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2.xml" ContentType="application/vnd.openxmlformats-officedocument.spreadsheetml.pivotTable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slicers/slicer2.xml" ContentType="application/vnd.ms-excel.slicer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7.xml" ContentType="application/vnd.openxmlformats-officedocument.drawing+xml"/>
  <Override PartName="/xl/slicers/slicer3.xml" ContentType="application/vnd.ms-excel.slicer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iagrams/data4.xml" ContentType="application/vnd.openxmlformats-officedocument.drawingml.diagramData+xml"/>
  <Override PartName="/xl/diagrams/layout4.xml" ContentType="application/vnd.openxmlformats-officedocument.drawingml.diagramLayout+xml"/>
  <Override PartName="/xl/diagrams/quickStyle4.xml" ContentType="application/vnd.openxmlformats-officedocument.drawingml.diagramStyle+xml"/>
  <Override PartName="/xl/diagrams/colors4.xml" ContentType="application/vnd.openxmlformats-officedocument.drawingml.diagramColors+xml"/>
  <Override PartName="/xl/diagrams/drawing4.xml" ContentType="application/vnd.ms-office.drawingml.diagram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Mi unidad\Dpto. Monitoreo y Divulgación de las FP\2026\SITUFIN\Informes y presentaciones mensuales\04 Abril\vf\"/>
    </mc:Choice>
  </mc:AlternateContent>
  <xr:revisionPtr revIDLastSave="0" documentId="13_ncr:1_{C3DE2AD4-7EA8-4CE8-B707-5FB74FAC85EA}" xr6:coauthVersionLast="47" xr6:coauthVersionMax="47" xr10:uidLastSave="{00000000-0000-0000-0000-000000000000}"/>
  <bookViews>
    <workbookView showSheetTabs="0" xWindow="-110" yWindow="-110" windowWidth="25820" windowHeight="15500" tabRatio="914" xr2:uid="{00000000-000D-0000-FFFF-FFFF00000000}"/>
  </bookViews>
  <sheets>
    <sheet name="Informe" sheetId="12" r:id="rId1"/>
    <sheet name="1" sheetId="13" r:id="rId2"/>
    <sheet name="2" sheetId="14" r:id="rId3"/>
    <sheet name="CA Informe" sheetId="10" state="hidden" r:id="rId4"/>
    <sheet name="Base" sheetId="4" state="hidden" r:id="rId5"/>
    <sheet name="Situfin serie mensual" sheetId="2" state="hidden" r:id="rId6"/>
    <sheet name="Aux" sheetId="3" state="hidden" r:id="rId7"/>
    <sheet name="Informe (2)" sheetId="15" state="hidden" r:id="rId8"/>
    <sheet name="Informe (3)" sheetId="17" state="hidden" r:id="rId9"/>
  </sheets>
  <definedNames>
    <definedName name="_xlnm.Print_Area" localSheetId="1">'1'!$A$1:$H$105</definedName>
    <definedName name="Meses">Aux!$A$3:$B$14</definedName>
    <definedName name="PIBNOMG">Aux!$D$2:$E$26</definedName>
    <definedName name="SegmentaciónDeDatos_Año1">#N/A</definedName>
    <definedName name="SegmentaciónDeDatos_Mes">#N/A</definedName>
    <definedName name="serie_situfin">'Situfin serie mensual'!$A$1:$KC$96</definedName>
    <definedName name="TC_mes">Aux!$H$3:$I$300</definedName>
    <definedName name="tipo_cambio">Aux!$G$3:$I$350</definedName>
  </definedNames>
  <calcPr calcId="191029"/>
  <pivotCaches>
    <pivotCache cacheId="0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7" i="13" l="1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3" i="13"/>
  <c r="C11" i="13"/>
  <c r="AA290" i="4"/>
  <c r="AA289" i="4"/>
  <c r="AA288" i="4"/>
  <c r="AA287" i="4"/>
  <c r="AA286" i="4"/>
  <c r="AA285" i="4"/>
  <c r="AA284" i="4"/>
  <c r="AA283" i="4"/>
  <c r="AA282" i="4"/>
  <c r="AA281" i="4"/>
  <c r="W290" i="4"/>
  <c r="W289" i="4"/>
  <c r="W288" i="4"/>
  <c r="W287" i="4"/>
  <c r="W286" i="4"/>
  <c r="W285" i="4"/>
  <c r="W284" i="4"/>
  <c r="W283" i="4"/>
  <c r="W282" i="4"/>
  <c r="W281" i="4"/>
  <c r="AA280" i="4"/>
  <c r="W280" i="4"/>
  <c r="T12" i="10"/>
  <c r="T7" i="10"/>
  <c r="C18" i="14" l="1"/>
  <c r="D18" i="14"/>
  <c r="E18" i="14"/>
  <c r="F18" i="14"/>
  <c r="G18" i="14"/>
  <c r="H18" i="14"/>
  <c r="I18" i="14"/>
  <c r="J18" i="14"/>
  <c r="K18" i="14"/>
  <c r="L18" i="14"/>
  <c r="M18" i="14"/>
  <c r="C19" i="14"/>
  <c r="D19" i="14"/>
  <c r="E19" i="14"/>
  <c r="F19" i="14"/>
  <c r="G19" i="14"/>
  <c r="H19" i="14"/>
  <c r="I19" i="14"/>
  <c r="J19" i="14"/>
  <c r="K19" i="14"/>
  <c r="L19" i="14"/>
  <c r="M19" i="14"/>
  <c r="C20" i="14"/>
  <c r="D20" i="14"/>
  <c r="E20" i="14"/>
  <c r="F20" i="14"/>
  <c r="G20" i="14"/>
  <c r="H20" i="14"/>
  <c r="I20" i="14"/>
  <c r="J20" i="14"/>
  <c r="K20" i="14"/>
  <c r="L20" i="14"/>
  <c r="M20" i="14"/>
  <c r="C21" i="14"/>
  <c r="D21" i="14"/>
  <c r="E21" i="14"/>
  <c r="F21" i="14"/>
  <c r="G21" i="14"/>
  <c r="H21" i="14"/>
  <c r="I21" i="14"/>
  <c r="J21" i="14"/>
  <c r="K21" i="14"/>
  <c r="L21" i="14"/>
  <c r="M21" i="14"/>
  <c r="C22" i="14"/>
  <c r="D22" i="14"/>
  <c r="E22" i="14"/>
  <c r="F22" i="14"/>
  <c r="G22" i="14"/>
  <c r="H22" i="14"/>
  <c r="I22" i="14"/>
  <c r="J22" i="14"/>
  <c r="K22" i="14"/>
  <c r="L22" i="14"/>
  <c r="M22" i="14"/>
  <c r="C23" i="14"/>
  <c r="D23" i="14"/>
  <c r="E23" i="14"/>
  <c r="F23" i="14"/>
  <c r="G23" i="14"/>
  <c r="H23" i="14"/>
  <c r="I23" i="14"/>
  <c r="J23" i="14"/>
  <c r="K23" i="14"/>
  <c r="L23" i="14"/>
  <c r="M23" i="14"/>
  <c r="C24" i="14"/>
  <c r="D24" i="14"/>
  <c r="E24" i="14"/>
  <c r="F24" i="14"/>
  <c r="G24" i="14"/>
  <c r="H24" i="14"/>
  <c r="I24" i="14"/>
  <c r="J24" i="14"/>
  <c r="K24" i="14"/>
  <c r="L24" i="14"/>
  <c r="M24" i="14"/>
  <c r="C25" i="14"/>
  <c r="D25" i="14"/>
  <c r="E25" i="14"/>
  <c r="F25" i="14"/>
  <c r="G25" i="14"/>
  <c r="H25" i="14"/>
  <c r="I25" i="14"/>
  <c r="J25" i="14"/>
  <c r="K25" i="14"/>
  <c r="L25" i="14"/>
  <c r="M25" i="14"/>
  <c r="C26" i="14"/>
  <c r="D26" i="14"/>
  <c r="E26" i="14"/>
  <c r="F26" i="14"/>
  <c r="G26" i="14"/>
  <c r="H26" i="14"/>
  <c r="I26" i="14"/>
  <c r="J26" i="14"/>
  <c r="K26" i="14"/>
  <c r="L26" i="14"/>
  <c r="M26" i="14"/>
  <c r="C27" i="14"/>
  <c r="D27" i="14"/>
  <c r="E27" i="14"/>
  <c r="F27" i="14"/>
  <c r="G27" i="14"/>
  <c r="H27" i="14"/>
  <c r="I27" i="14"/>
  <c r="J27" i="14"/>
  <c r="K27" i="14"/>
  <c r="L27" i="14"/>
  <c r="M27" i="14"/>
  <c r="C28" i="14"/>
  <c r="D28" i="14"/>
  <c r="E28" i="14"/>
  <c r="F28" i="14"/>
  <c r="G28" i="14"/>
  <c r="H28" i="14"/>
  <c r="I28" i="14"/>
  <c r="J28" i="14"/>
  <c r="K28" i="14"/>
  <c r="L28" i="14"/>
  <c r="M28" i="14"/>
  <c r="C29" i="14"/>
  <c r="D29" i="14"/>
  <c r="E29" i="14"/>
  <c r="F29" i="14"/>
  <c r="G29" i="14"/>
  <c r="H29" i="14"/>
  <c r="I29" i="14"/>
  <c r="J29" i="14"/>
  <c r="K29" i="14"/>
  <c r="L29" i="14"/>
  <c r="M29" i="14"/>
  <c r="C30" i="14"/>
  <c r="D30" i="14"/>
  <c r="E30" i="14"/>
  <c r="F30" i="14"/>
  <c r="G30" i="14"/>
  <c r="H30" i="14"/>
  <c r="I30" i="14"/>
  <c r="J30" i="14"/>
  <c r="K30" i="14"/>
  <c r="L30" i="14"/>
  <c r="M30" i="14"/>
  <c r="C31" i="14"/>
  <c r="D31" i="14"/>
  <c r="E31" i="14"/>
  <c r="F31" i="14"/>
  <c r="G31" i="14"/>
  <c r="H31" i="14"/>
  <c r="I31" i="14"/>
  <c r="J31" i="14"/>
  <c r="K31" i="14"/>
  <c r="L31" i="14"/>
  <c r="M31" i="14"/>
  <c r="C32" i="14"/>
  <c r="D32" i="14"/>
  <c r="E32" i="14"/>
  <c r="F32" i="14"/>
  <c r="G32" i="14"/>
  <c r="H32" i="14"/>
  <c r="I32" i="14"/>
  <c r="J32" i="14"/>
  <c r="K32" i="14"/>
  <c r="L32" i="14"/>
  <c r="M32" i="14"/>
  <c r="C33" i="14"/>
  <c r="D33" i="14"/>
  <c r="E33" i="14"/>
  <c r="F33" i="14"/>
  <c r="G33" i="14"/>
  <c r="H33" i="14"/>
  <c r="I33" i="14"/>
  <c r="J33" i="14"/>
  <c r="K33" i="14"/>
  <c r="L33" i="14"/>
  <c r="M33" i="14"/>
  <c r="C34" i="14"/>
  <c r="D34" i="14"/>
  <c r="E34" i="14"/>
  <c r="F34" i="14"/>
  <c r="G34" i="14"/>
  <c r="H34" i="14"/>
  <c r="I34" i="14"/>
  <c r="J34" i="14"/>
  <c r="K34" i="14"/>
  <c r="L34" i="14"/>
  <c r="M34" i="14"/>
  <c r="C35" i="14"/>
  <c r="D35" i="14"/>
  <c r="E35" i="14"/>
  <c r="F35" i="14"/>
  <c r="G35" i="14"/>
  <c r="H35" i="14"/>
  <c r="I35" i="14"/>
  <c r="J35" i="14"/>
  <c r="K35" i="14"/>
  <c r="L35" i="14"/>
  <c r="M35" i="14"/>
  <c r="C36" i="14"/>
  <c r="D36" i="14"/>
  <c r="E36" i="14"/>
  <c r="F36" i="14"/>
  <c r="G36" i="14"/>
  <c r="H36" i="14"/>
  <c r="I36" i="14"/>
  <c r="J36" i="14"/>
  <c r="K36" i="14"/>
  <c r="L36" i="14"/>
  <c r="M36" i="14"/>
  <c r="C37" i="14"/>
  <c r="D37" i="14"/>
  <c r="E37" i="14"/>
  <c r="F37" i="14"/>
  <c r="G37" i="14"/>
  <c r="H37" i="14"/>
  <c r="I37" i="14"/>
  <c r="J37" i="14"/>
  <c r="K37" i="14"/>
  <c r="L37" i="14"/>
  <c r="M37" i="14"/>
  <c r="C38" i="14"/>
  <c r="D38" i="14"/>
  <c r="E38" i="14"/>
  <c r="F38" i="14"/>
  <c r="G38" i="14"/>
  <c r="H38" i="14"/>
  <c r="I38" i="14"/>
  <c r="J38" i="14"/>
  <c r="K38" i="14"/>
  <c r="L38" i="14"/>
  <c r="M38" i="14"/>
  <c r="C39" i="14"/>
  <c r="D39" i="14"/>
  <c r="E39" i="14"/>
  <c r="F39" i="14"/>
  <c r="G39" i="14"/>
  <c r="H39" i="14"/>
  <c r="I39" i="14"/>
  <c r="J39" i="14"/>
  <c r="K39" i="14"/>
  <c r="L39" i="14"/>
  <c r="M39" i="14"/>
  <c r="C40" i="14"/>
  <c r="D40" i="14"/>
  <c r="E40" i="14"/>
  <c r="F40" i="14"/>
  <c r="G40" i="14"/>
  <c r="H40" i="14"/>
  <c r="I40" i="14"/>
  <c r="J40" i="14"/>
  <c r="K40" i="14"/>
  <c r="L40" i="14"/>
  <c r="M40" i="14"/>
  <c r="C41" i="14"/>
  <c r="D41" i="14"/>
  <c r="E41" i="14"/>
  <c r="F41" i="14"/>
  <c r="G41" i="14"/>
  <c r="H41" i="14"/>
  <c r="I41" i="14"/>
  <c r="J41" i="14"/>
  <c r="K41" i="14"/>
  <c r="L41" i="14"/>
  <c r="M41" i="14"/>
  <c r="C42" i="14"/>
  <c r="D42" i="14"/>
  <c r="E42" i="14"/>
  <c r="F42" i="14"/>
  <c r="G42" i="14"/>
  <c r="H42" i="14"/>
  <c r="I42" i="14"/>
  <c r="J42" i="14"/>
  <c r="K42" i="14"/>
  <c r="L42" i="14"/>
  <c r="M42" i="14"/>
  <c r="C43" i="14"/>
  <c r="D43" i="14"/>
  <c r="E43" i="14"/>
  <c r="F43" i="14"/>
  <c r="G43" i="14"/>
  <c r="H43" i="14"/>
  <c r="I43" i="14"/>
  <c r="J43" i="14"/>
  <c r="K43" i="14"/>
  <c r="L43" i="14"/>
  <c r="M43" i="14"/>
  <c r="C44" i="14"/>
  <c r="D44" i="14"/>
  <c r="E44" i="14"/>
  <c r="F44" i="14"/>
  <c r="G44" i="14"/>
  <c r="H44" i="14"/>
  <c r="I44" i="14"/>
  <c r="J44" i="14"/>
  <c r="K44" i="14"/>
  <c r="L44" i="14"/>
  <c r="M44" i="14"/>
  <c r="C45" i="14"/>
  <c r="D45" i="14"/>
  <c r="E45" i="14"/>
  <c r="F45" i="14"/>
  <c r="G45" i="14"/>
  <c r="H45" i="14"/>
  <c r="I45" i="14"/>
  <c r="J45" i="14"/>
  <c r="K45" i="14"/>
  <c r="L45" i="14"/>
  <c r="M45" i="14"/>
  <c r="C46" i="14"/>
  <c r="D46" i="14"/>
  <c r="E46" i="14"/>
  <c r="F46" i="14"/>
  <c r="G46" i="14"/>
  <c r="H46" i="14"/>
  <c r="I46" i="14"/>
  <c r="J46" i="14"/>
  <c r="K46" i="14"/>
  <c r="L46" i="14"/>
  <c r="M46" i="14"/>
  <c r="C47" i="14"/>
  <c r="D47" i="14"/>
  <c r="E47" i="14"/>
  <c r="F47" i="14"/>
  <c r="G47" i="14"/>
  <c r="H47" i="14"/>
  <c r="I47" i="14"/>
  <c r="J47" i="14"/>
  <c r="K47" i="14"/>
  <c r="L47" i="14"/>
  <c r="M47" i="14"/>
  <c r="C48" i="14"/>
  <c r="D48" i="14"/>
  <c r="E48" i="14"/>
  <c r="F48" i="14"/>
  <c r="G48" i="14"/>
  <c r="H48" i="14"/>
  <c r="I48" i="14"/>
  <c r="J48" i="14"/>
  <c r="K48" i="14"/>
  <c r="L48" i="14"/>
  <c r="M48" i="14"/>
  <c r="C49" i="14"/>
  <c r="D49" i="14"/>
  <c r="E49" i="14"/>
  <c r="F49" i="14"/>
  <c r="G49" i="14"/>
  <c r="H49" i="14"/>
  <c r="I49" i="14"/>
  <c r="J49" i="14"/>
  <c r="K49" i="14"/>
  <c r="L49" i="14"/>
  <c r="M49" i="14"/>
  <c r="C50" i="14"/>
  <c r="D50" i="14"/>
  <c r="E50" i="14"/>
  <c r="F50" i="14"/>
  <c r="G50" i="14"/>
  <c r="H50" i="14"/>
  <c r="I50" i="14"/>
  <c r="J50" i="14"/>
  <c r="K50" i="14"/>
  <c r="L50" i="14"/>
  <c r="M50" i="14"/>
  <c r="C51" i="14"/>
  <c r="D51" i="14"/>
  <c r="E51" i="14"/>
  <c r="F51" i="14"/>
  <c r="G51" i="14"/>
  <c r="H51" i="14"/>
  <c r="I51" i="14"/>
  <c r="J51" i="14"/>
  <c r="K51" i="14"/>
  <c r="L51" i="14"/>
  <c r="M51" i="14"/>
  <c r="C52" i="14"/>
  <c r="D52" i="14"/>
  <c r="E52" i="14"/>
  <c r="F52" i="14"/>
  <c r="G52" i="14"/>
  <c r="H52" i="14"/>
  <c r="I52" i="14"/>
  <c r="J52" i="14"/>
  <c r="K52" i="14"/>
  <c r="L52" i="14"/>
  <c r="M52" i="14"/>
  <c r="C53" i="14"/>
  <c r="D53" i="14"/>
  <c r="E53" i="14"/>
  <c r="F53" i="14"/>
  <c r="G53" i="14"/>
  <c r="H53" i="14"/>
  <c r="I53" i="14"/>
  <c r="J53" i="14"/>
  <c r="K53" i="14"/>
  <c r="L53" i="14"/>
  <c r="M53" i="14"/>
  <c r="C54" i="14"/>
  <c r="D54" i="14"/>
  <c r="E54" i="14"/>
  <c r="F54" i="14"/>
  <c r="G54" i="14"/>
  <c r="H54" i="14"/>
  <c r="I54" i="14"/>
  <c r="J54" i="14"/>
  <c r="K54" i="14"/>
  <c r="L54" i="14"/>
  <c r="M54" i="14"/>
  <c r="C55" i="14"/>
  <c r="D55" i="14"/>
  <c r="E55" i="14"/>
  <c r="F55" i="14"/>
  <c r="G55" i="14"/>
  <c r="H55" i="14"/>
  <c r="I55" i="14"/>
  <c r="J55" i="14"/>
  <c r="K55" i="14"/>
  <c r="L55" i="14"/>
  <c r="M55" i="14"/>
  <c r="C56" i="14"/>
  <c r="D56" i="14"/>
  <c r="E56" i="14"/>
  <c r="F56" i="14"/>
  <c r="G56" i="14"/>
  <c r="H56" i="14"/>
  <c r="I56" i="14"/>
  <c r="J56" i="14"/>
  <c r="K56" i="14"/>
  <c r="L56" i="14"/>
  <c r="M56" i="14"/>
  <c r="C57" i="14"/>
  <c r="D57" i="14"/>
  <c r="E57" i="14"/>
  <c r="F57" i="14"/>
  <c r="G57" i="14"/>
  <c r="H57" i="14"/>
  <c r="I57" i="14"/>
  <c r="J57" i="14"/>
  <c r="K57" i="14"/>
  <c r="L57" i="14"/>
  <c r="M57" i="14"/>
  <c r="C58" i="14"/>
  <c r="D58" i="14"/>
  <c r="E58" i="14"/>
  <c r="F58" i="14"/>
  <c r="G58" i="14"/>
  <c r="H58" i="14"/>
  <c r="I58" i="14"/>
  <c r="J58" i="14"/>
  <c r="K58" i="14"/>
  <c r="L58" i="14"/>
  <c r="M58" i="14"/>
  <c r="C59" i="14"/>
  <c r="D59" i="14"/>
  <c r="E59" i="14"/>
  <c r="F59" i="14"/>
  <c r="G59" i="14"/>
  <c r="H59" i="14"/>
  <c r="I59" i="14"/>
  <c r="J59" i="14"/>
  <c r="K59" i="14"/>
  <c r="L59" i="14"/>
  <c r="M59" i="14"/>
  <c r="C60" i="14"/>
  <c r="D60" i="14"/>
  <c r="E60" i="14"/>
  <c r="F60" i="14"/>
  <c r="G60" i="14"/>
  <c r="H60" i="14"/>
  <c r="I60" i="14"/>
  <c r="J60" i="14"/>
  <c r="K60" i="14"/>
  <c r="L60" i="14"/>
  <c r="M60" i="14"/>
  <c r="C61" i="14"/>
  <c r="D61" i="14"/>
  <c r="E61" i="14"/>
  <c r="F61" i="14"/>
  <c r="G61" i="14"/>
  <c r="H61" i="14"/>
  <c r="I61" i="14"/>
  <c r="J61" i="14"/>
  <c r="K61" i="14"/>
  <c r="L61" i="14"/>
  <c r="M61" i="14"/>
  <c r="C62" i="14"/>
  <c r="D62" i="14"/>
  <c r="E62" i="14"/>
  <c r="F62" i="14"/>
  <c r="G62" i="14"/>
  <c r="H62" i="14"/>
  <c r="I62" i="14"/>
  <c r="J62" i="14"/>
  <c r="K62" i="14"/>
  <c r="L62" i="14"/>
  <c r="M62" i="14"/>
  <c r="C63" i="14"/>
  <c r="D63" i="14"/>
  <c r="E63" i="14"/>
  <c r="F63" i="14"/>
  <c r="G63" i="14"/>
  <c r="H63" i="14"/>
  <c r="I63" i="14"/>
  <c r="J63" i="14"/>
  <c r="K63" i="14"/>
  <c r="L63" i="14"/>
  <c r="M63" i="14"/>
  <c r="C64" i="14"/>
  <c r="D64" i="14"/>
  <c r="E64" i="14"/>
  <c r="F64" i="14"/>
  <c r="G64" i="14"/>
  <c r="H64" i="14"/>
  <c r="I64" i="14"/>
  <c r="J64" i="14"/>
  <c r="K64" i="14"/>
  <c r="L64" i="14"/>
  <c r="M64" i="14"/>
  <c r="C65" i="14"/>
  <c r="D65" i="14"/>
  <c r="E65" i="14"/>
  <c r="F65" i="14"/>
  <c r="G65" i="14"/>
  <c r="H65" i="14"/>
  <c r="I65" i="14"/>
  <c r="J65" i="14"/>
  <c r="K65" i="14"/>
  <c r="L65" i="14"/>
  <c r="M65" i="14"/>
  <c r="C66" i="14"/>
  <c r="D66" i="14"/>
  <c r="E66" i="14"/>
  <c r="F66" i="14"/>
  <c r="G66" i="14"/>
  <c r="H66" i="14"/>
  <c r="I66" i="14"/>
  <c r="J66" i="14"/>
  <c r="K66" i="14"/>
  <c r="L66" i="14"/>
  <c r="M66" i="14"/>
  <c r="C67" i="14"/>
  <c r="D67" i="14"/>
  <c r="E67" i="14"/>
  <c r="F67" i="14"/>
  <c r="G67" i="14"/>
  <c r="H67" i="14"/>
  <c r="I67" i="14"/>
  <c r="J67" i="14"/>
  <c r="K67" i="14"/>
  <c r="L67" i="14"/>
  <c r="M67" i="14"/>
  <c r="C68" i="14"/>
  <c r="D68" i="14"/>
  <c r="E68" i="14"/>
  <c r="F68" i="14"/>
  <c r="G68" i="14"/>
  <c r="H68" i="14"/>
  <c r="I68" i="14"/>
  <c r="J68" i="14"/>
  <c r="K68" i="14"/>
  <c r="L68" i="14"/>
  <c r="M68" i="14"/>
  <c r="C69" i="14"/>
  <c r="D69" i="14"/>
  <c r="E69" i="14"/>
  <c r="F69" i="14"/>
  <c r="G69" i="14"/>
  <c r="H69" i="14"/>
  <c r="I69" i="14"/>
  <c r="J69" i="14"/>
  <c r="K69" i="14"/>
  <c r="L69" i="14"/>
  <c r="M69" i="14"/>
  <c r="C70" i="14"/>
  <c r="D70" i="14"/>
  <c r="E70" i="14"/>
  <c r="F70" i="14"/>
  <c r="G70" i="14"/>
  <c r="H70" i="14"/>
  <c r="I70" i="14"/>
  <c r="J70" i="14"/>
  <c r="K70" i="14"/>
  <c r="L70" i="14"/>
  <c r="M70" i="14"/>
  <c r="C71" i="14"/>
  <c r="D71" i="14"/>
  <c r="E71" i="14"/>
  <c r="F71" i="14"/>
  <c r="G71" i="14"/>
  <c r="H71" i="14"/>
  <c r="I71" i="14"/>
  <c r="J71" i="14"/>
  <c r="K71" i="14"/>
  <c r="L71" i="14"/>
  <c r="M71" i="14"/>
  <c r="C72" i="14"/>
  <c r="D72" i="14"/>
  <c r="E72" i="14"/>
  <c r="F72" i="14"/>
  <c r="G72" i="14"/>
  <c r="H72" i="14"/>
  <c r="I72" i="14"/>
  <c r="J72" i="14"/>
  <c r="K72" i="14"/>
  <c r="L72" i="14"/>
  <c r="M72" i="14"/>
  <c r="C73" i="14"/>
  <c r="D73" i="14"/>
  <c r="E73" i="14"/>
  <c r="F73" i="14"/>
  <c r="G73" i="14"/>
  <c r="H73" i="14"/>
  <c r="I73" i="14"/>
  <c r="J73" i="14"/>
  <c r="K73" i="14"/>
  <c r="L73" i="14"/>
  <c r="M73" i="14"/>
  <c r="C74" i="14"/>
  <c r="D74" i="14"/>
  <c r="E74" i="14"/>
  <c r="F74" i="14"/>
  <c r="G74" i="14"/>
  <c r="H74" i="14"/>
  <c r="I74" i="14"/>
  <c r="J74" i="14"/>
  <c r="K74" i="14"/>
  <c r="L74" i="14"/>
  <c r="M74" i="14"/>
  <c r="C75" i="14"/>
  <c r="D75" i="14"/>
  <c r="E75" i="14"/>
  <c r="F75" i="14"/>
  <c r="G75" i="14"/>
  <c r="H75" i="14"/>
  <c r="I75" i="14"/>
  <c r="J75" i="14"/>
  <c r="K75" i="14"/>
  <c r="L75" i="14"/>
  <c r="M75" i="14"/>
  <c r="C76" i="14"/>
  <c r="D76" i="14"/>
  <c r="E76" i="14"/>
  <c r="F76" i="14"/>
  <c r="G76" i="14"/>
  <c r="H76" i="14"/>
  <c r="I76" i="14"/>
  <c r="J76" i="14"/>
  <c r="K76" i="14"/>
  <c r="L76" i="14"/>
  <c r="M76" i="14"/>
  <c r="C77" i="14"/>
  <c r="D77" i="14"/>
  <c r="E77" i="14"/>
  <c r="F77" i="14"/>
  <c r="G77" i="14"/>
  <c r="H77" i="14"/>
  <c r="I77" i="14"/>
  <c r="J77" i="14"/>
  <c r="K77" i="14"/>
  <c r="L77" i="14"/>
  <c r="M77" i="14"/>
  <c r="C78" i="14"/>
  <c r="D78" i="14"/>
  <c r="E78" i="14"/>
  <c r="F78" i="14"/>
  <c r="G78" i="14"/>
  <c r="H78" i="14"/>
  <c r="I78" i="14"/>
  <c r="J78" i="14"/>
  <c r="K78" i="14"/>
  <c r="L78" i="14"/>
  <c r="M78" i="14"/>
  <c r="C79" i="14"/>
  <c r="D79" i="14"/>
  <c r="E79" i="14"/>
  <c r="F79" i="14"/>
  <c r="G79" i="14"/>
  <c r="H79" i="14"/>
  <c r="I79" i="14"/>
  <c r="J79" i="14"/>
  <c r="K79" i="14"/>
  <c r="L79" i="14"/>
  <c r="M79" i="14"/>
  <c r="C80" i="14"/>
  <c r="D80" i="14"/>
  <c r="E80" i="14"/>
  <c r="F80" i="14"/>
  <c r="G80" i="14"/>
  <c r="H80" i="14"/>
  <c r="I80" i="14"/>
  <c r="J80" i="14"/>
  <c r="K80" i="14"/>
  <c r="L80" i="14"/>
  <c r="M80" i="14"/>
  <c r="C81" i="14"/>
  <c r="D81" i="14"/>
  <c r="E81" i="14"/>
  <c r="F81" i="14"/>
  <c r="G81" i="14"/>
  <c r="H81" i="14"/>
  <c r="I81" i="14"/>
  <c r="J81" i="14"/>
  <c r="K81" i="14"/>
  <c r="L81" i="14"/>
  <c r="M81" i="14"/>
  <c r="C82" i="14"/>
  <c r="D82" i="14"/>
  <c r="E82" i="14"/>
  <c r="F82" i="14"/>
  <c r="G82" i="14"/>
  <c r="H82" i="14"/>
  <c r="I82" i="14"/>
  <c r="J82" i="14"/>
  <c r="K82" i="14"/>
  <c r="L82" i="14"/>
  <c r="M82" i="14"/>
  <c r="C84" i="14"/>
  <c r="D84" i="14"/>
  <c r="E84" i="14"/>
  <c r="F84" i="14"/>
  <c r="G84" i="14"/>
  <c r="H84" i="14"/>
  <c r="I84" i="14"/>
  <c r="J84" i="14"/>
  <c r="K84" i="14"/>
  <c r="L84" i="14"/>
  <c r="M84" i="14"/>
  <c r="C85" i="14"/>
  <c r="D85" i="14"/>
  <c r="E85" i="14"/>
  <c r="F85" i="14"/>
  <c r="G85" i="14"/>
  <c r="H85" i="14"/>
  <c r="I85" i="14"/>
  <c r="J85" i="14"/>
  <c r="K85" i="14"/>
  <c r="L85" i="14"/>
  <c r="M85" i="14"/>
  <c r="C86" i="14"/>
  <c r="D86" i="14"/>
  <c r="E86" i="14"/>
  <c r="F86" i="14"/>
  <c r="G86" i="14"/>
  <c r="H86" i="14"/>
  <c r="I86" i="14"/>
  <c r="J86" i="14"/>
  <c r="K86" i="14"/>
  <c r="L86" i="14"/>
  <c r="M86" i="14"/>
  <c r="C87" i="14"/>
  <c r="D87" i="14"/>
  <c r="E87" i="14"/>
  <c r="F87" i="14"/>
  <c r="G87" i="14"/>
  <c r="H87" i="14"/>
  <c r="I87" i="14"/>
  <c r="J87" i="14"/>
  <c r="K87" i="14"/>
  <c r="L87" i="14"/>
  <c r="M87" i="14"/>
  <c r="C88" i="14"/>
  <c r="D88" i="14"/>
  <c r="E88" i="14"/>
  <c r="F88" i="14"/>
  <c r="G88" i="14"/>
  <c r="H88" i="14"/>
  <c r="I88" i="14"/>
  <c r="J88" i="14"/>
  <c r="K88" i="14"/>
  <c r="L88" i="14"/>
  <c r="M88" i="14"/>
  <c r="C89" i="14"/>
  <c r="D89" i="14"/>
  <c r="E89" i="14"/>
  <c r="F89" i="14"/>
  <c r="G89" i="14"/>
  <c r="H89" i="14"/>
  <c r="I89" i="14"/>
  <c r="J89" i="14"/>
  <c r="K89" i="14"/>
  <c r="L89" i="14"/>
  <c r="M89" i="14"/>
  <c r="C90" i="14"/>
  <c r="D90" i="14"/>
  <c r="E90" i="14"/>
  <c r="F90" i="14"/>
  <c r="G90" i="14"/>
  <c r="H90" i="14"/>
  <c r="I90" i="14"/>
  <c r="J90" i="14"/>
  <c r="K90" i="14"/>
  <c r="L90" i="14"/>
  <c r="M90" i="14"/>
  <c r="C91" i="14"/>
  <c r="D91" i="14"/>
  <c r="E91" i="14"/>
  <c r="F91" i="14"/>
  <c r="G91" i="14"/>
  <c r="H91" i="14"/>
  <c r="I91" i="14"/>
  <c r="J91" i="14"/>
  <c r="K91" i="14"/>
  <c r="L91" i="14"/>
  <c r="M91" i="14"/>
  <c r="C92" i="14"/>
  <c r="D92" i="14"/>
  <c r="E92" i="14"/>
  <c r="F92" i="14"/>
  <c r="G92" i="14"/>
  <c r="H92" i="14"/>
  <c r="I92" i="14"/>
  <c r="J92" i="14"/>
  <c r="K92" i="14"/>
  <c r="L92" i="14"/>
  <c r="M92" i="14"/>
  <c r="C93" i="14"/>
  <c r="D93" i="14"/>
  <c r="E93" i="14"/>
  <c r="F93" i="14"/>
  <c r="G93" i="14"/>
  <c r="H93" i="14"/>
  <c r="I93" i="14"/>
  <c r="J93" i="14"/>
  <c r="K93" i="14"/>
  <c r="L93" i="14"/>
  <c r="M93" i="14"/>
  <c r="C94" i="14"/>
  <c r="D94" i="14"/>
  <c r="E94" i="14"/>
  <c r="F94" i="14"/>
  <c r="G94" i="14"/>
  <c r="H94" i="14"/>
  <c r="I94" i="14"/>
  <c r="J94" i="14"/>
  <c r="K94" i="14"/>
  <c r="L94" i="14"/>
  <c r="M94" i="14"/>
  <c r="C95" i="14"/>
  <c r="D95" i="14"/>
  <c r="E95" i="14"/>
  <c r="F95" i="14"/>
  <c r="G95" i="14"/>
  <c r="H95" i="14"/>
  <c r="I95" i="14"/>
  <c r="J95" i="14"/>
  <c r="K95" i="14"/>
  <c r="L95" i="14"/>
  <c r="M95" i="14"/>
  <c r="C96" i="14"/>
  <c r="D96" i="14"/>
  <c r="E96" i="14"/>
  <c r="F96" i="14"/>
  <c r="G96" i="14"/>
  <c r="H96" i="14"/>
  <c r="I96" i="14"/>
  <c r="J96" i="14"/>
  <c r="K96" i="14"/>
  <c r="L96" i="14"/>
  <c r="M96" i="14"/>
  <c r="C97" i="14"/>
  <c r="D97" i="14"/>
  <c r="E97" i="14"/>
  <c r="F97" i="14"/>
  <c r="G97" i="14"/>
  <c r="H97" i="14"/>
  <c r="I97" i="14"/>
  <c r="J97" i="14"/>
  <c r="K97" i="14"/>
  <c r="L97" i="14"/>
  <c r="M97" i="14"/>
  <c r="C98" i="14"/>
  <c r="D98" i="14"/>
  <c r="E98" i="14"/>
  <c r="F98" i="14"/>
  <c r="G98" i="14"/>
  <c r="H98" i="14"/>
  <c r="I98" i="14"/>
  <c r="J98" i="14"/>
  <c r="K98" i="14"/>
  <c r="L98" i="14"/>
  <c r="M98" i="14"/>
  <c r="C99" i="14"/>
  <c r="D99" i="14"/>
  <c r="E99" i="14"/>
  <c r="F99" i="14"/>
  <c r="G99" i="14"/>
  <c r="H99" i="14"/>
  <c r="I99" i="14"/>
  <c r="J99" i="14"/>
  <c r="K99" i="14"/>
  <c r="L99" i="14"/>
  <c r="M99" i="14"/>
  <c r="B99" i="14"/>
  <c r="B98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C16" i="14"/>
  <c r="D16" i="14"/>
  <c r="E16" i="14"/>
  <c r="F16" i="14"/>
  <c r="G16" i="14"/>
  <c r="H16" i="14"/>
  <c r="I16" i="14"/>
  <c r="J16" i="14"/>
  <c r="K16" i="14"/>
  <c r="L16" i="14"/>
  <c r="M16" i="14"/>
  <c r="B16" i="14"/>
  <c r="C14" i="14"/>
  <c r="D14" i="14"/>
  <c r="E14" i="14"/>
  <c r="F14" i="14"/>
  <c r="G14" i="14"/>
  <c r="H14" i="14"/>
  <c r="I14" i="14"/>
  <c r="J14" i="14"/>
  <c r="K14" i="14"/>
  <c r="L14" i="14"/>
  <c r="M14" i="14"/>
  <c r="B14" i="14"/>
  <c r="C12" i="14"/>
  <c r="D12" i="14"/>
  <c r="E12" i="14"/>
  <c r="F12" i="14"/>
  <c r="G12" i="14"/>
  <c r="H12" i="14"/>
  <c r="I12" i="14"/>
  <c r="J12" i="14"/>
  <c r="K12" i="14"/>
  <c r="L12" i="14"/>
  <c r="M12" i="14"/>
  <c r="B12" i="14"/>
  <c r="AA279" i="4" l="1"/>
  <c r="W279" i="4"/>
  <c r="AF279" i="4" l="1"/>
  <c r="AG279" i="4"/>
  <c r="AF280" i="4"/>
  <c r="AG280" i="4"/>
  <c r="AF281" i="4"/>
  <c r="AG281" i="4"/>
  <c r="AF282" i="4"/>
  <c r="AG282" i="4"/>
  <c r="AF283" i="4"/>
  <c r="AG283" i="4"/>
  <c r="AF284" i="4"/>
  <c r="AG284" i="4"/>
  <c r="AF285" i="4"/>
  <c r="AG285" i="4"/>
  <c r="AF286" i="4"/>
  <c r="AG286" i="4"/>
  <c r="AF287" i="4"/>
  <c r="AG287" i="4"/>
  <c r="AF288" i="4"/>
  <c r="AG288" i="4"/>
  <c r="AF289" i="4"/>
  <c r="AG289" i="4"/>
  <c r="AF290" i="4"/>
  <c r="AG290" i="4"/>
  <c r="AC279" i="4"/>
  <c r="AC280" i="4"/>
  <c r="AC281" i="4"/>
  <c r="AC282" i="4"/>
  <c r="AC283" i="4"/>
  <c r="AC284" i="4"/>
  <c r="AC285" i="4"/>
  <c r="AC286" i="4"/>
  <c r="AC287" i="4"/>
  <c r="AC288" i="4"/>
  <c r="AC289" i="4"/>
  <c r="AC290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G279" i="3" l="1"/>
  <c r="G280" i="3"/>
  <c r="G281" i="3"/>
  <c r="G282" i="3"/>
  <c r="G283" i="3"/>
  <c r="G284" i="3"/>
  <c r="G285" i="3"/>
  <c r="G286" i="3"/>
  <c r="G287" i="3"/>
  <c r="G288" i="3"/>
  <c r="G289" i="3"/>
  <c r="G290" i="3"/>
  <c r="B279" i="4"/>
  <c r="B280" i="4"/>
  <c r="B281" i="4"/>
  <c r="B282" i="4"/>
  <c r="B283" i="4"/>
  <c r="B284" i="4"/>
  <c r="B285" i="4"/>
  <c r="B286" i="4"/>
  <c r="B287" i="4"/>
  <c r="B288" i="4"/>
  <c r="B289" i="4"/>
  <c r="B290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D279" i="4"/>
  <c r="E279" i="4" s="1"/>
  <c r="D280" i="4"/>
  <c r="D281" i="4"/>
  <c r="E281" i="4" s="1"/>
  <c r="D282" i="4"/>
  <c r="E282" i="4" s="1"/>
  <c r="D283" i="4"/>
  <c r="E283" i="4" s="1"/>
  <c r="D284" i="4"/>
  <c r="E284" i="4" s="1"/>
  <c r="D285" i="4"/>
  <c r="E285" i="4" s="1"/>
  <c r="D286" i="4"/>
  <c r="E286" i="4" s="1"/>
  <c r="D287" i="4"/>
  <c r="E287" i="4" s="1"/>
  <c r="D288" i="4"/>
  <c r="E288" i="4" s="1"/>
  <c r="D289" i="4"/>
  <c r="E289" i="4" s="1"/>
  <c r="D290" i="4"/>
  <c r="F279" i="4"/>
  <c r="AO279" i="4" s="1"/>
  <c r="F280" i="4"/>
  <c r="AR280" i="4" s="1"/>
  <c r="F281" i="4"/>
  <c r="F282" i="4"/>
  <c r="F283" i="4"/>
  <c r="F284" i="4"/>
  <c r="CZ284" i="4" s="1"/>
  <c r="F285" i="4"/>
  <c r="F286" i="4"/>
  <c r="CZ286" i="4" s="1"/>
  <c r="F287" i="4"/>
  <c r="AR287" i="4" s="1"/>
  <c r="F288" i="4"/>
  <c r="AR288" i="4" s="1"/>
  <c r="F289" i="4"/>
  <c r="DC289" i="4" s="1"/>
  <c r="F290" i="4"/>
  <c r="O279" i="4"/>
  <c r="O280" i="4"/>
  <c r="O281" i="4"/>
  <c r="EB281" i="4" s="1"/>
  <c r="O282" i="4"/>
  <c r="EB282" i="4" s="1"/>
  <c r="O283" i="4"/>
  <c r="O284" i="4"/>
  <c r="O285" i="4"/>
  <c r="O286" i="4"/>
  <c r="O287" i="4"/>
  <c r="O288" i="4"/>
  <c r="EB288" i="4" s="1"/>
  <c r="O289" i="4"/>
  <c r="EB289" i="4" s="1"/>
  <c r="O290" i="4"/>
  <c r="AH279" i="4"/>
  <c r="AH280" i="4"/>
  <c r="AH281" i="4"/>
  <c r="AH282" i="4"/>
  <c r="AH283" i="4"/>
  <c r="AH284" i="4"/>
  <c r="AH285" i="4"/>
  <c r="AH286" i="4"/>
  <c r="AH287" i="4"/>
  <c r="AH288" i="4"/>
  <c r="AH289" i="4"/>
  <c r="AH290" i="4"/>
  <c r="AJ279" i="4"/>
  <c r="AJ280" i="4"/>
  <c r="AJ281" i="4"/>
  <c r="AJ282" i="4"/>
  <c r="AJ283" i="4"/>
  <c r="AJ284" i="4"/>
  <c r="AJ285" i="4"/>
  <c r="AJ286" i="4"/>
  <c r="AJ287" i="4"/>
  <c r="AJ288" i="4"/>
  <c r="AJ289" i="4"/>
  <c r="AJ290" i="4"/>
  <c r="AL279" i="4"/>
  <c r="AT279" i="4" s="1"/>
  <c r="AL280" i="4"/>
  <c r="AT280" i="4" s="1"/>
  <c r="AL281" i="4"/>
  <c r="AT281" i="4" s="1"/>
  <c r="AL282" i="4"/>
  <c r="AL283" i="4"/>
  <c r="AL284" i="4"/>
  <c r="AT284" i="4" s="1"/>
  <c r="AL285" i="4"/>
  <c r="AT285" i="4" s="1"/>
  <c r="AL286" i="4"/>
  <c r="AT286" i="4" s="1"/>
  <c r="AL287" i="4"/>
  <c r="AT287" i="4" s="1"/>
  <c r="AL288" i="4"/>
  <c r="AT288" i="4" s="1"/>
  <c r="AL289" i="4"/>
  <c r="AT289" i="4" s="1"/>
  <c r="AL290" i="4"/>
  <c r="AT290" i="4" s="1"/>
  <c r="AU279" i="4"/>
  <c r="AU280" i="4"/>
  <c r="AU281" i="4"/>
  <c r="AU282" i="4"/>
  <c r="AU283" i="4"/>
  <c r="AU284" i="4"/>
  <c r="AU285" i="4"/>
  <c r="AU286" i="4"/>
  <c r="AU287" i="4"/>
  <c r="AU288" i="4"/>
  <c r="AU289" i="4"/>
  <c r="AU290" i="4"/>
  <c r="BA279" i="4"/>
  <c r="BA280" i="4"/>
  <c r="BA281" i="4"/>
  <c r="BA282" i="4"/>
  <c r="BA283" i="4"/>
  <c r="BA284" i="4"/>
  <c r="BA285" i="4"/>
  <c r="BA286" i="4"/>
  <c r="BA287" i="4"/>
  <c r="BA288" i="4"/>
  <c r="BA289" i="4"/>
  <c r="BA290" i="4"/>
  <c r="BL279" i="4"/>
  <c r="BL280" i="4"/>
  <c r="BL281" i="4"/>
  <c r="BL282" i="4"/>
  <c r="BL283" i="4"/>
  <c r="BL284" i="4"/>
  <c r="BS284" i="4" s="1"/>
  <c r="BL285" i="4"/>
  <c r="BL286" i="4"/>
  <c r="BL287" i="4"/>
  <c r="BL288" i="4"/>
  <c r="BL289" i="4"/>
  <c r="BL290" i="4"/>
  <c r="BT279" i="4"/>
  <c r="BT280" i="4"/>
  <c r="BT281" i="4"/>
  <c r="BT282" i="4"/>
  <c r="BT283" i="4"/>
  <c r="BT284" i="4"/>
  <c r="BT285" i="4"/>
  <c r="BT286" i="4"/>
  <c r="BT287" i="4"/>
  <c r="BT288" i="4"/>
  <c r="BT289" i="4"/>
  <c r="BT290" i="4"/>
  <c r="BU279" i="4"/>
  <c r="BU280" i="4"/>
  <c r="BU281" i="4"/>
  <c r="BU282" i="4"/>
  <c r="BU283" i="4"/>
  <c r="BU284" i="4"/>
  <c r="BU285" i="4"/>
  <c r="BU286" i="4"/>
  <c r="BU287" i="4"/>
  <c r="BU288" i="4"/>
  <c r="BU289" i="4"/>
  <c r="BU290" i="4"/>
  <c r="BY279" i="4"/>
  <c r="BY280" i="4"/>
  <c r="BY281" i="4"/>
  <c r="BY282" i="4"/>
  <c r="BY283" i="4"/>
  <c r="BY284" i="4"/>
  <c r="BY285" i="4"/>
  <c r="BY286" i="4"/>
  <c r="BY287" i="4"/>
  <c r="BY288" i="4"/>
  <c r="BY289" i="4"/>
  <c r="BY290" i="4"/>
  <c r="BZ279" i="4"/>
  <c r="BZ280" i="4"/>
  <c r="BZ281" i="4"/>
  <c r="BZ282" i="4"/>
  <c r="BZ283" i="4"/>
  <c r="BZ284" i="4"/>
  <c r="BZ285" i="4"/>
  <c r="BZ286" i="4"/>
  <c r="BZ287" i="4"/>
  <c r="BZ288" i="4"/>
  <c r="BZ289" i="4"/>
  <c r="BZ290" i="4"/>
  <c r="CA279" i="4"/>
  <c r="CA280" i="4"/>
  <c r="CA281" i="4"/>
  <c r="CA282" i="4"/>
  <c r="CA283" i="4"/>
  <c r="CA284" i="4"/>
  <c r="CA285" i="4"/>
  <c r="CA286" i="4"/>
  <c r="CA287" i="4"/>
  <c r="CA288" i="4"/>
  <c r="CA289" i="4"/>
  <c r="CA290" i="4"/>
  <c r="CN279" i="4"/>
  <c r="CN280" i="4"/>
  <c r="EH280" i="4" s="1"/>
  <c r="CN281" i="4"/>
  <c r="CN282" i="4"/>
  <c r="CN283" i="4"/>
  <c r="DD283" i="4" s="1"/>
  <c r="CN284" i="4"/>
  <c r="EH284" i="4" s="1"/>
  <c r="CN285" i="4"/>
  <c r="CN286" i="4"/>
  <c r="CN287" i="4"/>
  <c r="CN288" i="4"/>
  <c r="CN289" i="4"/>
  <c r="CN290" i="4"/>
  <c r="EB283" i="4"/>
  <c r="EB284" i="4"/>
  <c r="EB285" i="4"/>
  <c r="EB287" i="4"/>
  <c r="EB290" i="4"/>
  <c r="T32" i="10"/>
  <c r="AP281" i="4" l="1"/>
  <c r="AP282" i="4"/>
  <c r="AP290" i="4"/>
  <c r="CO281" i="4"/>
  <c r="CO282" i="4"/>
  <c r="CO290" i="4"/>
  <c r="BM281" i="4"/>
  <c r="BM282" i="4"/>
  <c r="BM290" i="4"/>
  <c r="Q281" i="4"/>
  <c r="Q282" i="4"/>
  <c r="Q290" i="4"/>
  <c r="Q280" i="4"/>
  <c r="BM280" i="4"/>
  <c r="CO280" i="4"/>
  <c r="AP280" i="4"/>
  <c r="E280" i="4"/>
  <c r="E290" i="4"/>
  <c r="BC290" i="4"/>
  <c r="P279" i="4"/>
  <c r="R290" i="4"/>
  <c r="BN290" i="4"/>
  <c r="AI283" i="4"/>
  <c r="BE289" i="4"/>
  <c r="BF289" i="4" s="1"/>
  <c r="AK283" i="4"/>
  <c r="BB283" i="4"/>
  <c r="P283" i="4"/>
  <c r="AM283" i="4"/>
  <c r="AM282" i="4"/>
  <c r="DE283" i="4"/>
  <c r="BV282" i="4"/>
  <c r="CT285" i="4"/>
  <c r="AO281" i="4"/>
  <c r="DC281" i="4"/>
  <c r="AO282" i="4"/>
  <c r="AR282" i="4"/>
  <c r="DC282" i="4"/>
  <c r="CZ282" i="4"/>
  <c r="AO283" i="4"/>
  <c r="DC283" i="4"/>
  <c r="AR283" i="4"/>
  <c r="CZ283" i="4"/>
  <c r="AR285" i="4"/>
  <c r="AO285" i="4"/>
  <c r="CZ285" i="4"/>
  <c r="DC285" i="4"/>
  <c r="BV281" i="4"/>
  <c r="CZ281" i="4"/>
  <c r="BW287" i="4"/>
  <c r="AR281" i="4"/>
  <c r="EB279" i="4"/>
  <c r="CZ289" i="4"/>
  <c r="AR279" i="4"/>
  <c r="AO289" i="4"/>
  <c r="AR289" i="4"/>
  <c r="DC279" i="4"/>
  <c r="CZ279" i="4"/>
  <c r="BV279" i="4"/>
  <c r="AM289" i="4"/>
  <c r="P286" i="4"/>
  <c r="BV286" i="4"/>
  <c r="BS286" i="4"/>
  <c r="BS282" i="4"/>
  <c r="AI279" i="4"/>
  <c r="BS289" i="4"/>
  <c r="P288" i="4"/>
  <c r="DC280" i="4"/>
  <c r="BS290" i="4"/>
  <c r="EH290" i="4"/>
  <c r="BW289" i="4"/>
  <c r="BS288" i="4"/>
  <c r="AT283" i="4"/>
  <c r="AO286" i="4"/>
  <c r="AI287" i="4"/>
  <c r="EB286" i="4"/>
  <c r="BV289" i="4"/>
  <c r="BV280" i="4"/>
  <c r="BX290" i="4"/>
  <c r="CU285" i="4"/>
  <c r="BE290" i="4"/>
  <c r="BS287" i="4"/>
  <c r="AR286" i="4"/>
  <c r="AO280" i="4"/>
  <c r="DC286" i="4"/>
  <c r="AM280" i="4"/>
  <c r="P282" i="4"/>
  <c r="CT283" i="4"/>
  <c r="EH287" i="4"/>
  <c r="DD285" i="4"/>
  <c r="DE285" i="4" s="1"/>
  <c r="EH285" i="4"/>
  <c r="CZ280" i="4"/>
  <c r="DD284" i="4"/>
  <c r="DE284" i="4" s="1"/>
  <c r="BS285" i="4"/>
  <c r="EH283" i="4"/>
  <c r="EB280" i="4"/>
  <c r="CU284" i="4"/>
  <c r="DD282" i="4"/>
  <c r="DE282" i="4" s="1"/>
  <c r="BS283" i="4"/>
  <c r="AI289" i="4"/>
  <c r="G290" i="4"/>
  <c r="DY290" i="4" s="1"/>
  <c r="CT290" i="4"/>
  <c r="CU283" i="4"/>
  <c r="DD280" i="4"/>
  <c r="DE280" i="4" s="1"/>
  <c r="CP290" i="4"/>
  <c r="P289" i="4"/>
  <c r="BB289" i="4"/>
  <c r="CZ288" i="4"/>
  <c r="AR284" i="4"/>
  <c r="DC287" i="4"/>
  <c r="AO284" i="4"/>
  <c r="DC284" i="4"/>
  <c r="BV287" i="4"/>
  <c r="AM288" i="4"/>
  <c r="AM287" i="4"/>
  <c r="CZ287" i="4"/>
  <c r="BV284" i="4"/>
  <c r="AO288" i="4"/>
  <c r="AM284" i="4"/>
  <c r="DC288" i="4"/>
  <c r="AO287" i="4"/>
  <c r="CU288" i="4"/>
  <c r="AK286" i="4"/>
  <c r="BW286" i="4"/>
  <c r="AK285" i="4"/>
  <c r="BB287" i="4"/>
  <c r="BB286" i="4"/>
  <c r="P287" i="4"/>
  <c r="BB284" i="4"/>
  <c r="AI286" i="4"/>
  <c r="AK288" i="4"/>
  <c r="BW288" i="4"/>
  <c r="AK287" i="4"/>
  <c r="BB281" i="4"/>
  <c r="AI288" i="4"/>
  <c r="BB279" i="4"/>
  <c r="BB282" i="4"/>
  <c r="CU287" i="4"/>
  <c r="BB288" i="4"/>
  <c r="CU281" i="4"/>
  <c r="AI282" i="4"/>
  <c r="BB285" i="4"/>
  <c r="AK284" i="4"/>
  <c r="AK282" i="4"/>
  <c r="AK281" i="4"/>
  <c r="AI284" i="4"/>
  <c r="AI285" i="4"/>
  <c r="AK279" i="4"/>
  <c r="AI281" i="4"/>
  <c r="CU289" i="4"/>
  <c r="DD289" i="4"/>
  <c r="DE289" i="4" s="1"/>
  <c r="CT289" i="4"/>
  <c r="DD290" i="4"/>
  <c r="DE290" i="4" s="1"/>
  <c r="CU279" i="4"/>
  <c r="DD288" i="4"/>
  <c r="DE288" i="4" s="1"/>
  <c r="BE287" i="4"/>
  <c r="BF287" i="4" s="1"/>
  <c r="BE288" i="4"/>
  <c r="BF288" i="4" s="1"/>
  <c r="DD287" i="4"/>
  <c r="DE287" i="4" s="1"/>
  <c r="CT284" i="4"/>
  <c r="BW279" i="4"/>
  <c r="BE286" i="4"/>
  <c r="BF286" i="4" s="1"/>
  <c r="CT280" i="4"/>
  <c r="BE285" i="4"/>
  <c r="BF285" i="4" s="1"/>
  <c r="BE284" i="4"/>
  <c r="BF284" i="4" s="1"/>
  <c r="BE283" i="4"/>
  <c r="BF283" i="4" s="1"/>
  <c r="DD279" i="4"/>
  <c r="DE279" i="4" s="1"/>
  <c r="EH279" i="4"/>
  <c r="BV285" i="4"/>
  <c r="AV281" i="4"/>
  <c r="EE281" i="4" s="1"/>
  <c r="AT282" i="4"/>
  <c r="AK289" i="4"/>
  <c r="AM279" i="4"/>
  <c r="DC290" i="4"/>
  <c r="CZ290" i="4"/>
  <c r="AO290" i="4"/>
  <c r="AM290" i="4"/>
  <c r="AR290" i="4"/>
  <c r="AV280" i="4"/>
  <c r="G289" i="4"/>
  <c r="DY289" i="4" s="1"/>
  <c r="BW285" i="4"/>
  <c r="BV283" i="4"/>
  <c r="BW284" i="4"/>
  <c r="BE280" i="4"/>
  <c r="BS280" i="4"/>
  <c r="AV279" i="4"/>
  <c r="AM286" i="4"/>
  <c r="G288" i="4"/>
  <c r="DD286" i="4"/>
  <c r="DE286" i="4" s="1"/>
  <c r="EH289" i="4"/>
  <c r="CT288" i="4"/>
  <c r="BS281" i="4"/>
  <c r="EH288" i="4"/>
  <c r="CT287" i="4"/>
  <c r="CT286" i="4"/>
  <c r="BW283" i="4"/>
  <c r="BE279" i="4"/>
  <c r="BS279" i="4"/>
  <c r="AV290" i="4"/>
  <c r="EE290" i="4" s="1"/>
  <c r="AM285" i="4"/>
  <c r="G287" i="4"/>
  <c r="AV289" i="4"/>
  <c r="DF289" i="4" s="1"/>
  <c r="DG289" i="4" s="1"/>
  <c r="G286" i="4"/>
  <c r="DY286" i="4" s="1"/>
  <c r="CU286" i="4"/>
  <c r="AV288" i="4"/>
  <c r="G285" i="4"/>
  <c r="EH286" i="4"/>
  <c r="BV290" i="4"/>
  <c r="AV287" i="4"/>
  <c r="G284" i="4"/>
  <c r="AV286" i="4"/>
  <c r="AW286" i="4" s="1"/>
  <c r="P285" i="4"/>
  <c r="G283" i="4"/>
  <c r="DY283" i="4" s="1"/>
  <c r="EH281" i="4"/>
  <c r="CT279" i="4"/>
  <c r="BV288" i="4"/>
  <c r="AV285" i="4"/>
  <c r="P284" i="4"/>
  <c r="AV284" i="4"/>
  <c r="EE284" i="4" s="1"/>
  <c r="G281" i="4"/>
  <c r="P281" i="4"/>
  <c r="AV283" i="4"/>
  <c r="DF283" i="4" s="1"/>
  <c r="DG283" i="4" s="1"/>
  <c r="G280" i="4"/>
  <c r="AV282" i="4"/>
  <c r="AW282" i="4" s="1"/>
  <c r="G279" i="4"/>
  <c r="DD281" i="4"/>
  <c r="DE281" i="4" s="1"/>
  <c r="CT281" i="4"/>
  <c r="AM281" i="4"/>
  <c r="CT282" i="4"/>
  <c r="BW282" i="4"/>
  <c r="BE282" i="4"/>
  <c r="BF282" i="4" s="1"/>
  <c r="BW281" i="4"/>
  <c r="G282" i="4"/>
  <c r="CU282" i="4"/>
  <c r="EH282" i="4"/>
  <c r="BE281" i="4"/>
  <c r="BF281" i="4" s="1"/>
  <c r="T31" i="10"/>
  <c r="AS282" i="4" l="1"/>
  <c r="AS281" i="4"/>
  <c r="AS290" i="4"/>
  <c r="CX290" i="4"/>
  <c r="BD290" i="4"/>
  <c r="I281" i="4"/>
  <c r="I282" i="4"/>
  <c r="I290" i="4"/>
  <c r="AX281" i="4"/>
  <c r="AX282" i="4"/>
  <c r="AX290" i="4"/>
  <c r="EC290" i="4"/>
  <c r="AX280" i="4"/>
  <c r="I279" i="4"/>
  <c r="I280" i="4"/>
  <c r="AS280" i="4"/>
  <c r="BF290" i="4"/>
  <c r="BF280" i="4"/>
  <c r="H280" i="4"/>
  <c r="AI280" i="4"/>
  <c r="BW280" i="4"/>
  <c r="P280" i="4"/>
  <c r="BB280" i="4"/>
  <c r="AK280" i="4"/>
  <c r="CU280" i="4"/>
  <c r="CU290" i="4"/>
  <c r="BB290" i="4"/>
  <c r="AK290" i="4"/>
  <c r="AI290" i="4"/>
  <c r="P290" i="4"/>
  <c r="BW290" i="4"/>
  <c r="AY290" i="4"/>
  <c r="AZ290" i="4" s="1"/>
  <c r="BF279" i="4"/>
  <c r="BG290" i="4"/>
  <c r="BH290" i="4" s="1"/>
  <c r="J290" i="4"/>
  <c r="K290" i="4" s="1"/>
  <c r="AW283" i="4"/>
  <c r="EE283" i="4"/>
  <c r="CB288" i="4"/>
  <c r="DA290" i="4"/>
  <c r="EE289" i="4"/>
  <c r="DF281" i="4"/>
  <c r="DG281" i="4" s="1"/>
  <c r="AW281" i="4"/>
  <c r="EE286" i="4"/>
  <c r="DF286" i="4"/>
  <c r="DG286" i="4" s="1"/>
  <c r="CB290" i="4"/>
  <c r="H290" i="4"/>
  <c r="DF290" i="4"/>
  <c r="DG290" i="4" s="1"/>
  <c r="EE288" i="4"/>
  <c r="CB286" i="4"/>
  <c r="DF284" i="4"/>
  <c r="DG284" i="4" s="1"/>
  <c r="DF288" i="4"/>
  <c r="DG288" i="4" s="1"/>
  <c r="CB289" i="4"/>
  <c r="DY279" i="4"/>
  <c r="CB283" i="4"/>
  <c r="H283" i="4"/>
  <c r="DF287" i="4"/>
  <c r="DG287" i="4" s="1"/>
  <c r="DY281" i="4"/>
  <c r="DY285" i="4"/>
  <c r="H279" i="4"/>
  <c r="AW288" i="4"/>
  <c r="H281" i="4"/>
  <c r="H285" i="4"/>
  <c r="CW290" i="4"/>
  <c r="CB281" i="4"/>
  <c r="H286" i="4"/>
  <c r="AW285" i="4"/>
  <c r="DF279" i="4"/>
  <c r="DG279" i="4" s="1"/>
  <c r="AW289" i="4"/>
  <c r="H289" i="4"/>
  <c r="AW287" i="4"/>
  <c r="AW290" i="4"/>
  <c r="EE279" i="4"/>
  <c r="DY287" i="4"/>
  <c r="AW279" i="4"/>
  <c r="DY288" i="4"/>
  <c r="CB287" i="4"/>
  <c r="DH287" i="4" s="1"/>
  <c r="AW284" i="4"/>
  <c r="H284" i="4"/>
  <c r="EI290" i="4"/>
  <c r="EE282" i="4"/>
  <c r="H287" i="4"/>
  <c r="CB285" i="4"/>
  <c r="CL285" i="4" s="1"/>
  <c r="CM285" i="4" s="1"/>
  <c r="CB279" i="4"/>
  <c r="DY284" i="4"/>
  <c r="H288" i="4"/>
  <c r="EE285" i="4"/>
  <c r="CB284" i="4"/>
  <c r="CL284" i="4" s="1"/>
  <c r="CM284" i="4" s="1"/>
  <c r="DF285" i="4"/>
  <c r="DG285" i="4" s="1"/>
  <c r="EE287" i="4"/>
  <c r="DF282" i="4"/>
  <c r="DG282" i="4" s="1"/>
  <c r="EE280" i="4"/>
  <c r="DF280" i="4"/>
  <c r="DG280" i="4" s="1"/>
  <c r="AW280" i="4"/>
  <c r="DY280" i="4"/>
  <c r="CB280" i="4"/>
  <c r="DY282" i="4"/>
  <c r="H282" i="4"/>
  <c r="CB282" i="4"/>
  <c r="B38" i="17"/>
  <c r="B37" i="17"/>
  <c r="B36" i="17"/>
  <c r="B35" i="17"/>
  <c r="B34" i="17"/>
  <c r="B33" i="17"/>
  <c r="F14" i="17"/>
  <c r="F13" i="17"/>
  <c r="F12" i="17"/>
  <c r="F11" i="17"/>
  <c r="U35" i="10"/>
  <c r="O15" i="15" s="1"/>
  <c r="T35" i="10"/>
  <c r="P15" i="15" s="1"/>
  <c r="CC281" i="4" l="1"/>
  <c r="CC282" i="4"/>
  <c r="CC290" i="4"/>
  <c r="CC280" i="4"/>
  <c r="DZ290" i="4"/>
  <c r="DH279" i="4"/>
  <c r="CH286" i="4"/>
  <c r="CL286" i="4"/>
  <c r="CM286" i="4" s="1"/>
  <c r="CI286" i="4"/>
  <c r="DH286" i="4"/>
  <c r="CH288" i="4"/>
  <c r="CI288" i="4"/>
  <c r="CL288" i="4"/>
  <c r="CM288" i="4" s="1"/>
  <c r="DH288" i="4"/>
  <c r="CH290" i="4"/>
  <c r="CI290" i="4"/>
  <c r="CL290" i="4"/>
  <c r="CM290" i="4" s="1"/>
  <c r="DH290" i="4"/>
  <c r="CH289" i="4"/>
  <c r="DH289" i="4"/>
  <c r="CI283" i="4"/>
  <c r="CL283" i="4"/>
  <c r="CM283" i="4" s="1"/>
  <c r="DH283" i="4"/>
  <c r="CL281" i="4"/>
  <c r="CM281" i="4" s="1"/>
  <c r="CI281" i="4"/>
  <c r="CH281" i="4"/>
  <c r="DH281" i="4"/>
  <c r="DK281" i="4" s="1"/>
  <c r="CL289" i="4"/>
  <c r="CM289" i="4" s="1"/>
  <c r="CI285" i="4"/>
  <c r="CI289" i="4"/>
  <c r="CL287" i="4"/>
  <c r="CM287" i="4" s="1"/>
  <c r="CI284" i="4"/>
  <c r="DH284" i="4"/>
  <c r="CH283" i="4"/>
  <c r="CD290" i="4"/>
  <c r="CK290" i="4" s="1"/>
  <c r="CI287" i="4"/>
  <c r="CH280" i="4"/>
  <c r="CH284" i="4"/>
  <c r="CH287" i="4"/>
  <c r="EF290" i="4"/>
  <c r="DH285" i="4"/>
  <c r="DK285" i="4" s="1"/>
  <c r="CL279" i="4"/>
  <c r="CM279" i="4" s="1"/>
  <c r="CI279" i="4"/>
  <c r="CH285" i="4"/>
  <c r="CH279" i="4"/>
  <c r="DH280" i="4"/>
  <c r="CL280" i="4"/>
  <c r="CM280" i="4" s="1"/>
  <c r="CI280" i="4"/>
  <c r="DH282" i="4"/>
  <c r="CI282" i="4"/>
  <c r="CH282" i="4"/>
  <c r="CL282" i="4"/>
  <c r="CM282" i="4" s="1"/>
  <c r="DK287" i="4"/>
  <c r="DP287" i="4"/>
  <c r="DR287" i="4"/>
  <c r="DT287" i="4" s="1"/>
  <c r="Q15" i="15"/>
  <c r="B37" i="15"/>
  <c r="B36" i="15"/>
  <c r="B35" i="15"/>
  <c r="B34" i="15"/>
  <c r="B33" i="15"/>
  <c r="B32" i="15"/>
  <c r="F14" i="15"/>
  <c r="F13" i="15"/>
  <c r="F12" i="15"/>
  <c r="F11" i="15"/>
  <c r="DI281" i="4" l="1"/>
  <c r="DI282" i="4"/>
  <c r="DI290" i="4"/>
  <c r="DI280" i="4"/>
  <c r="DP281" i="4"/>
  <c r="DR281" i="4"/>
  <c r="DT281" i="4" s="1"/>
  <c r="DK279" i="4"/>
  <c r="DP279" i="4"/>
  <c r="DR279" i="4"/>
  <c r="DT279" i="4" s="1"/>
  <c r="DK288" i="4"/>
  <c r="DP288" i="4"/>
  <c r="DR288" i="4"/>
  <c r="DT288" i="4" s="1"/>
  <c r="DK289" i="4"/>
  <c r="DP289" i="4"/>
  <c r="DR289" i="4"/>
  <c r="DT289" i="4" s="1"/>
  <c r="DK284" i="4"/>
  <c r="DP284" i="4"/>
  <c r="DR284" i="4"/>
  <c r="DT284" i="4" s="1"/>
  <c r="DR286" i="4"/>
  <c r="DT286" i="4" s="1"/>
  <c r="DK286" i="4"/>
  <c r="DP286" i="4"/>
  <c r="DK290" i="4"/>
  <c r="DP290" i="4"/>
  <c r="DR290" i="4"/>
  <c r="DT290" i="4" s="1"/>
  <c r="DK283" i="4"/>
  <c r="DP283" i="4"/>
  <c r="DR283" i="4"/>
  <c r="DT283" i="4" s="1"/>
  <c r="DR285" i="4"/>
  <c r="DT285" i="4" s="1"/>
  <c r="DP285" i="4"/>
  <c r="DP280" i="4"/>
  <c r="DR280" i="4"/>
  <c r="DT280" i="4" s="1"/>
  <c r="DK280" i="4"/>
  <c r="CJ290" i="4"/>
  <c r="DJ290" i="4"/>
  <c r="DQ290" i="4" s="1"/>
  <c r="DP282" i="4"/>
  <c r="DK282" i="4"/>
  <c r="DR282" i="4"/>
  <c r="DT282" i="4" s="1"/>
  <c r="CN278" i="4"/>
  <c r="CN277" i="4"/>
  <c r="CN276" i="4"/>
  <c r="CN275" i="4"/>
  <c r="CN274" i="4"/>
  <c r="CN273" i="4"/>
  <c r="CN272" i="4"/>
  <c r="CN271" i="4"/>
  <c r="CN270" i="4"/>
  <c r="CN269" i="4"/>
  <c r="CA278" i="4"/>
  <c r="CA277" i="4"/>
  <c r="CA276" i="4"/>
  <c r="CA275" i="4"/>
  <c r="CA274" i="4"/>
  <c r="CA273" i="4"/>
  <c r="CA272" i="4"/>
  <c r="CA271" i="4"/>
  <c r="CA270" i="4"/>
  <c r="CA269" i="4"/>
  <c r="BZ278" i="4"/>
  <c r="BZ277" i="4"/>
  <c r="BZ276" i="4"/>
  <c r="BZ275" i="4"/>
  <c r="BZ274" i="4"/>
  <c r="BZ273" i="4"/>
  <c r="BZ272" i="4"/>
  <c r="BZ271" i="4"/>
  <c r="BZ270" i="4"/>
  <c r="BZ269" i="4"/>
  <c r="BY278" i="4"/>
  <c r="BY277" i="4"/>
  <c r="BY276" i="4"/>
  <c r="BY275" i="4"/>
  <c r="BY274" i="4"/>
  <c r="BY273" i="4"/>
  <c r="BY272" i="4"/>
  <c r="BY271" i="4"/>
  <c r="BY270" i="4"/>
  <c r="BY269" i="4"/>
  <c r="BU278" i="4"/>
  <c r="BX289" i="4" s="1"/>
  <c r="BU277" i="4"/>
  <c r="BU276" i="4"/>
  <c r="BU275" i="4"/>
  <c r="BU274" i="4"/>
  <c r="BU273" i="4"/>
  <c r="BU272" i="4"/>
  <c r="BU271" i="4"/>
  <c r="BU270" i="4"/>
  <c r="BU269" i="4"/>
  <c r="BT278" i="4"/>
  <c r="BT277" i="4"/>
  <c r="BT276" i="4"/>
  <c r="BT275" i="4"/>
  <c r="BT274" i="4"/>
  <c r="BT273" i="4"/>
  <c r="BT272" i="4"/>
  <c r="BT271" i="4"/>
  <c r="BT270" i="4"/>
  <c r="BT269" i="4"/>
  <c r="AL278" i="4"/>
  <c r="AT278" i="4" s="1"/>
  <c r="AL277" i="4"/>
  <c r="AT277" i="4" s="1"/>
  <c r="AL276" i="4"/>
  <c r="AT276" i="4" s="1"/>
  <c r="AL275" i="4"/>
  <c r="AT275" i="4" s="1"/>
  <c r="AL274" i="4"/>
  <c r="AT274" i="4" s="1"/>
  <c r="AL273" i="4"/>
  <c r="AT273" i="4" s="1"/>
  <c r="AL272" i="4"/>
  <c r="AT272" i="4" s="1"/>
  <c r="AL271" i="4"/>
  <c r="AT271" i="4" s="1"/>
  <c r="AL270" i="4"/>
  <c r="AT270" i="4" s="1"/>
  <c r="AL269" i="4"/>
  <c r="AJ278" i="4"/>
  <c r="AJ277" i="4"/>
  <c r="AJ276" i="4"/>
  <c r="AJ275" i="4"/>
  <c r="AJ274" i="4"/>
  <c r="AJ273" i="4"/>
  <c r="AJ272" i="4"/>
  <c r="AJ271" i="4"/>
  <c r="AJ270" i="4"/>
  <c r="AJ269" i="4"/>
  <c r="AH278" i="4"/>
  <c r="AH277" i="4"/>
  <c r="AH276" i="4"/>
  <c r="AH275" i="4"/>
  <c r="AH274" i="4"/>
  <c r="AH273" i="4"/>
  <c r="AH272" i="4"/>
  <c r="AH271" i="4"/>
  <c r="AH270" i="4"/>
  <c r="AH269" i="4"/>
  <c r="BL278" i="4"/>
  <c r="BN289" i="4" s="1"/>
  <c r="BL277" i="4"/>
  <c r="BN288" i="4" s="1"/>
  <c r="BL276" i="4"/>
  <c r="BL275" i="4"/>
  <c r="BL274" i="4"/>
  <c r="BL273" i="4"/>
  <c r="BL272" i="4"/>
  <c r="BL271" i="4"/>
  <c r="BL270" i="4"/>
  <c r="BL269" i="4"/>
  <c r="BA278" i="4"/>
  <c r="BC289" i="4" s="1"/>
  <c r="BD289" i="4" s="1"/>
  <c r="BA277" i="4"/>
  <c r="BA276" i="4"/>
  <c r="BA275" i="4"/>
  <c r="BA274" i="4"/>
  <c r="BA273" i="4"/>
  <c r="BA272" i="4"/>
  <c r="BA271" i="4"/>
  <c r="BA270" i="4"/>
  <c r="BA269" i="4"/>
  <c r="AU278" i="4"/>
  <c r="AU277" i="4"/>
  <c r="AU276" i="4"/>
  <c r="AU275" i="4"/>
  <c r="AU274" i="4"/>
  <c r="AU273" i="4"/>
  <c r="AU272" i="4"/>
  <c r="AU271" i="4"/>
  <c r="AU270" i="4"/>
  <c r="AU269" i="4"/>
  <c r="AG278" i="4"/>
  <c r="AF278" i="4"/>
  <c r="AG277" i="4"/>
  <c r="AF277" i="4"/>
  <c r="AG276" i="4"/>
  <c r="AF276" i="4"/>
  <c r="AG275" i="4"/>
  <c r="AF275" i="4"/>
  <c r="AG274" i="4"/>
  <c r="AF274" i="4"/>
  <c r="AG273" i="4"/>
  <c r="AF273" i="4"/>
  <c r="AG272" i="4"/>
  <c r="AF272" i="4"/>
  <c r="AG271" i="4"/>
  <c r="AF271" i="4"/>
  <c r="AG270" i="4"/>
  <c r="AF270" i="4"/>
  <c r="AG269" i="4"/>
  <c r="AF269" i="4"/>
  <c r="AF268" i="4"/>
  <c r="AG268" i="4"/>
  <c r="AC278" i="4"/>
  <c r="AC277" i="4"/>
  <c r="AC276" i="4"/>
  <c r="AC275" i="4"/>
  <c r="AC274" i="4"/>
  <c r="AC273" i="4"/>
  <c r="AC272" i="4"/>
  <c r="AC271" i="4"/>
  <c r="AC270" i="4"/>
  <c r="AC269" i="4"/>
  <c r="AC268" i="4"/>
  <c r="AA278" i="4"/>
  <c r="AB290" i="4" s="1"/>
  <c r="AA277" i="4"/>
  <c r="AB289" i="4" s="1"/>
  <c r="AA276" i="4"/>
  <c r="AB288" i="4" s="1"/>
  <c r="AA275" i="4"/>
  <c r="AB287" i="4" s="1"/>
  <c r="AA274" i="4"/>
  <c r="AB286" i="4" s="1"/>
  <c r="AA273" i="4"/>
  <c r="AB285" i="4" s="1"/>
  <c r="AA272" i="4"/>
  <c r="AB284" i="4" s="1"/>
  <c r="AA271" i="4"/>
  <c r="AB283" i="4" s="1"/>
  <c r="AA270" i="4"/>
  <c r="AB282" i="4" s="1"/>
  <c r="AA269" i="4"/>
  <c r="AB281" i="4" s="1"/>
  <c r="AA268" i="4"/>
  <c r="AB280" i="4" s="1"/>
  <c r="Y278" i="4"/>
  <c r="Y277" i="4"/>
  <c r="Y276" i="4"/>
  <c r="Y275" i="4"/>
  <c r="Y274" i="4"/>
  <c r="Y273" i="4"/>
  <c r="Y272" i="4"/>
  <c r="Y271" i="4"/>
  <c r="Y270" i="4"/>
  <c r="Y269" i="4"/>
  <c r="Y268" i="4"/>
  <c r="W278" i="4"/>
  <c r="X290" i="4" s="1"/>
  <c r="W277" i="4"/>
  <c r="X289" i="4" s="1"/>
  <c r="W276" i="4"/>
  <c r="X288" i="4" s="1"/>
  <c r="W275" i="4"/>
  <c r="X287" i="4" s="1"/>
  <c r="W274" i="4"/>
  <c r="X286" i="4" s="1"/>
  <c r="W273" i="4"/>
  <c r="X285" i="4" s="1"/>
  <c r="W272" i="4"/>
  <c r="X284" i="4" s="1"/>
  <c r="W271" i="4"/>
  <c r="X283" i="4" s="1"/>
  <c r="W270" i="4"/>
  <c r="X282" i="4" s="1"/>
  <c r="W269" i="4"/>
  <c r="X281" i="4" s="1"/>
  <c r="W268" i="4"/>
  <c r="X280" i="4" s="1"/>
  <c r="O278" i="4"/>
  <c r="O277" i="4"/>
  <c r="O276" i="4"/>
  <c r="O275" i="4"/>
  <c r="O274" i="4"/>
  <c r="O273" i="4"/>
  <c r="O272" i="4"/>
  <c r="R283" i="4" s="1"/>
  <c r="O271" i="4"/>
  <c r="O270" i="4"/>
  <c r="O269" i="4"/>
  <c r="O268" i="4"/>
  <c r="AH268" i="4"/>
  <c r="AJ268" i="4"/>
  <c r="AL268" i="4"/>
  <c r="AT268" i="4" s="1"/>
  <c r="AU268" i="4"/>
  <c r="BA268" i="4"/>
  <c r="BL268" i="4"/>
  <c r="BT268" i="4"/>
  <c r="BU268" i="4"/>
  <c r="BY268" i="4"/>
  <c r="BZ268" i="4"/>
  <c r="CA268" i="4"/>
  <c r="CN268" i="4"/>
  <c r="BC285" i="4" l="1"/>
  <c r="BD285" i="4" s="1"/>
  <c r="BC286" i="4"/>
  <c r="BD286" i="4" s="1"/>
  <c r="R281" i="4"/>
  <c r="DL290" i="4"/>
  <c r="BN287" i="4"/>
  <c r="BN286" i="4"/>
  <c r="BN282" i="4"/>
  <c r="BN281" i="4"/>
  <c r="BN280" i="4"/>
  <c r="R288" i="4"/>
  <c r="BC282" i="4"/>
  <c r="BD282" i="4" s="1"/>
  <c r="BC281" i="4"/>
  <c r="BD281" i="4" s="1"/>
  <c r="BC283" i="4"/>
  <c r="BD283" i="4" s="1"/>
  <c r="R287" i="4"/>
  <c r="R286" i="4"/>
  <c r="R285" i="4"/>
  <c r="BO286" i="4"/>
  <c r="BN285" i="4"/>
  <c r="BO285" i="4"/>
  <c r="BN284" i="4"/>
  <c r="BO284" i="4"/>
  <c r="BN283" i="4"/>
  <c r="BE277" i="4"/>
  <c r="BC288" i="4"/>
  <c r="BD288" i="4" s="1"/>
  <c r="BE276" i="4"/>
  <c r="BC287" i="4"/>
  <c r="BD287" i="4" s="1"/>
  <c r="BE273" i="4"/>
  <c r="BC284" i="4"/>
  <c r="BD284" i="4" s="1"/>
  <c r="BE269" i="4"/>
  <c r="BC280" i="4"/>
  <c r="BD280" i="4" s="1"/>
  <c r="S290" i="4"/>
  <c r="R289" i="4"/>
  <c r="S285" i="4"/>
  <c r="R284" i="4"/>
  <c r="S283" i="4"/>
  <c r="R282" i="4"/>
  <c r="S281" i="4"/>
  <c r="R280" i="4"/>
  <c r="BX279" i="4"/>
  <c r="BX287" i="4"/>
  <c r="BX281" i="4"/>
  <c r="BC279" i="4"/>
  <c r="BD279" i="4" s="1"/>
  <c r="EB272" i="4"/>
  <c r="S284" i="4"/>
  <c r="EB277" i="4"/>
  <c r="S289" i="4"/>
  <c r="CP279" i="4"/>
  <c r="CX279" i="4" s="1"/>
  <c r="CQ280" i="4"/>
  <c r="EB270" i="4"/>
  <c r="S282" i="4"/>
  <c r="BS270" i="4"/>
  <c r="BO282" i="4"/>
  <c r="EH276" i="4"/>
  <c r="CQ288" i="4"/>
  <c r="CP287" i="4"/>
  <c r="CX287" i="4" s="1"/>
  <c r="BS271" i="4"/>
  <c r="BO283" i="4"/>
  <c r="BX280" i="4"/>
  <c r="CP288" i="4"/>
  <c r="CX288" i="4" s="1"/>
  <c r="CQ289" i="4"/>
  <c r="CQ290" i="4"/>
  <c r="CP289" i="4"/>
  <c r="CX289" i="4" s="1"/>
  <c r="BX282" i="4"/>
  <c r="BS268" i="4"/>
  <c r="BN279" i="4"/>
  <c r="BO280" i="4"/>
  <c r="EB274" i="4"/>
  <c r="S286" i="4"/>
  <c r="BX283" i="4"/>
  <c r="BS275" i="4"/>
  <c r="BO287" i="4"/>
  <c r="BX284" i="4"/>
  <c r="CQ281" i="4"/>
  <c r="CP280" i="4"/>
  <c r="CX280" i="4" s="1"/>
  <c r="EB276" i="4"/>
  <c r="S288" i="4"/>
  <c r="BS276" i="4"/>
  <c r="BO288" i="4"/>
  <c r="BX285" i="4"/>
  <c r="CQ282" i="4"/>
  <c r="CP281" i="4"/>
  <c r="CX281" i="4" s="1"/>
  <c r="BS277" i="4"/>
  <c r="BO289" i="4"/>
  <c r="BX286" i="4"/>
  <c r="CP282" i="4"/>
  <c r="CX282" i="4" s="1"/>
  <c r="CQ283" i="4"/>
  <c r="DS290" i="4"/>
  <c r="DU290" i="4" s="1"/>
  <c r="BS278" i="4"/>
  <c r="BO290" i="4"/>
  <c r="CP283" i="4"/>
  <c r="CX283" i="4" s="1"/>
  <c r="CQ284" i="4"/>
  <c r="BX288" i="4"/>
  <c r="CP284" i="4"/>
  <c r="CX284" i="4" s="1"/>
  <c r="CQ285" i="4"/>
  <c r="CQ286" i="4"/>
  <c r="CP285" i="4"/>
  <c r="CX285" i="4" s="1"/>
  <c r="EB275" i="4"/>
  <c r="S287" i="4"/>
  <c r="R279" i="4"/>
  <c r="S280" i="4"/>
  <c r="BS269" i="4"/>
  <c r="BO281" i="4"/>
  <c r="DD275" i="4"/>
  <c r="CQ287" i="4"/>
  <c r="CP286" i="4"/>
  <c r="CX286" i="4" s="1"/>
  <c r="AV274" i="4"/>
  <c r="AV271" i="4"/>
  <c r="AV273" i="4"/>
  <c r="AV272" i="4"/>
  <c r="AV278" i="4"/>
  <c r="AY289" i="4" s="1"/>
  <c r="AZ289" i="4" s="1"/>
  <c r="AV277" i="4"/>
  <c r="AV270" i="4"/>
  <c r="BE278" i="4"/>
  <c r="BG289" i="4" s="1"/>
  <c r="BH289" i="4" s="1"/>
  <c r="AV276" i="4"/>
  <c r="BE270" i="4"/>
  <c r="DD276" i="4"/>
  <c r="EB269" i="4"/>
  <c r="EH277" i="4"/>
  <c r="BE271" i="4"/>
  <c r="DD277" i="4"/>
  <c r="EH278" i="4"/>
  <c r="EI289" i="4" s="1"/>
  <c r="BE272" i="4"/>
  <c r="DD278" i="4"/>
  <c r="EB271" i="4"/>
  <c r="AT269" i="4"/>
  <c r="BS272" i="4"/>
  <c r="BE274" i="4"/>
  <c r="BS273" i="4"/>
  <c r="EB273" i="4"/>
  <c r="EH269" i="4"/>
  <c r="BE275" i="4"/>
  <c r="BS274" i="4"/>
  <c r="DD269" i="4"/>
  <c r="EH270" i="4"/>
  <c r="DD270" i="4"/>
  <c r="EH271" i="4"/>
  <c r="DD271" i="4"/>
  <c r="EH272" i="4"/>
  <c r="AV275" i="4"/>
  <c r="DD272" i="4"/>
  <c r="EH273" i="4"/>
  <c r="DD273" i="4"/>
  <c r="EB278" i="4"/>
  <c r="EC289" i="4" s="1"/>
  <c r="EH274" i="4"/>
  <c r="DD274" i="4"/>
  <c r="EH275" i="4"/>
  <c r="AV269" i="4"/>
  <c r="AV268" i="4"/>
  <c r="EH268" i="4"/>
  <c r="EB268" i="4"/>
  <c r="BE268" i="4"/>
  <c r="DD268" i="4"/>
  <c r="AY288" i="4" l="1"/>
  <c r="AZ288" i="4" s="1"/>
  <c r="BG286" i="4"/>
  <c r="BH286" i="4" s="1"/>
  <c r="AY285" i="4"/>
  <c r="AZ285" i="4" s="1"/>
  <c r="AY282" i="4"/>
  <c r="AZ282" i="4" s="1"/>
  <c r="AY284" i="4"/>
  <c r="AZ284" i="4" s="1"/>
  <c r="AY283" i="4"/>
  <c r="AZ283" i="4" s="1"/>
  <c r="BG281" i="4"/>
  <c r="BH281" i="4" s="1"/>
  <c r="BG282" i="4"/>
  <c r="BH282" i="4" s="1"/>
  <c r="BG283" i="4"/>
  <c r="BH283" i="4" s="1"/>
  <c r="BG285" i="4"/>
  <c r="BH285" i="4" s="1"/>
  <c r="BG287" i="4"/>
  <c r="BH287" i="4" s="1"/>
  <c r="BG284" i="4"/>
  <c r="BH284" i="4" s="1"/>
  <c r="BG280" i="4"/>
  <c r="BH280" i="4" s="1"/>
  <c r="BG288" i="4"/>
  <c r="BH288" i="4" s="1"/>
  <c r="BI282" i="4"/>
  <c r="AY281" i="4"/>
  <c r="AZ281" i="4" s="1"/>
  <c r="BI288" i="4"/>
  <c r="AY287" i="4"/>
  <c r="AZ287" i="4" s="1"/>
  <c r="BI287" i="4"/>
  <c r="AY286" i="4"/>
  <c r="AZ286" i="4" s="1"/>
  <c r="BI281" i="4"/>
  <c r="AY280" i="4"/>
  <c r="AZ280" i="4" s="1"/>
  <c r="EC287" i="4"/>
  <c r="BG279" i="4"/>
  <c r="BH279" i="4" s="1"/>
  <c r="EI287" i="4"/>
  <c r="EI284" i="4"/>
  <c r="EC284" i="4"/>
  <c r="EC280" i="4"/>
  <c r="EC279" i="4"/>
  <c r="EI283" i="4"/>
  <c r="EI279" i="4"/>
  <c r="AY279" i="4"/>
  <c r="AZ279" i="4" s="1"/>
  <c r="BI280" i="4"/>
  <c r="EI282" i="4"/>
  <c r="EC282" i="4"/>
  <c r="EC281" i="4"/>
  <c r="EE277" i="4"/>
  <c r="BI289" i="4"/>
  <c r="EI286" i="4"/>
  <c r="EI281" i="4"/>
  <c r="EE278" i="4"/>
  <c r="EF289" i="4" s="1"/>
  <c r="BI290" i="4"/>
  <c r="EE272" i="4"/>
  <c r="BI284" i="4"/>
  <c r="EI285" i="4"/>
  <c r="DF273" i="4"/>
  <c r="BI285" i="4"/>
  <c r="EC288" i="4"/>
  <c r="EE271" i="4"/>
  <c r="BI283" i="4"/>
  <c r="EC285" i="4"/>
  <c r="EI280" i="4"/>
  <c r="EI288" i="4"/>
  <c r="EE274" i="4"/>
  <c r="BI286" i="4"/>
  <c r="EC286" i="4"/>
  <c r="EC283" i="4"/>
  <c r="DF270" i="4"/>
  <c r="DF271" i="4"/>
  <c r="DF274" i="4"/>
  <c r="EE273" i="4"/>
  <c r="DF278" i="4"/>
  <c r="DF277" i="4"/>
  <c r="EE270" i="4"/>
  <c r="DF272" i="4"/>
  <c r="EE269" i="4"/>
  <c r="DF269" i="4"/>
  <c r="DF275" i="4"/>
  <c r="EE275" i="4"/>
  <c r="DF276" i="4"/>
  <c r="EE276" i="4"/>
  <c r="DF268" i="4"/>
  <c r="EE268" i="4"/>
  <c r="C17" i="14"/>
  <c r="D17" i="14"/>
  <c r="E17" i="14"/>
  <c r="F17" i="14"/>
  <c r="G17" i="14"/>
  <c r="H17" i="14"/>
  <c r="I17" i="14"/>
  <c r="J17" i="14"/>
  <c r="K17" i="14"/>
  <c r="L17" i="14"/>
  <c r="M17" i="14"/>
  <c r="B17" i="14"/>
  <c r="EF287" i="4" l="1"/>
  <c r="EF280" i="4"/>
  <c r="EF285" i="4"/>
  <c r="EF288" i="4"/>
  <c r="EF281" i="4"/>
  <c r="EF283" i="4"/>
  <c r="EF279" i="4"/>
  <c r="EF284" i="4"/>
  <c r="EF282" i="4"/>
  <c r="EF286" i="4"/>
  <c r="AF267" i="4"/>
  <c r="AG267" i="4"/>
  <c r="AC267" i="4" l="1"/>
  <c r="AA267" i="4"/>
  <c r="AB279" i="4" s="1"/>
  <c r="Y267" i="4"/>
  <c r="W267" i="4"/>
  <c r="X279" i="4" s="1"/>
  <c r="G268" i="3" l="1"/>
  <c r="G269" i="3"/>
  <c r="G270" i="3"/>
  <c r="G271" i="3"/>
  <c r="G272" i="3"/>
  <c r="G273" i="3"/>
  <c r="G274" i="3"/>
  <c r="G275" i="3"/>
  <c r="G276" i="3"/>
  <c r="G277" i="3"/>
  <c r="G278" i="3"/>
  <c r="G267" i="3"/>
  <c r="B267" i="4" l="1"/>
  <c r="B268" i="4"/>
  <c r="B269" i="4"/>
  <c r="B270" i="4"/>
  <c r="B271" i="4"/>
  <c r="B272" i="4"/>
  <c r="B273" i="4"/>
  <c r="B274" i="4"/>
  <c r="B275" i="4"/>
  <c r="B276" i="4"/>
  <c r="B277" i="4"/>
  <c r="B278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D267" i="4"/>
  <c r="E267" i="4" s="1"/>
  <c r="D268" i="4"/>
  <c r="D269" i="4"/>
  <c r="D270" i="4"/>
  <c r="E270" i="4" s="1"/>
  <c r="D271" i="4"/>
  <c r="D272" i="4"/>
  <c r="D273" i="4"/>
  <c r="D274" i="4"/>
  <c r="D275" i="4"/>
  <c r="E275" i="4" s="1"/>
  <c r="D276" i="4"/>
  <c r="D277" i="4"/>
  <c r="D278" i="4"/>
  <c r="F267" i="4"/>
  <c r="AO267" i="4" s="1"/>
  <c r="F268" i="4"/>
  <c r="F269" i="4"/>
  <c r="F270" i="4"/>
  <c r="F271" i="4"/>
  <c r="F272" i="4"/>
  <c r="F273" i="4"/>
  <c r="F274" i="4"/>
  <c r="F275" i="4"/>
  <c r="F276" i="4"/>
  <c r="F277" i="4"/>
  <c r="F278" i="4"/>
  <c r="O267" i="4"/>
  <c r="G268" i="4"/>
  <c r="G273" i="4"/>
  <c r="G274" i="4"/>
  <c r="G276" i="4"/>
  <c r="AH267" i="4"/>
  <c r="G272" i="4"/>
  <c r="AJ267" i="4"/>
  <c r="AL267" i="4"/>
  <c r="AT267" i="4" s="1"/>
  <c r="AU267" i="4"/>
  <c r="BA267" i="4"/>
  <c r="BC278" i="4" s="1"/>
  <c r="BL267" i="4"/>
  <c r="BT267" i="4"/>
  <c r="BU267" i="4"/>
  <c r="BX278" i="4" s="1"/>
  <c r="BY267" i="4"/>
  <c r="BZ267" i="4"/>
  <c r="CA267" i="4"/>
  <c r="CN267" i="4"/>
  <c r="M285" i="4" l="1"/>
  <c r="M286" i="4"/>
  <c r="M288" i="4"/>
  <c r="M284" i="4"/>
  <c r="M280" i="4"/>
  <c r="CQ279" i="4"/>
  <c r="S279" i="4"/>
  <c r="BO279" i="4"/>
  <c r="AO268" i="4"/>
  <c r="AR268" i="4"/>
  <c r="AI270" i="4"/>
  <c r="AK270" i="4"/>
  <c r="BB270" i="4"/>
  <c r="BW270" i="4"/>
  <c r="CU270" i="4"/>
  <c r="P270" i="4"/>
  <c r="DG270" i="4"/>
  <c r="AW270" i="4"/>
  <c r="BF270" i="4"/>
  <c r="BW275" i="4"/>
  <c r="P275" i="4"/>
  <c r="CU275" i="4"/>
  <c r="AK275" i="4"/>
  <c r="AI275" i="4"/>
  <c r="BB275" i="4"/>
  <c r="AW275" i="4"/>
  <c r="BF275" i="4"/>
  <c r="DG275" i="4"/>
  <c r="DC276" i="4"/>
  <c r="AO276" i="4"/>
  <c r="CZ276" i="4"/>
  <c r="AR276" i="4"/>
  <c r="AM276" i="4"/>
  <c r="BV276" i="4"/>
  <c r="CT276" i="4"/>
  <c r="DE276" i="4"/>
  <c r="CZ275" i="4"/>
  <c r="DC275" i="4"/>
  <c r="AO275" i="4"/>
  <c r="AR275" i="4"/>
  <c r="DE275" i="4"/>
  <c r="AM275" i="4"/>
  <c r="BV275" i="4"/>
  <c r="CT275" i="4"/>
  <c r="CZ274" i="4"/>
  <c r="DC274" i="4"/>
  <c r="AO274" i="4"/>
  <c r="AR274" i="4"/>
  <c r="CT274" i="4"/>
  <c r="AM274" i="4"/>
  <c r="BV274" i="4"/>
  <c r="DE274" i="4"/>
  <c r="CZ273" i="4"/>
  <c r="DC273" i="4"/>
  <c r="AO273" i="4"/>
  <c r="AR273" i="4"/>
  <c r="BV273" i="4"/>
  <c r="CT273" i="4"/>
  <c r="AM273" i="4"/>
  <c r="DE273" i="4"/>
  <c r="DC267" i="4"/>
  <c r="CZ272" i="4"/>
  <c r="DC272" i="4"/>
  <c r="AO272" i="4"/>
  <c r="AR272" i="4"/>
  <c r="AM272" i="4"/>
  <c r="CT272" i="4"/>
  <c r="BV272" i="4"/>
  <c r="DE272" i="4"/>
  <c r="CZ271" i="4"/>
  <c r="DC271" i="4"/>
  <c r="AM271" i="4"/>
  <c r="AO271" i="4"/>
  <c r="AR271" i="4"/>
  <c r="CT271" i="4"/>
  <c r="BV271" i="4"/>
  <c r="DE271" i="4"/>
  <c r="AR270" i="4"/>
  <c r="CZ270" i="4"/>
  <c r="DC270" i="4"/>
  <c r="AO270" i="4"/>
  <c r="BV270" i="4"/>
  <c r="CT270" i="4"/>
  <c r="AM270" i="4"/>
  <c r="DE270" i="4"/>
  <c r="CZ269" i="4"/>
  <c r="AR269" i="4"/>
  <c r="DC269" i="4"/>
  <c r="AO269" i="4"/>
  <c r="BV269" i="4"/>
  <c r="CT269" i="4"/>
  <c r="AM269" i="4"/>
  <c r="DE269" i="4"/>
  <c r="DC278" i="4"/>
  <c r="AO278" i="4"/>
  <c r="AR278" i="4"/>
  <c r="CZ278" i="4"/>
  <c r="DA289" i="4" s="1"/>
  <c r="BV278" i="4"/>
  <c r="AM278" i="4"/>
  <c r="CT278" i="4"/>
  <c r="CW289" i="4" s="1"/>
  <c r="DE278" i="4"/>
  <c r="DC277" i="4"/>
  <c r="AO277" i="4"/>
  <c r="AR277" i="4"/>
  <c r="CZ277" i="4"/>
  <c r="AM277" i="4"/>
  <c r="CT277" i="4"/>
  <c r="BV277" i="4"/>
  <c r="DE277" i="4"/>
  <c r="CB272" i="4"/>
  <c r="DY272" i="4"/>
  <c r="BN278" i="4"/>
  <c r="BQ290" i="4" s="1"/>
  <c r="DY276" i="4"/>
  <c r="CB276" i="4"/>
  <c r="DY274" i="4"/>
  <c r="CB274" i="4"/>
  <c r="DY273" i="4"/>
  <c r="CB273" i="4"/>
  <c r="CP278" i="4"/>
  <c r="R278" i="4"/>
  <c r="U290" i="4" s="1"/>
  <c r="CZ268" i="4"/>
  <c r="DC268" i="4"/>
  <c r="BV268" i="4"/>
  <c r="CT268" i="4"/>
  <c r="AM268" i="4"/>
  <c r="DE268" i="4"/>
  <c r="E274" i="4"/>
  <c r="E278" i="4"/>
  <c r="BD278" i="4" s="1"/>
  <c r="E273" i="4"/>
  <c r="E277" i="4"/>
  <c r="E276" i="4"/>
  <c r="H276" i="4" s="1"/>
  <c r="E271" i="4"/>
  <c r="E272" i="4"/>
  <c r="H272" i="4" s="1"/>
  <c r="E269" i="4"/>
  <c r="E268" i="4"/>
  <c r="H268" i="4" s="1"/>
  <c r="DY268" i="4"/>
  <c r="CB268" i="4"/>
  <c r="EB267" i="4"/>
  <c r="EC278" i="4" s="1"/>
  <c r="ED290" i="4" s="1"/>
  <c r="BS267" i="4"/>
  <c r="DD267" i="4"/>
  <c r="DE267" i="4" s="1"/>
  <c r="EH267" i="4"/>
  <c r="EI278" i="4" s="1"/>
  <c r="EJ290" i="4" s="1"/>
  <c r="BE267" i="4"/>
  <c r="BV267" i="4"/>
  <c r="AV267" i="4"/>
  <c r="BW267" i="4"/>
  <c r="CZ267" i="4"/>
  <c r="AR267" i="4"/>
  <c r="CT267" i="4"/>
  <c r="AM267" i="4"/>
  <c r="P267" i="4"/>
  <c r="AK267" i="4"/>
  <c r="CU267" i="4"/>
  <c r="AI267" i="4"/>
  <c r="BB267" i="4"/>
  <c r="G267" i="4"/>
  <c r="G271" i="4"/>
  <c r="J282" i="4" s="1"/>
  <c r="G275" i="4"/>
  <c r="G278" i="4"/>
  <c r="G270" i="4"/>
  <c r="G277" i="4"/>
  <c r="G269" i="4"/>
  <c r="J281" i="4" l="1"/>
  <c r="K281" i="4" s="1"/>
  <c r="CS290" i="4"/>
  <c r="CX278" i="4"/>
  <c r="DA288" i="4"/>
  <c r="DA282" i="4"/>
  <c r="M283" i="4"/>
  <c r="K282" i="4"/>
  <c r="M287" i="4"/>
  <c r="J285" i="4"/>
  <c r="K285" i="4" s="1"/>
  <c r="J284" i="4"/>
  <c r="K284" i="4" s="1"/>
  <c r="J283" i="4"/>
  <c r="K283" i="4" s="1"/>
  <c r="J286" i="4"/>
  <c r="K286" i="4" s="1"/>
  <c r="M290" i="4"/>
  <c r="J289" i="4"/>
  <c r="K289" i="4" s="1"/>
  <c r="M282" i="4"/>
  <c r="M289" i="4"/>
  <c r="J287" i="4"/>
  <c r="K287" i="4" s="1"/>
  <c r="J288" i="4"/>
  <c r="K288" i="4" s="1"/>
  <c r="M281" i="4"/>
  <c r="J280" i="4"/>
  <c r="K280" i="4" s="1"/>
  <c r="DA281" i="4"/>
  <c r="DA287" i="4"/>
  <c r="DA284" i="4"/>
  <c r="DA280" i="4"/>
  <c r="DA283" i="4"/>
  <c r="DA285" i="4"/>
  <c r="DA279" i="4"/>
  <c r="DA286" i="4"/>
  <c r="CW286" i="4"/>
  <c r="CW284" i="4"/>
  <c r="CE285" i="4"/>
  <c r="CE280" i="4"/>
  <c r="CE288" i="4"/>
  <c r="CW279" i="4"/>
  <c r="CE284" i="4"/>
  <c r="CW283" i="4"/>
  <c r="CW285" i="4"/>
  <c r="CE286" i="4"/>
  <c r="CW282" i="4"/>
  <c r="BI279" i="4"/>
  <c r="CW280" i="4"/>
  <c r="M279" i="4"/>
  <c r="CW288" i="4"/>
  <c r="CW281" i="4"/>
  <c r="CW287" i="4"/>
  <c r="J279" i="4"/>
  <c r="K279" i="4" s="1"/>
  <c r="J278" i="4"/>
  <c r="H274" i="4"/>
  <c r="AI278" i="4"/>
  <c r="BB278" i="4"/>
  <c r="AK278" i="4"/>
  <c r="P278" i="4"/>
  <c r="BW278" i="4"/>
  <c r="CU278" i="4"/>
  <c r="BF278" i="4"/>
  <c r="AW278" i="4"/>
  <c r="DG278" i="4"/>
  <c r="CU273" i="4"/>
  <c r="AW273" i="4"/>
  <c r="BF273" i="4"/>
  <c r="P273" i="4"/>
  <c r="BB273" i="4"/>
  <c r="AI273" i="4"/>
  <c r="BW273" i="4"/>
  <c r="AK273" i="4"/>
  <c r="DG273" i="4"/>
  <c r="AI271" i="4"/>
  <c r="AK271" i="4"/>
  <c r="BB271" i="4"/>
  <c r="BW271" i="4"/>
  <c r="CU271" i="4"/>
  <c r="AW271" i="4"/>
  <c r="P271" i="4"/>
  <c r="BF271" i="4"/>
  <c r="DG271" i="4"/>
  <c r="CW278" i="4"/>
  <c r="BB276" i="4"/>
  <c r="AI276" i="4"/>
  <c r="BW276" i="4"/>
  <c r="AK276" i="4"/>
  <c r="P276" i="4"/>
  <c r="BF276" i="4"/>
  <c r="CU276" i="4"/>
  <c r="AW276" i="4"/>
  <c r="DG276" i="4"/>
  <c r="CU277" i="4"/>
  <c r="BB277" i="4"/>
  <c r="BW277" i="4"/>
  <c r="P277" i="4"/>
  <c r="AI277" i="4"/>
  <c r="BF277" i="4"/>
  <c r="AK277" i="4"/>
  <c r="AW277" i="4"/>
  <c r="DG277" i="4"/>
  <c r="H273" i="4"/>
  <c r="AI274" i="4"/>
  <c r="CU274" i="4"/>
  <c r="AW274" i="4"/>
  <c r="AK274" i="4"/>
  <c r="P274" i="4"/>
  <c r="BB274" i="4"/>
  <c r="BW274" i="4"/>
  <c r="DG274" i="4"/>
  <c r="BF274" i="4"/>
  <c r="P272" i="4"/>
  <c r="BB272" i="4"/>
  <c r="AK272" i="4"/>
  <c r="BW272" i="4"/>
  <c r="CU272" i="4"/>
  <c r="AI272" i="4"/>
  <c r="AW272" i="4"/>
  <c r="BF272" i="4"/>
  <c r="DG272" i="4"/>
  <c r="AI269" i="4"/>
  <c r="CU269" i="4"/>
  <c r="BF269" i="4"/>
  <c r="BB269" i="4"/>
  <c r="BW269" i="4"/>
  <c r="P269" i="4"/>
  <c r="AK269" i="4"/>
  <c r="AW269" i="4"/>
  <c r="DG269" i="4"/>
  <c r="DA278" i="4"/>
  <c r="CB277" i="4"/>
  <c r="DY277" i="4"/>
  <c r="CH273" i="4"/>
  <c r="CL273" i="4"/>
  <c r="CM273" i="4" s="1"/>
  <c r="CI273" i="4"/>
  <c r="DH273" i="4"/>
  <c r="DY271" i="4"/>
  <c r="CB271" i="4"/>
  <c r="CH276" i="4"/>
  <c r="CI276" i="4"/>
  <c r="DH276" i="4"/>
  <c r="CL276" i="4"/>
  <c r="CM276" i="4" s="1"/>
  <c r="CB269" i="4"/>
  <c r="DY269" i="4"/>
  <c r="CB270" i="4"/>
  <c r="DY270" i="4"/>
  <c r="CB278" i="4"/>
  <c r="DY278" i="4"/>
  <c r="DZ289" i="4" s="1"/>
  <c r="DY275" i="4"/>
  <c r="CB275" i="4"/>
  <c r="CL274" i="4"/>
  <c r="CM274" i="4" s="1"/>
  <c r="CH274" i="4"/>
  <c r="CI274" i="4"/>
  <c r="DH274" i="4"/>
  <c r="AY278" i="4"/>
  <c r="BF267" i="4"/>
  <c r="BG278" i="4"/>
  <c r="BH278" i="4" s="1"/>
  <c r="CL272" i="4"/>
  <c r="CM272" i="4" s="1"/>
  <c r="CH272" i="4"/>
  <c r="CI272" i="4"/>
  <c r="DH272" i="4"/>
  <c r="H275" i="4"/>
  <c r="H269" i="4"/>
  <c r="H271" i="4"/>
  <c r="H277" i="4"/>
  <c r="H278" i="4"/>
  <c r="H270" i="4"/>
  <c r="AK268" i="4"/>
  <c r="AI268" i="4"/>
  <c r="BB268" i="4"/>
  <c r="P268" i="4"/>
  <c r="CU268" i="4"/>
  <c r="BW268" i="4"/>
  <c r="AW268" i="4"/>
  <c r="BF268" i="4"/>
  <c r="DG268" i="4"/>
  <c r="DH268" i="4"/>
  <c r="CI268" i="4"/>
  <c r="CL268" i="4"/>
  <c r="CM268" i="4" s="1"/>
  <c r="CH268" i="4"/>
  <c r="AW267" i="4"/>
  <c r="EE267" i="4"/>
  <c r="EF278" i="4" s="1"/>
  <c r="EG290" i="4" s="1"/>
  <c r="DF267" i="4"/>
  <c r="DG267" i="4" s="1"/>
  <c r="H267" i="4"/>
  <c r="CB267" i="4"/>
  <c r="DY267" i="4"/>
  <c r="N290" i="4" l="1"/>
  <c r="K278" i="4"/>
  <c r="BK290" i="4"/>
  <c r="AZ278" i="4"/>
  <c r="CD287" i="4"/>
  <c r="CK287" i="4" s="1"/>
  <c r="DZ288" i="4"/>
  <c r="DZ281" i="4"/>
  <c r="DZ279" i="4"/>
  <c r="CD279" i="4"/>
  <c r="CK279" i="4" s="1"/>
  <c r="CD285" i="4"/>
  <c r="CK285" i="4" s="1"/>
  <c r="DZ285" i="4"/>
  <c r="DM280" i="4"/>
  <c r="DM288" i="4"/>
  <c r="DZ280" i="4"/>
  <c r="DZ287" i="4"/>
  <c r="CE282" i="4"/>
  <c r="CD281" i="4"/>
  <c r="CK281" i="4" s="1"/>
  <c r="CE289" i="4"/>
  <c r="CD288" i="4"/>
  <c r="CK288" i="4" s="1"/>
  <c r="DM286" i="4"/>
  <c r="CE283" i="4"/>
  <c r="CD282" i="4"/>
  <c r="CK282" i="4" s="1"/>
  <c r="DZ286" i="4"/>
  <c r="DM285" i="4"/>
  <c r="CD286" i="4"/>
  <c r="CK286" i="4" s="1"/>
  <c r="CE287" i="4"/>
  <c r="CE279" i="4"/>
  <c r="DM284" i="4"/>
  <c r="DZ282" i="4"/>
  <c r="CE290" i="4"/>
  <c r="CD289" i="4"/>
  <c r="CK289" i="4" s="1"/>
  <c r="CD284" i="4"/>
  <c r="CK284" i="4" s="1"/>
  <c r="CD283" i="4"/>
  <c r="CK283" i="4" s="1"/>
  <c r="DZ284" i="4"/>
  <c r="CD280" i="4"/>
  <c r="CK280" i="4" s="1"/>
  <c r="CE281" i="4"/>
  <c r="DZ283" i="4"/>
  <c r="DZ278" i="4"/>
  <c r="EA290" i="4" s="1"/>
  <c r="CH278" i="4"/>
  <c r="CJ289" i="4" s="1"/>
  <c r="CI278" i="4"/>
  <c r="DH278" i="4"/>
  <c r="CL278" i="4"/>
  <c r="CM278" i="4" s="1"/>
  <c r="DK272" i="4"/>
  <c r="DP272" i="4"/>
  <c r="DR272" i="4"/>
  <c r="CI270" i="4"/>
  <c r="DH270" i="4"/>
  <c r="CL270" i="4"/>
  <c r="CM270" i="4" s="1"/>
  <c r="CH270" i="4"/>
  <c r="DK274" i="4"/>
  <c r="DP274" i="4"/>
  <c r="DR274" i="4"/>
  <c r="DH271" i="4"/>
  <c r="CL271" i="4"/>
  <c r="CM271" i="4" s="1"/>
  <c r="CH271" i="4"/>
  <c r="CI271" i="4"/>
  <c r="DH269" i="4"/>
  <c r="CL269" i="4"/>
  <c r="CM269" i="4" s="1"/>
  <c r="CI269" i="4"/>
  <c r="CH269" i="4"/>
  <c r="CH277" i="4"/>
  <c r="CI277" i="4"/>
  <c r="DH277" i="4"/>
  <c r="CL277" i="4"/>
  <c r="CM277" i="4" s="1"/>
  <c r="DK273" i="4"/>
  <c r="DP273" i="4"/>
  <c r="DR273" i="4"/>
  <c r="CH275" i="4"/>
  <c r="CI275" i="4"/>
  <c r="DH275" i="4"/>
  <c r="CL275" i="4"/>
  <c r="CM275" i="4" s="1"/>
  <c r="CD278" i="4"/>
  <c r="DP276" i="4"/>
  <c r="DR276" i="4"/>
  <c r="DK276" i="4"/>
  <c r="DP268" i="4"/>
  <c r="DR268" i="4"/>
  <c r="DK268" i="4"/>
  <c r="CH267" i="4"/>
  <c r="CL267" i="4"/>
  <c r="CM267" i="4" s="1"/>
  <c r="CI267" i="4"/>
  <c r="DH267" i="4"/>
  <c r="G266" i="3"/>
  <c r="CG290" i="4" l="1"/>
  <c r="CK278" i="4"/>
  <c r="CJ284" i="4"/>
  <c r="DJ279" i="4"/>
  <c r="DQ279" i="4" s="1"/>
  <c r="CJ285" i="4"/>
  <c r="CJ287" i="4"/>
  <c r="DJ287" i="4"/>
  <c r="DQ287" i="4" s="1"/>
  <c r="DJ284" i="4"/>
  <c r="DQ284" i="4" s="1"/>
  <c r="DJ285" i="4"/>
  <c r="DQ285" i="4" s="1"/>
  <c r="DM289" i="4"/>
  <c r="DJ288" i="4"/>
  <c r="DQ288" i="4" s="1"/>
  <c r="DJ283" i="4"/>
  <c r="DQ283" i="4" s="1"/>
  <c r="DT276" i="4"/>
  <c r="CJ281" i="4"/>
  <c r="DM287" i="4"/>
  <c r="DJ286" i="4"/>
  <c r="DQ286" i="4" s="1"/>
  <c r="DM282" i="4"/>
  <c r="DJ281" i="4"/>
  <c r="DQ281" i="4" s="1"/>
  <c r="DM281" i="4"/>
  <c r="DJ280" i="4"/>
  <c r="DQ280" i="4" s="1"/>
  <c r="CJ286" i="4"/>
  <c r="DT272" i="4"/>
  <c r="CJ282" i="4"/>
  <c r="DT268" i="4"/>
  <c r="DM283" i="4"/>
  <c r="DJ282" i="4"/>
  <c r="DQ282" i="4" s="1"/>
  <c r="CJ288" i="4"/>
  <c r="CJ280" i="4"/>
  <c r="DM279" i="4"/>
  <c r="DT273" i="4"/>
  <c r="DT274" i="4"/>
  <c r="DM290" i="4"/>
  <c r="DJ289" i="4"/>
  <c r="DQ289" i="4" s="1"/>
  <c r="CJ283" i="4"/>
  <c r="CJ279" i="4"/>
  <c r="CJ278" i="4"/>
  <c r="DP275" i="4"/>
  <c r="DR275" i="4"/>
  <c r="DK275" i="4"/>
  <c r="DR269" i="4"/>
  <c r="DK269" i="4"/>
  <c r="DP269" i="4"/>
  <c r="DP278" i="4"/>
  <c r="DR278" i="4"/>
  <c r="DK278" i="4"/>
  <c r="DL289" i="4" s="1"/>
  <c r="DK271" i="4"/>
  <c r="DP271" i="4"/>
  <c r="DR271" i="4"/>
  <c r="DJ278" i="4"/>
  <c r="DP277" i="4"/>
  <c r="DR277" i="4"/>
  <c r="DK277" i="4"/>
  <c r="DR270" i="4"/>
  <c r="DK270" i="4"/>
  <c r="DP270" i="4"/>
  <c r="DR267" i="4"/>
  <c r="DP267" i="4"/>
  <c r="DK267" i="4"/>
  <c r="G265" i="3"/>
  <c r="DO290" i="4" l="1"/>
  <c r="DQ278" i="4"/>
  <c r="DL282" i="4"/>
  <c r="DL287" i="4"/>
  <c r="DS287" i="4"/>
  <c r="DU287" i="4" s="1"/>
  <c r="DL285" i="4"/>
  <c r="DL283" i="4"/>
  <c r="DS285" i="4"/>
  <c r="DU285" i="4" s="1"/>
  <c r="DT275" i="4"/>
  <c r="DS286" i="4"/>
  <c r="DU286" i="4" s="1"/>
  <c r="DS284" i="4"/>
  <c r="DU284" i="4" s="1"/>
  <c r="DL284" i="4"/>
  <c r="DT271" i="4"/>
  <c r="DS282" i="4"/>
  <c r="DU282" i="4" s="1"/>
  <c r="DT278" i="4"/>
  <c r="DS289" i="4"/>
  <c r="DU289" i="4" s="1"/>
  <c r="DT270" i="4"/>
  <c r="DS281" i="4"/>
  <c r="DU281" i="4" s="1"/>
  <c r="DL281" i="4"/>
  <c r="DL288" i="4"/>
  <c r="DL280" i="4"/>
  <c r="DS283" i="4"/>
  <c r="DU283" i="4" s="1"/>
  <c r="DL279" i="4"/>
  <c r="DS279" i="4"/>
  <c r="DU279" i="4" s="1"/>
  <c r="DT277" i="4"/>
  <c r="DS288" i="4"/>
  <c r="DU288" i="4" s="1"/>
  <c r="DT269" i="4"/>
  <c r="DS280" i="4"/>
  <c r="DU280" i="4" s="1"/>
  <c r="DL286" i="4"/>
  <c r="DL278" i="4"/>
  <c r="DS278" i="4"/>
  <c r="DU278" i="4" s="1"/>
  <c r="DT267" i="4"/>
  <c r="G264" i="3"/>
  <c r="U38" i="10" l="1"/>
  <c r="T38" i="10"/>
  <c r="G263" i="3" l="1"/>
  <c r="G262" i="3" l="1"/>
  <c r="B263" i="4" l="1"/>
  <c r="B264" i="4"/>
  <c r="B265" i="4"/>
  <c r="B266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3" i="4"/>
  <c r="G261" i="3" l="1"/>
  <c r="Q6" i="3" l="1"/>
  <c r="Q5" i="3"/>
  <c r="G260" i="3" l="1"/>
  <c r="CN266" i="4" l="1"/>
  <c r="CN265" i="4"/>
  <c r="CN264" i="4"/>
  <c r="CN263" i="4"/>
  <c r="CN262" i="4"/>
  <c r="CN261" i="4"/>
  <c r="CN260" i="4"/>
  <c r="CN259" i="4"/>
  <c r="CN4" i="4"/>
  <c r="CN5" i="4"/>
  <c r="CN6" i="4"/>
  <c r="CN7" i="4"/>
  <c r="CN8" i="4"/>
  <c r="CN9" i="4"/>
  <c r="CN10" i="4"/>
  <c r="CN11" i="4"/>
  <c r="CN12" i="4"/>
  <c r="CN13" i="4"/>
  <c r="CN14" i="4"/>
  <c r="CN15" i="4"/>
  <c r="CN16" i="4"/>
  <c r="CN17" i="4"/>
  <c r="CN18" i="4"/>
  <c r="CN19" i="4"/>
  <c r="CN20" i="4"/>
  <c r="CN21" i="4"/>
  <c r="CN22" i="4"/>
  <c r="CN23" i="4"/>
  <c r="CN24" i="4"/>
  <c r="CN25" i="4"/>
  <c r="CN26" i="4"/>
  <c r="CN27" i="4"/>
  <c r="CN28" i="4"/>
  <c r="CN29" i="4"/>
  <c r="CN30" i="4"/>
  <c r="CN31" i="4"/>
  <c r="CN32" i="4"/>
  <c r="CN33" i="4"/>
  <c r="CN34" i="4"/>
  <c r="CN35" i="4"/>
  <c r="CN36" i="4"/>
  <c r="CN37" i="4"/>
  <c r="CN38" i="4"/>
  <c r="CN39" i="4"/>
  <c r="CN40" i="4"/>
  <c r="CN41" i="4"/>
  <c r="CN42" i="4"/>
  <c r="CN43" i="4"/>
  <c r="CN44" i="4"/>
  <c r="CN45" i="4"/>
  <c r="CN46" i="4"/>
  <c r="CN47" i="4"/>
  <c r="CN48" i="4"/>
  <c r="CN49" i="4"/>
  <c r="CN50" i="4"/>
  <c r="CN51" i="4"/>
  <c r="CN52" i="4"/>
  <c r="CN53" i="4"/>
  <c r="CN54" i="4"/>
  <c r="CN55" i="4"/>
  <c r="CN56" i="4"/>
  <c r="CN57" i="4"/>
  <c r="CN58" i="4"/>
  <c r="CN59" i="4"/>
  <c r="CN60" i="4"/>
  <c r="CN61" i="4"/>
  <c r="CN62" i="4"/>
  <c r="CN63" i="4"/>
  <c r="CN64" i="4"/>
  <c r="CN65" i="4"/>
  <c r="CN66" i="4"/>
  <c r="CN67" i="4"/>
  <c r="CN68" i="4"/>
  <c r="CN69" i="4"/>
  <c r="CN70" i="4"/>
  <c r="CN71" i="4"/>
  <c r="CN72" i="4"/>
  <c r="CN73" i="4"/>
  <c r="CN74" i="4"/>
  <c r="CN75" i="4"/>
  <c r="CN76" i="4"/>
  <c r="CN77" i="4"/>
  <c r="CN78" i="4"/>
  <c r="CN79" i="4"/>
  <c r="CN80" i="4"/>
  <c r="CN81" i="4"/>
  <c r="CN82" i="4"/>
  <c r="CN83" i="4"/>
  <c r="CN84" i="4"/>
  <c r="CN85" i="4"/>
  <c r="CN86" i="4"/>
  <c r="CN87" i="4"/>
  <c r="CN88" i="4"/>
  <c r="CN89" i="4"/>
  <c r="CN90" i="4"/>
  <c r="CN91" i="4"/>
  <c r="CN92" i="4"/>
  <c r="CN93" i="4"/>
  <c r="CN94" i="4"/>
  <c r="CN95" i="4"/>
  <c r="CN96" i="4"/>
  <c r="CN97" i="4"/>
  <c r="CN98" i="4"/>
  <c r="CN99" i="4"/>
  <c r="CN100" i="4"/>
  <c r="CN101" i="4"/>
  <c r="CN102" i="4"/>
  <c r="CN103" i="4"/>
  <c r="CN104" i="4"/>
  <c r="CN105" i="4"/>
  <c r="CN106" i="4"/>
  <c r="CN107" i="4"/>
  <c r="CN108" i="4"/>
  <c r="CN109" i="4"/>
  <c r="CN110" i="4"/>
  <c r="CN111" i="4"/>
  <c r="CN112" i="4"/>
  <c r="CN113" i="4"/>
  <c r="CN114" i="4"/>
  <c r="CN115" i="4"/>
  <c r="CN116" i="4"/>
  <c r="CN117" i="4"/>
  <c r="CN118" i="4"/>
  <c r="CN119" i="4"/>
  <c r="CN120" i="4"/>
  <c r="CN121" i="4"/>
  <c r="CN122" i="4"/>
  <c r="CN123" i="4"/>
  <c r="CN124" i="4"/>
  <c r="CN125" i="4"/>
  <c r="CN126" i="4"/>
  <c r="CN127" i="4"/>
  <c r="CN128" i="4"/>
  <c r="CN129" i="4"/>
  <c r="CN130" i="4"/>
  <c r="CN131" i="4"/>
  <c r="CN132" i="4"/>
  <c r="CN133" i="4"/>
  <c r="CN134" i="4"/>
  <c r="CN135" i="4"/>
  <c r="CN136" i="4"/>
  <c r="CN137" i="4"/>
  <c r="CN138" i="4"/>
  <c r="CN139" i="4"/>
  <c r="CN140" i="4"/>
  <c r="CN141" i="4"/>
  <c r="CN142" i="4"/>
  <c r="CN143" i="4"/>
  <c r="CN144" i="4"/>
  <c r="CN145" i="4"/>
  <c r="CN146" i="4"/>
  <c r="CN147" i="4"/>
  <c r="CN148" i="4"/>
  <c r="CN149" i="4"/>
  <c r="CN150" i="4"/>
  <c r="CN151" i="4"/>
  <c r="CN152" i="4"/>
  <c r="CN153" i="4"/>
  <c r="CN154" i="4"/>
  <c r="CN155" i="4"/>
  <c r="CN156" i="4"/>
  <c r="CN157" i="4"/>
  <c r="CN158" i="4"/>
  <c r="CN159" i="4"/>
  <c r="CN160" i="4"/>
  <c r="CN161" i="4"/>
  <c r="CN162" i="4"/>
  <c r="CN163" i="4"/>
  <c r="CN164" i="4"/>
  <c r="CN165" i="4"/>
  <c r="CN166" i="4"/>
  <c r="CN167" i="4"/>
  <c r="CN168" i="4"/>
  <c r="CN169" i="4"/>
  <c r="CN170" i="4"/>
  <c r="CN171" i="4"/>
  <c r="CN172" i="4"/>
  <c r="CN173" i="4"/>
  <c r="CN174" i="4"/>
  <c r="CN175" i="4"/>
  <c r="CN176" i="4"/>
  <c r="CN177" i="4"/>
  <c r="CN178" i="4"/>
  <c r="CN179" i="4"/>
  <c r="CN180" i="4"/>
  <c r="CN181" i="4"/>
  <c r="CN182" i="4"/>
  <c r="CN183" i="4"/>
  <c r="CN184" i="4"/>
  <c r="CN185" i="4"/>
  <c r="CN186" i="4"/>
  <c r="CN187" i="4"/>
  <c r="CN188" i="4"/>
  <c r="CN189" i="4"/>
  <c r="CN190" i="4"/>
  <c r="CN191" i="4"/>
  <c r="CN192" i="4"/>
  <c r="CN193" i="4"/>
  <c r="CN194" i="4"/>
  <c r="CN195" i="4"/>
  <c r="CN196" i="4"/>
  <c r="CN197" i="4"/>
  <c r="CN198" i="4"/>
  <c r="CN199" i="4"/>
  <c r="CN200" i="4"/>
  <c r="CN201" i="4"/>
  <c r="CN202" i="4"/>
  <c r="CN203" i="4"/>
  <c r="CN204" i="4"/>
  <c r="CN205" i="4"/>
  <c r="CN206" i="4"/>
  <c r="CN207" i="4"/>
  <c r="CN208" i="4"/>
  <c r="CN209" i="4"/>
  <c r="CN210" i="4"/>
  <c r="CN211" i="4"/>
  <c r="CN212" i="4"/>
  <c r="CN213" i="4"/>
  <c r="CN214" i="4"/>
  <c r="CN215" i="4"/>
  <c r="CN216" i="4"/>
  <c r="CN217" i="4"/>
  <c r="CN218" i="4"/>
  <c r="CN219" i="4"/>
  <c r="CN220" i="4"/>
  <c r="CN221" i="4"/>
  <c r="CN222" i="4"/>
  <c r="CN223" i="4"/>
  <c r="CN224" i="4"/>
  <c r="CN225" i="4"/>
  <c r="CN226" i="4"/>
  <c r="CN227" i="4"/>
  <c r="CN228" i="4"/>
  <c r="CN229" i="4"/>
  <c r="CN230" i="4"/>
  <c r="CN231" i="4"/>
  <c r="CN232" i="4"/>
  <c r="CN233" i="4"/>
  <c r="CN234" i="4"/>
  <c r="CN235" i="4"/>
  <c r="CN236" i="4"/>
  <c r="CN237" i="4"/>
  <c r="CN238" i="4"/>
  <c r="CN239" i="4"/>
  <c r="CN240" i="4"/>
  <c r="CN241" i="4"/>
  <c r="CN242" i="4"/>
  <c r="CN243" i="4"/>
  <c r="CN244" i="4"/>
  <c r="CN245" i="4"/>
  <c r="CN246" i="4"/>
  <c r="CN247" i="4"/>
  <c r="CN248" i="4"/>
  <c r="CN249" i="4"/>
  <c r="CN250" i="4"/>
  <c r="CN251" i="4"/>
  <c r="CN252" i="4"/>
  <c r="CN253" i="4"/>
  <c r="CN254" i="4"/>
  <c r="CN255" i="4"/>
  <c r="CQ267" i="4" s="1"/>
  <c r="CN256" i="4"/>
  <c r="CQ268" i="4" s="1"/>
  <c r="CN257" i="4"/>
  <c r="CN258" i="4"/>
  <c r="CN3" i="4"/>
  <c r="CA266" i="4"/>
  <c r="CA265" i="4"/>
  <c r="CA264" i="4"/>
  <c r="CA263" i="4"/>
  <c r="CA262" i="4"/>
  <c r="CA261" i="4"/>
  <c r="CA260" i="4"/>
  <c r="CA259" i="4"/>
  <c r="CA4" i="4"/>
  <c r="CA5" i="4"/>
  <c r="CA6" i="4"/>
  <c r="CA7" i="4"/>
  <c r="CA8" i="4"/>
  <c r="CA9" i="4"/>
  <c r="CA10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8" i="4"/>
  <c r="CA59" i="4"/>
  <c r="CA60" i="4"/>
  <c r="CA61" i="4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82" i="4"/>
  <c r="CA83" i="4"/>
  <c r="CA84" i="4"/>
  <c r="CA85" i="4"/>
  <c r="CA86" i="4"/>
  <c r="CA87" i="4"/>
  <c r="CA88" i="4"/>
  <c r="CA89" i="4"/>
  <c r="CA90" i="4"/>
  <c r="CA91" i="4"/>
  <c r="CA92" i="4"/>
  <c r="CA93" i="4"/>
  <c r="CA94" i="4"/>
  <c r="CA95" i="4"/>
  <c r="CA96" i="4"/>
  <c r="CA97" i="4"/>
  <c r="CA98" i="4"/>
  <c r="CA99" i="4"/>
  <c r="CA100" i="4"/>
  <c r="CA101" i="4"/>
  <c r="CA102" i="4"/>
  <c r="CA103" i="4"/>
  <c r="CA104" i="4"/>
  <c r="CA105" i="4"/>
  <c r="CA106" i="4"/>
  <c r="CA107" i="4"/>
  <c r="CA108" i="4"/>
  <c r="CA109" i="4"/>
  <c r="CA110" i="4"/>
  <c r="CA111" i="4"/>
  <c r="CA112" i="4"/>
  <c r="CA113" i="4"/>
  <c r="CA114" i="4"/>
  <c r="CA115" i="4"/>
  <c r="CA116" i="4"/>
  <c r="CA117" i="4"/>
  <c r="CA118" i="4"/>
  <c r="CA119" i="4"/>
  <c r="CA120" i="4"/>
  <c r="CA121" i="4"/>
  <c r="CA122" i="4"/>
  <c r="CA123" i="4"/>
  <c r="CA124" i="4"/>
  <c r="CA125" i="4"/>
  <c r="CA126" i="4"/>
  <c r="CA127" i="4"/>
  <c r="CA128" i="4"/>
  <c r="CA129" i="4"/>
  <c r="CA130" i="4"/>
  <c r="CA131" i="4"/>
  <c r="CA132" i="4"/>
  <c r="CA133" i="4"/>
  <c r="CA134" i="4"/>
  <c r="CA135" i="4"/>
  <c r="CA136" i="4"/>
  <c r="CA137" i="4"/>
  <c r="CA138" i="4"/>
  <c r="CA139" i="4"/>
  <c r="CA140" i="4"/>
  <c r="CA141" i="4"/>
  <c r="CA142" i="4"/>
  <c r="CA143" i="4"/>
  <c r="CA144" i="4"/>
  <c r="CA145" i="4"/>
  <c r="CA146" i="4"/>
  <c r="CA147" i="4"/>
  <c r="CA148" i="4"/>
  <c r="CA149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CA169" i="4"/>
  <c r="CA170" i="4"/>
  <c r="CA171" i="4"/>
  <c r="CA172" i="4"/>
  <c r="CA173" i="4"/>
  <c r="CA174" i="4"/>
  <c r="CA175" i="4"/>
  <c r="CA176" i="4"/>
  <c r="CA177" i="4"/>
  <c r="CA178" i="4"/>
  <c r="CA179" i="4"/>
  <c r="CA180" i="4"/>
  <c r="CA181" i="4"/>
  <c r="CA182" i="4"/>
  <c r="CA183" i="4"/>
  <c r="CA184" i="4"/>
  <c r="CA185" i="4"/>
  <c r="CA186" i="4"/>
  <c r="CA187" i="4"/>
  <c r="CA188" i="4"/>
  <c r="CA189" i="4"/>
  <c r="CA190" i="4"/>
  <c r="CA191" i="4"/>
  <c r="CA192" i="4"/>
  <c r="CA193" i="4"/>
  <c r="CA194" i="4"/>
  <c r="CA195" i="4"/>
  <c r="CA196" i="4"/>
  <c r="CA197" i="4"/>
  <c r="CA198" i="4"/>
  <c r="CA199" i="4"/>
  <c r="CA200" i="4"/>
  <c r="CA201" i="4"/>
  <c r="CA202" i="4"/>
  <c r="CA203" i="4"/>
  <c r="CA204" i="4"/>
  <c r="CA205" i="4"/>
  <c r="CA206" i="4"/>
  <c r="CA207" i="4"/>
  <c r="CA208" i="4"/>
  <c r="CA209" i="4"/>
  <c r="CA210" i="4"/>
  <c r="CA211" i="4"/>
  <c r="CA212" i="4"/>
  <c r="CA213" i="4"/>
  <c r="CA214" i="4"/>
  <c r="CA215" i="4"/>
  <c r="CA216" i="4"/>
  <c r="CA217" i="4"/>
  <c r="CA218" i="4"/>
  <c r="CA219" i="4"/>
  <c r="CA220" i="4"/>
  <c r="CA221" i="4"/>
  <c r="CA222" i="4"/>
  <c r="CA223" i="4"/>
  <c r="CA224" i="4"/>
  <c r="CA225" i="4"/>
  <c r="CA226" i="4"/>
  <c r="CA227" i="4"/>
  <c r="CA228" i="4"/>
  <c r="CA229" i="4"/>
  <c r="CA230" i="4"/>
  <c r="CA231" i="4"/>
  <c r="CA232" i="4"/>
  <c r="CA233" i="4"/>
  <c r="CA234" i="4"/>
  <c r="CA235" i="4"/>
  <c r="CA236" i="4"/>
  <c r="CA237" i="4"/>
  <c r="CA238" i="4"/>
  <c r="CA239" i="4"/>
  <c r="CA240" i="4"/>
  <c r="CA241" i="4"/>
  <c r="CA242" i="4"/>
  <c r="CA243" i="4"/>
  <c r="CA244" i="4"/>
  <c r="CA245" i="4"/>
  <c r="CA246" i="4"/>
  <c r="CA247" i="4"/>
  <c r="CA248" i="4"/>
  <c r="CA249" i="4"/>
  <c r="CA250" i="4"/>
  <c r="CA251" i="4"/>
  <c r="CA252" i="4"/>
  <c r="CA253" i="4"/>
  <c r="CA254" i="4"/>
  <c r="CA255" i="4"/>
  <c r="CA256" i="4"/>
  <c r="CA257" i="4"/>
  <c r="CA258" i="4"/>
  <c r="CA3" i="4"/>
  <c r="BZ266" i="4"/>
  <c r="BZ265" i="4"/>
  <c r="BZ264" i="4"/>
  <c r="BZ263" i="4"/>
  <c r="BZ262" i="4"/>
  <c r="BZ261" i="4"/>
  <c r="BZ260" i="4"/>
  <c r="BZ259" i="4"/>
  <c r="BZ4" i="4"/>
  <c r="BZ5" i="4"/>
  <c r="BZ6" i="4"/>
  <c r="BZ7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Z95" i="4"/>
  <c r="BZ96" i="4"/>
  <c r="BZ97" i="4"/>
  <c r="BZ98" i="4"/>
  <c r="BZ99" i="4"/>
  <c r="BZ100" i="4"/>
  <c r="BZ101" i="4"/>
  <c r="BZ102" i="4"/>
  <c r="BZ103" i="4"/>
  <c r="BZ104" i="4"/>
  <c r="BZ105" i="4"/>
  <c r="BZ106" i="4"/>
  <c r="BZ107" i="4"/>
  <c r="BZ108" i="4"/>
  <c r="BZ109" i="4"/>
  <c r="BZ110" i="4"/>
  <c r="BZ111" i="4"/>
  <c r="BZ112" i="4"/>
  <c r="BZ113" i="4"/>
  <c r="BZ114" i="4"/>
  <c r="BZ115" i="4"/>
  <c r="BZ116" i="4"/>
  <c r="BZ117" i="4"/>
  <c r="BZ118" i="4"/>
  <c r="BZ119" i="4"/>
  <c r="BZ120" i="4"/>
  <c r="BZ121" i="4"/>
  <c r="BZ122" i="4"/>
  <c r="BZ123" i="4"/>
  <c r="BZ124" i="4"/>
  <c r="BZ125" i="4"/>
  <c r="BZ126" i="4"/>
  <c r="BZ127" i="4"/>
  <c r="BZ128" i="4"/>
  <c r="BZ129" i="4"/>
  <c r="BZ130" i="4"/>
  <c r="BZ131" i="4"/>
  <c r="BZ132" i="4"/>
  <c r="BZ133" i="4"/>
  <c r="BZ134" i="4"/>
  <c r="BZ135" i="4"/>
  <c r="BZ136" i="4"/>
  <c r="BZ137" i="4"/>
  <c r="BZ138" i="4"/>
  <c r="BZ139" i="4"/>
  <c r="BZ140" i="4"/>
  <c r="BZ141" i="4"/>
  <c r="BZ142" i="4"/>
  <c r="BZ143" i="4"/>
  <c r="BZ144" i="4"/>
  <c r="BZ145" i="4"/>
  <c r="BZ146" i="4"/>
  <c r="BZ147" i="4"/>
  <c r="BZ148" i="4"/>
  <c r="BZ149" i="4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Z169" i="4"/>
  <c r="BZ170" i="4"/>
  <c r="BZ171" i="4"/>
  <c r="BZ172" i="4"/>
  <c r="BZ173" i="4"/>
  <c r="BZ174" i="4"/>
  <c r="BZ175" i="4"/>
  <c r="BZ176" i="4"/>
  <c r="BZ177" i="4"/>
  <c r="BZ178" i="4"/>
  <c r="BZ179" i="4"/>
  <c r="BZ180" i="4"/>
  <c r="BZ181" i="4"/>
  <c r="BZ182" i="4"/>
  <c r="BZ183" i="4"/>
  <c r="BZ184" i="4"/>
  <c r="BZ185" i="4"/>
  <c r="BZ186" i="4"/>
  <c r="BZ187" i="4"/>
  <c r="BZ188" i="4"/>
  <c r="BZ189" i="4"/>
  <c r="BZ190" i="4"/>
  <c r="BZ191" i="4"/>
  <c r="BZ192" i="4"/>
  <c r="BZ193" i="4"/>
  <c r="BZ194" i="4"/>
  <c r="BZ195" i="4"/>
  <c r="BZ196" i="4"/>
  <c r="BZ197" i="4"/>
  <c r="BZ198" i="4"/>
  <c r="BZ199" i="4"/>
  <c r="BZ200" i="4"/>
  <c r="BZ201" i="4"/>
  <c r="BZ202" i="4"/>
  <c r="BZ203" i="4"/>
  <c r="BZ204" i="4"/>
  <c r="BZ205" i="4"/>
  <c r="BZ206" i="4"/>
  <c r="BZ207" i="4"/>
  <c r="BZ208" i="4"/>
  <c r="BZ209" i="4"/>
  <c r="BZ210" i="4"/>
  <c r="BZ211" i="4"/>
  <c r="BZ212" i="4"/>
  <c r="BZ213" i="4"/>
  <c r="BZ214" i="4"/>
  <c r="BZ215" i="4"/>
  <c r="BZ216" i="4"/>
  <c r="BZ217" i="4"/>
  <c r="BZ218" i="4"/>
  <c r="BZ219" i="4"/>
  <c r="BZ220" i="4"/>
  <c r="BZ221" i="4"/>
  <c r="BZ222" i="4"/>
  <c r="BZ223" i="4"/>
  <c r="BZ224" i="4"/>
  <c r="BZ225" i="4"/>
  <c r="BZ226" i="4"/>
  <c r="BZ227" i="4"/>
  <c r="BZ228" i="4"/>
  <c r="BZ229" i="4"/>
  <c r="BZ230" i="4"/>
  <c r="BZ231" i="4"/>
  <c r="BZ232" i="4"/>
  <c r="BZ233" i="4"/>
  <c r="BZ234" i="4"/>
  <c r="BZ235" i="4"/>
  <c r="BZ236" i="4"/>
  <c r="BZ237" i="4"/>
  <c r="BZ238" i="4"/>
  <c r="BZ239" i="4"/>
  <c r="BZ240" i="4"/>
  <c r="BZ241" i="4"/>
  <c r="BZ242" i="4"/>
  <c r="BZ243" i="4"/>
  <c r="BZ244" i="4"/>
  <c r="BZ245" i="4"/>
  <c r="BZ246" i="4"/>
  <c r="BZ247" i="4"/>
  <c r="BZ248" i="4"/>
  <c r="BZ249" i="4"/>
  <c r="BZ250" i="4"/>
  <c r="BZ251" i="4"/>
  <c r="BZ252" i="4"/>
  <c r="BZ253" i="4"/>
  <c r="BZ254" i="4"/>
  <c r="BZ255" i="4"/>
  <c r="BZ256" i="4"/>
  <c r="BZ257" i="4"/>
  <c r="BZ258" i="4"/>
  <c r="BZ3" i="4"/>
  <c r="BY266" i="4"/>
  <c r="BY265" i="4"/>
  <c r="BY264" i="4"/>
  <c r="BY263" i="4"/>
  <c r="BY262" i="4"/>
  <c r="BY261" i="4"/>
  <c r="BY260" i="4"/>
  <c r="BY259" i="4"/>
  <c r="BY4" i="4"/>
  <c r="BY5" i="4"/>
  <c r="BY6" i="4"/>
  <c r="BY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Y169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BY197" i="4"/>
  <c r="BY198" i="4"/>
  <c r="BY199" i="4"/>
  <c r="BY200" i="4"/>
  <c r="BY201" i="4"/>
  <c r="BY202" i="4"/>
  <c r="BY203" i="4"/>
  <c r="BY204" i="4"/>
  <c r="BY205" i="4"/>
  <c r="BY206" i="4"/>
  <c r="BY207" i="4"/>
  <c r="BY208" i="4"/>
  <c r="BY209" i="4"/>
  <c r="BY210" i="4"/>
  <c r="BY211" i="4"/>
  <c r="BY212" i="4"/>
  <c r="BY213" i="4"/>
  <c r="BY214" i="4"/>
  <c r="BY215" i="4"/>
  <c r="BY216" i="4"/>
  <c r="BY217" i="4"/>
  <c r="BY218" i="4"/>
  <c r="BY219" i="4"/>
  <c r="BY220" i="4"/>
  <c r="BY221" i="4"/>
  <c r="BY222" i="4"/>
  <c r="BY223" i="4"/>
  <c r="BY224" i="4"/>
  <c r="BY225" i="4"/>
  <c r="BY226" i="4"/>
  <c r="BY227" i="4"/>
  <c r="BY228" i="4"/>
  <c r="BY229" i="4"/>
  <c r="BY230" i="4"/>
  <c r="BY231" i="4"/>
  <c r="BY232" i="4"/>
  <c r="BY233" i="4"/>
  <c r="BY234" i="4"/>
  <c r="BY235" i="4"/>
  <c r="BY236" i="4"/>
  <c r="BY237" i="4"/>
  <c r="BY238" i="4"/>
  <c r="BY239" i="4"/>
  <c r="BY240" i="4"/>
  <c r="BY241" i="4"/>
  <c r="BY242" i="4"/>
  <c r="BY243" i="4"/>
  <c r="BY244" i="4"/>
  <c r="BY245" i="4"/>
  <c r="BY246" i="4"/>
  <c r="BY247" i="4"/>
  <c r="BY248" i="4"/>
  <c r="BY249" i="4"/>
  <c r="BY250" i="4"/>
  <c r="BY251" i="4"/>
  <c r="BY252" i="4"/>
  <c r="BY253" i="4"/>
  <c r="BY254" i="4"/>
  <c r="BY255" i="4"/>
  <c r="BY256" i="4"/>
  <c r="BY257" i="4"/>
  <c r="BY258" i="4"/>
  <c r="BY3" i="4"/>
  <c r="BU266" i="4"/>
  <c r="BX277" i="4" s="1"/>
  <c r="BU265" i="4"/>
  <c r="BU264" i="4"/>
  <c r="BU263" i="4"/>
  <c r="BU262" i="4"/>
  <c r="BU261" i="4"/>
  <c r="BU260" i="4"/>
  <c r="BU259" i="4"/>
  <c r="BU4" i="4"/>
  <c r="BU5" i="4"/>
  <c r="BU6" i="4"/>
  <c r="BU7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U67" i="4"/>
  <c r="BU68" i="4"/>
  <c r="BU69" i="4"/>
  <c r="BU70" i="4"/>
  <c r="BU71" i="4"/>
  <c r="BU72" i="4"/>
  <c r="BU73" i="4"/>
  <c r="BU74" i="4"/>
  <c r="BU75" i="4"/>
  <c r="BU76" i="4"/>
  <c r="BU77" i="4"/>
  <c r="BU78" i="4"/>
  <c r="BU79" i="4"/>
  <c r="BU80" i="4"/>
  <c r="BU81" i="4"/>
  <c r="BU82" i="4"/>
  <c r="BU83" i="4"/>
  <c r="BU84" i="4"/>
  <c r="BU85" i="4"/>
  <c r="BU86" i="4"/>
  <c r="BU87" i="4"/>
  <c r="BU88" i="4"/>
  <c r="BU89" i="4"/>
  <c r="BU90" i="4"/>
  <c r="BU91" i="4"/>
  <c r="BU92" i="4"/>
  <c r="BU93" i="4"/>
  <c r="BU94" i="4"/>
  <c r="BU95" i="4"/>
  <c r="BU96" i="4"/>
  <c r="BU97" i="4"/>
  <c r="BU98" i="4"/>
  <c r="BU99" i="4"/>
  <c r="BU100" i="4"/>
  <c r="BU101" i="4"/>
  <c r="BU102" i="4"/>
  <c r="BU103" i="4"/>
  <c r="BU104" i="4"/>
  <c r="BU105" i="4"/>
  <c r="BU106" i="4"/>
  <c r="BU107" i="4"/>
  <c r="BU108" i="4"/>
  <c r="BU109" i="4"/>
  <c r="BU110" i="4"/>
  <c r="BU111" i="4"/>
  <c r="BU112" i="4"/>
  <c r="BU113" i="4"/>
  <c r="BU114" i="4"/>
  <c r="BU115" i="4"/>
  <c r="BU116" i="4"/>
  <c r="BU117" i="4"/>
  <c r="BU118" i="4"/>
  <c r="BU119" i="4"/>
  <c r="BU120" i="4"/>
  <c r="BU121" i="4"/>
  <c r="BU122" i="4"/>
  <c r="BU123" i="4"/>
  <c r="BU124" i="4"/>
  <c r="BU125" i="4"/>
  <c r="BU126" i="4"/>
  <c r="BU127" i="4"/>
  <c r="BU128" i="4"/>
  <c r="BU129" i="4"/>
  <c r="BU130" i="4"/>
  <c r="BU131" i="4"/>
  <c r="BU132" i="4"/>
  <c r="BU133" i="4"/>
  <c r="BU134" i="4"/>
  <c r="BU135" i="4"/>
  <c r="BU136" i="4"/>
  <c r="BU137" i="4"/>
  <c r="BU138" i="4"/>
  <c r="BU139" i="4"/>
  <c r="BU140" i="4"/>
  <c r="BU141" i="4"/>
  <c r="BU142" i="4"/>
  <c r="BU143" i="4"/>
  <c r="BU144" i="4"/>
  <c r="BU145" i="4"/>
  <c r="BU146" i="4"/>
  <c r="BU147" i="4"/>
  <c r="BU148" i="4"/>
  <c r="BU149" i="4"/>
  <c r="BU150" i="4"/>
  <c r="BU151" i="4"/>
  <c r="BU152" i="4"/>
  <c r="BU153" i="4"/>
  <c r="BU154" i="4"/>
  <c r="BU155" i="4"/>
  <c r="BU156" i="4"/>
  <c r="BU157" i="4"/>
  <c r="BU158" i="4"/>
  <c r="BU159" i="4"/>
  <c r="BU160" i="4"/>
  <c r="BU161" i="4"/>
  <c r="BU162" i="4"/>
  <c r="BU163" i="4"/>
  <c r="BU164" i="4"/>
  <c r="BU165" i="4"/>
  <c r="BU166" i="4"/>
  <c r="BU167" i="4"/>
  <c r="BU168" i="4"/>
  <c r="BU169" i="4"/>
  <c r="BU170" i="4"/>
  <c r="BU171" i="4"/>
  <c r="BU172" i="4"/>
  <c r="BU173" i="4"/>
  <c r="BU174" i="4"/>
  <c r="BU175" i="4"/>
  <c r="BU176" i="4"/>
  <c r="BU177" i="4"/>
  <c r="BU178" i="4"/>
  <c r="BU179" i="4"/>
  <c r="BU180" i="4"/>
  <c r="BU181" i="4"/>
  <c r="BU182" i="4"/>
  <c r="BU183" i="4"/>
  <c r="BU184" i="4"/>
  <c r="BU185" i="4"/>
  <c r="BU186" i="4"/>
  <c r="BU187" i="4"/>
  <c r="BU188" i="4"/>
  <c r="BU189" i="4"/>
  <c r="BU190" i="4"/>
  <c r="BU191" i="4"/>
  <c r="BU192" i="4"/>
  <c r="BU193" i="4"/>
  <c r="BU194" i="4"/>
  <c r="BU195" i="4"/>
  <c r="BU196" i="4"/>
  <c r="BU197" i="4"/>
  <c r="BU198" i="4"/>
  <c r="BU199" i="4"/>
  <c r="BU200" i="4"/>
  <c r="BU201" i="4"/>
  <c r="BU202" i="4"/>
  <c r="BU203" i="4"/>
  <c r="BU204" i="4"/>
  <c r="BU205" i="4"/>
  <c r="BU206" i="4"/>
  <c r="BU207" i="4"/>
  <c r="BU208" i="4"/>
  <c r="BU209" i="4"/>
  <c r="BU210" i="4"/>
  <c r="BU211" i="4"/>
  <c r="BU212" i="4"/>
  <c r="BU213" i="4"/>
  <c r="BU214" i="4"/>
  <c r="BU215" i="4"/>
  <c r="BU216" i="4"/>
  <c r="BU217" i="4"/>
  <c r="BU218" i="4"/>
  <c r="BU219" i="4"/>
  <c r="BU220" i="4"/>
  <c r="BU221" i="4"/>
  <c r="BU222" i="4"/>
  <c r="BU223" i="4"/>
  <c r="BU224" i="4"/>
  <c r="BU225" i="4"/>
  <c r="BU226" i="4"/>
  <c r="BU227" i="4"/>
  <c r="BU228" i="4"/>
  <c r="BU229" i="4"/>
  <c r="BU230" i="4"/>
  <c r="BU231" i="4"/>
  <c r="BU232" i="4"/>
  <c r="BU233" i="4"/>
  <c r="BU234" i="4"/>
  <c r="BU235" i="4"/>
  <c r="BU236" i="4"/>
  <c r="BU237" i="4"/>
  <c r="BU238" i="4"/>
  <c r="BU239" i="4"/>
  <c r="BU240" i="4"/>
  <c r="BU241" i="4"/>
  <c r="BU242" i="4"/>
  <c r="BU243" i="4"/>
  <c r="BU244" i="4"/>
  <c r="BU245" i="4"/>
  <c r="BU246" i="4"/>
  <c r="BU247" i="4"/>
  <c r="BU248" i="4"/>
  <c r="BU249" i="4"/>
  <c r="BU250" i="4"/>
  <c r="BU251" i="4"/>
  <c r="BU252" i="4"/>
  <c r="BU253" i="4"/>
  <c r="BU254" i="4"/>
  <c r="BU255" i="4"/>
  <c r="BU256" i="4"/>
  <c r="BU257" i="4"/>
  <c r="BU258" i="4"/>
  <c r="BU3" i="4"/>
  <c r="BT266" i="4"/>
  <c r="BT265" i="4"/>
  <c r="BT264" i="4"/>
  <c r="BT263" i="4"/>
  <c r="BT262" i="4"/>
  <c r="BT261" i="4"/>
  <c r="BT260" i="4"/>
  <c r="BT259" i="4"/>
  <c r="BT4" i="4"/>
  <c r="BT5" i="4"/>
  <c r="BT6" i="4"/>
  <c r="BT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T62" i="4"/>
  <c r="BT63" i="4"/>
  <c r="BT64" i="4"/>
  <c r="BT65" i="4"/>
  <c r="BT66" i="4"/>
  <c r="BT67" i="4"/>
  <c r="BT68" i="4"/>
  <c r="BT69" i="4"/>
  <c r="BT70" i="4"/>
  <c r="BT71" i="4"/>
  <c r="BT72" i="4"/>
  <c r="BT73" i="4"/>
  <c r="BT74" i="4"/>
  <c r="BT75" i="4"/>
  <c r="BT76" i="4"/>
  <c r="BT77" i="4"/>
  <c r="BT78" i="4"/>
  <c r="BT79" i="4"/>
  <c r="BT80" i="4"/>
  <c r="BT81" i="4"/>
  <c r="BT82" i="4"/>
  <c r="BT83" i="4"/>
  <c r="BT84" i="4"/>
  <c r="BT85" i="4"/>
  <c r="BT86" i="4"/>
  <c r="BT87" i="4"/>
  <c r="BT88" i="4"/>
  <c r="BT89" i="4"/>
  <c r="BT90" i="4"/>
  <c r="BT91" i="4"/>
  <c r="BT92" i="4"/>
  <c r="BT93" i="4"/>
  <c r="BT94" i="4"/>
  <c r="BT95" i="4"/>
  <c r="BT96" i="4"/>
  <c r="BT97" i="4"/>
  <c r="BT98" i="4"/>
  <c r="BT99" i="4"/>
  <c r="BT100" i="4"/>
  <c r="BT101" i="4"/>
  <c r="BT102" i="4"/>
  <c r="BT103" i="4"/>
  <c r="BT104" i="4"/>
  <c r="BT105" i="4"/>
  <c r="BT106" i="4"/>
  <c r="BT107" i="4"/>
  <c r="BT108" i="4"/>
  <c r="BT109" i="4"/>
  <c r="BT110" i="4"/>
  <c r="BT111" i="4"/>
  <c r="BT112" i="4"/>
  <c r="BT113" i="4"/>
  <c r="BT114" i="4"/>
  <c r="BT115" i="4"/>
  <c r="BT116" i="4"/>
  <c r="BT117" i="4"/>
  <c r="BT118" i="4"/>
  <c r="BT119" i="4"/>
  <c r="BT120" i="4"/>
  <c r="BT121" i="4"/>
  <c r="BT122" i="4"/>
  <c r="BT123" i="4"/>
  <c r="BT124" i="4"/>
  <c r="BT125" i="4"/>
  <c r="BT126" i="4"/>
  <c r="BT127" i="4"/>
  <c r="BT128" i="4"/>
  <c r="BT129" i="4"/>
  <c r="BT130" i="4"/>
  <c r="BT131" i="4"/>
  <c r="BT132" i="4"/>
  <c r="BT133" i="4"/>
  <c r="BT134" i="4"/>
  <c r="BT135" i="4"/>
  <c r="BT136" i="4"/>
  <c r="BT137" i="4"/>
  <c r="BT138" i="4"/>
  <c r="BT139" i="4"/>
  <c r="BT140" i="4"/>
  <c r="BT141" i="4"/>
  <c r="BT142" i="4"/>
  <c r="BT143" i="4"/>
  <c r="BT144" i="4"/>
  <c r="BT145" i="4"/>
  <c r="BT146" i="4"/>
  <c r="BT147" i="4"/>
  <c r="BT148" i="4"/>
  <c r="BT149" i="4"/>
  <c r="BT150" i="4"/>
  <c r="BT151" i="4"/>
  <c r="BT152" i="4"/>
  <c r="BT153" i="4"/>
  <c r="BT154" i="4"/>
  <c r="BT155" i="4"/>
  <c r="BT156" i="4"/>
  <c r="BT157" i="4"/>
  <c r="BT158" i="4"/>
  <c r="BT159" i="4"/>
  <c r="BT160" i="4"/>
  <c r="BT161" i="4"/>
  <c r="BT162" i="4"/>
  <c r="BT163" i="4"/>
  <c r="BT164" i="4"/>
  <c r="BT165" i="4"/>
  <c r="BT166" i="4"/>
  <c r="BT167" i="4"/>
  <c r="BT168" i="4"/>
  <c r="BT169" i="4"/>
  <c r="BT170" i="4"/>
  <c r="BT171" i="4"/>
  <c r="BT172" i="4"/>
  <c r="BT173" i="4"/>
  <c r="BT174" i="4"/>
  <c r="BT175" i="4"/>
  <c r="BT176" i="4"/>
  <c r="BT177" i="4"/>
  <c r="BT178" i="4"/>
  <c r="BT179" i="4"/>
  <c r="BT180" i="4"/>
  <c r="BT181" i="4"/>
  <c r="BT182" i="4"/>
  <c r="BT183" i="4"/>
  <c r="BT184" i="4"/>
  <c r="BT185" i="4"/>
  <c r="BT186" i="4"/>
  <c r="BT187" i="4"/>
  <c r="BT188" i="4"/>
  <c r="BT189" i="4"/>
  <c r="BT190" i="4"/>
  <c r="BT191" i="4"/>
  <c r="BT192" i="4"/>
  <c r="BT193" i="4"/>
  <c r="BT194" i="4"/>
  <c r="BT195" i="4"/>
  <c r="BT196" i="4"/>
  <c r="BT197" i="4"/>
  <c r="BT198" i="4"/>
  <c r="BT199" i="4"/>
  <c r="BT200" i="4"/>
  <c r="BT201" i="4"/>
  <c r="BT202" i="4"/>
  <c r="BT203" i="4"/>
  <c r="BT204" i="4"/>
  <c r="BT205" i="4"/>
  <c r="BT206" i="4"/>
  <c r="BT207" i="4"/>
  <c r="BT208" i="4"/>
  <c r="BT209" i="4"/>
  <c r="BT210" i="4"/>
  <c r="BT211" i="4"/>
  <c r="BT212" i="4"/>
  <c r="BT213" i="4"/>
  <c r="BT214" i="4"/>
  <c r="BT215" i="4"/>
  <c r="BT216" i="4"/>
  <c r="BT217" i="4"/>
  <c r="BT218" i="4"/>
  <c r="BT219" i="4"/>
  <c r="BT220" i="4"/>
  <c r="BT221" i="4"/>
  <c r="BT222" i="4"/>
  <c r="BT223" i="4"/>
  <c r="BT224" i="4"/>
  <c r="BT225" i="4"/>
  <c r="BT226" i="4"/>
  <c r="BT227" i="4"/>
  <c r="BT228" i="4"/>
  <c r="BT229" i="4"/>
  <c r="BT230" i="4"/>
  <c r="BT231" i="4"/>
  <c r="BT232" i="4"/>
  <c r="BT233" i="4"/>
  <c r="BT234" i="4"/>
  <c r="BT235" i="4"/>
  <c r="BT236" i="4"/>
  <c r="BT237" i="4"/>
  <c r="BT238" i="4"/>
  <c r="BT239" i="4"/>
  <c r="BT240" i="4"/>
  <c r="BT241" i="4"/>
  <c r="BT242" i="4"/>
  <c r="BT243" i="4"/>
  <c r="BT244" i="4"/>
  <c r="BT245" i="4"/>
  <c r="BT246" i="4"/>
  <c r="BT247" i="4"/>
  <c r="BT248" i="4"/>
  <c r="BT249" i="4"/>
  <c r="BT250" i="4"/>
  <c r="BT251" i="4"/>
  <c r="BT252" i="4"/>
  <c r="BT253" i="4"/>
  <c r="BT254" i="4"/>
  <c r="BT255" i="4"/>
  <c r="BT256" i="4"/>
  <c r="BT257" i="4"/>
  <c r="BT258" i="4"/>
  <c r="BT3" i="4"/>
  <c r="BL266" i="4"/>
  <c r="BL265" i="4"/>
  <c r="BL264" i="4"/>
  <c r="BL263" i="4"/>
  <c r="BL262" i="4"/>
  <c r="BL261" i="4"/>
  <c r="BL260" i="4"/>
  <c r="BL259" i="4"/>
  <c r="BL4" i="4"/>
  <c r="BL5" i="4"/>
  <c r="BL6" i="4"/>
  <c r="BL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L81" i="4"/>
  <c r="BL82" i="4"/>
  <c r="BL83" i="4"/>
  <c r="BL84" i="4"/>
  <c r="BL85" i="4"/>
  <c r="BL86" i="4"/>
  <c r="BL87" i="4"/>
  <c r="BL88" i="4"/>
  <c r="BL89" i="4"/>
  <c r="BL90" i="4"/>
  <c r="BL91" i="4"/>
  <c r="BL92" i="4"/>
  <c r="BL93" i="4"/>
  <c r="BL94" i="4"/>
  <c r="BL95" i="4"/>
  <c r="BL96" i="4"/>
  <c r="BL97" i="4"/>
  <c r="BL98" i="4"/>
  <c r="BL99" i="4"/>
  <c r="BL100" i="4"/>
  <c r="BL101" i="4"/>
  <c r="BL102" i="4"/>
  <c r="BL103" i="4"/>
  <c r="BL104" i="4"/>
  <c r="BL105" i="4"/>
  <c r="BL106" i="4"/>
  <c r="BL107" i="4"/>
  <c r="BL108" i="4"/>
  <c r="BL109" i="4"/>
  <c r="BL110" i="4"/>
  <c r="BL111" i="4"/>
  <c r="BL112" i="4"/>
  <c r="BL113" i="4"/>
  <c r="BL114" i="4"/>
  <c r="BL115" i="4"/>
  <c r="BL116" i="4"/>
  <c r="BL117" i="4"/>
  <c r="BL118" i="4"/>
  <c r="BL119" i="4"/>
  <c r="BL120" i="4"/>
  <c r="BL121" i="4"/>
  <c r="BL122" i="4"/>
  <c r="BL123" i="4"/>
  <c r="BL124" i="4"/>
  <c r="BL125" i="4"/>
  <c r="BL126" i="4"/>
  <c r="BL127" i="4"/>
  <c r="BL128" i="4"/>
  <c r="BL129" i="4"/>
  <c r="BL130" i="4"/>
  <c r="BL131" i="4"/>
  <c r="BL132" i="4"/>
  <c r="BL133" i="4"/>
  <c r="BL134" i="4"/>
  <c r="BL135" i="4"/>
  <c r="BL136" i="4"/>
  <c r="BL137" i="4"/>
  <c r="BL138" i="4"/>
  <c r="BL139" i="4"/>
  <c r="BL140" i="4"/>
  <c r="BL141" i="4"/>
  <c r="BL142" i="4"/>
  <c r="BL143" i="4"/>
  <c r="BL144" i="4"/>
  <c r="BL145" i="4"/>
  <c r="BL146" i="4"/>
  <c r="BL147" i="4"/>
  <c r="BL148" i="4"/>
  <c r="BL149" i="4"/>
  <c r="BL150" i="4"/>
  <c r="BL151" i="4"/>
  <c r="BL152" i="4"/>
  <c r="BL153" i="4"/>
  <c r="BL154" i="4"/>
  <c r="BL155" i="4"/>
  <c r="BL156" i="4"/>
  <c r="BL157" i="4"/>
  <c r="BL158" i="4"/>
  <c r="BL159" i="4"/>
  <c r="BL160" i="4"/>
  <c r="BL161" i="4"/>
  <c r="BL162" i="4"/>
  <c r="BL163" i="4"/>
  <c r="BL164" i="4"/>
  <c r="BL165" i="4"/>
  <c r="BL166" i="4"/>
  <c r="BL167" i="4"/>
  <c r="BL168" i="4"/>
  <c r="BL169" i="4"/>
  <c r="BL170" i="4"/>
  <c r="BL171" i="4"/>
  <c r="BL172" i="4"/>
  <c r="BL173" i="4"/>
  <c r="BL174" i="4"/>
  <c r="BL175" i="4"/>
  <c r="BL176" i="4"/>
  <c r="BL177" i="4"/>
  <c r="BL178" i="4"/>
  <c r="BL179" i="4"/>
  <c r="BL180" i="4"/>
  <c r="BL181" i="4"/>
  <c r="BL182" i="4"/>
  <c r="BL183" i="4"/>
  <c r="BL184" i="4"/>
  <c r="BL185" i="4"/>
  <c r="BL186" i="4"/>
  <c r="BL187" i="4"/>
  <c r="BL188" i="4"/>
  <c r="BL189" i="4"/>
  <c r="BL190" i="4"/>
  <c r="BL191" i="4"/>
  <c r="BL192" i="4"/>
  <c r="BL193" i="4"/>
  <c r="BL194" i="4"/>
  <c r="BL195" i="4"/>
  <c r="BL196" i="4"/>
  <c r="BL197" i="4"/>
  <c r="BL198" i="4"/>
  <c r="BL199" i="4"/>
  <c r="BL200" i="4"/>
  <c r="BL201" i="4"/>
  <c r="BL202" i="4"/>
  <c r="BL203" i="4"/>
  <c r="BL204" i="4"/>
  <c r="BL205" i="4"/>
  <c r="BL206" i="4"/>
  <c r="BL207" i="4"/>
  <c r="BL208" i="4"/>
  <c r="BL209" i="4"/>
  <c r="BL210" i="4"/>
  <c r="BL211" i="4"/>
  <c r="BL212" i="4"/>
  <c r="BL213" i="4"/>
  <c r="BL214" i="4"/>
  <c r="BL215" i="4"/>
  <c r="BL216" i="4"/>
  <c r="BL217" i="4"/>
  <c r="BL218" i="4"/>
  <c r="BL219" i="4"/>
  <c r="BL220" i="4"/>
  <c r="BL221" i="4"/>
  <c r="BL222" i="4"/>
  <c r="BL223" i="4"/>
  <c r="BL224" i="4"/>
  <c r="BL225" i="4"/>
  <c r="BL226" i="4"/>
  <c r="BL227" i="4"/>
  <c r="BL228" i="4"/>
  <c r="BL229" i="4"/>
  <c r="BL230" i="4"/>
  <c r="BL231" i="4"/>
  <c r="BL232" i="4"/>
  <c r="BL233" i="4"/>
  <c r="BL234" i="4"/>
  <c r="BL235" i="4"/>
  <c r="BL236" i="4"/>
  <c r="BL237" i="4"/>
  <c r="BL238" i="4"/>
  <c r="BL239" i="4"/>
  <c r="BL240" i="4"/>
  <c r="BL241" i="4"/>
  <c r="BL242" i="4"/>
  <c r="BL243" i="4"/>
  <c r="BL244" i="4"/>
  <c r="BL245" i="4"/>
  <c r="BL246" i="4"/>
  <c r="BL247" i="4"/>
  <c r="BL248" i="4"/>
  <c r="BL249" i="4"/>
  <c r="BL250" i="4"/>
  <c r="BL251" i="4"/>
  <c r="BL252" i="4"/>
  <c r="BL253" i="4"/>
  <c r="BL254" i="4"/>
  <c r="BL255" i="4"/>
  <c r="BO267" i="4" s="1"/>
  <c r="BL256" i="4"/>
  <c r="BO268" i="4" s="1"/>
  <c r="BL257" i="4"/>
  <c r="BL258" i="4"/>
  <c r="BL3" i="4"/>
  <c r="BX269" i="4" l="1"/>
  <c r="BO270" i="4"/>
  <c r="BN269" i="4"/>
  <c r="BQ281" i="4" s="1"/>
  <c r="CP269" i="4"/>
  <c r="CQ270" i="4"/>
  <c r="CP268" i="4"/>
  <c r="CQ269" i="4"/>
  <c r="BN270" i="4"/>
  <c r="BQ282" i="4" s="1"/>
  <c r="BO271" i="4"/>
  <c r="BX270" i="4"/>
  <c r="CP270" i="4"/>
  <c r="CQ271" i="4"/>
  <c r="BO269" i="4"/>
  <c r="BN268" i="4"/>
  <c r="BQ280" i="4" s="1"/>
  <c r="BN271" i="4"/>
  <c r="BQ283" i="4" s="1"/>
  <c r="BO272" i="4"/>
  <c r="CP271" i="4"/>
  <c r="CQ272" i="4"/>
  <c r="BN272" i="4"/>
  <c r="BQ284" i="4" s="1"/>
  <c r="BO273" i="4"/>
  <c r="CP272" i="4"/>
  <c r="CQ273" i="4"/>
  <c r="BN273" i="4"/>
  <c r="BQ285" i="4" s="1"/>
  <c r="BO274" i="4"/>
  <c r="CP273" i="4"/>
  <c r="CQ274" i="4"/>
  <c r="BN274" i="4"/>
  <c r="BQ286" i="4" s="1"/>
  <c r="BO275" i="4"/>
  <c r="CP274" i="4"/>
  <c r="CQ275" i="4"/>
  <c r="BN275" i="4"/>
  <c r="BQ287" i="4" s="1"/>
  <c r="BO276" i="4"/>
  <c r="CP275" i="4"/>
  <c r="CQ276" i="4"/>
  <c r="BN276" i="4"/>
  <c r="BQ288" i="4" s="1"/>
  <c r="BO277" i="4"/>
  <c r="CP276" i="4"/>
  <c r="CQ277" i="4"/>
  <c r="BN277" i="4"/>
  <c r="BQ289" i="4" s="1"/>
  <c r="BO278" i="4"/>
  <c r="CP277" i="4"/>
  <c r="CQ278" i="4"/>
  <c r="BN267" i="4"/>
  <c r="BQ279" i="4" s="1"/>
  <c r="BX268" i="4"/>
  <c r="BX271" i="4"/>
  <c r="BX267" i="4"/>
  <c r="CP267" i="4"/>
  <c r="BX272" i="4"/>
  <c r="BX273" i="4"/>
  <c r="BX274" i="4"/>
  <c r="BX275" i="4"/>
  <c r="BX276" i="4"/>
  <c r="BA266" i="4"/>
  <c r="BC277" i="4" s="1"/>
  <c r="BD277" i="4" s="1"/>
  <c r="BA265" i="4"/>
  <c r="BA264" i="4"/>
  <c r="BA263" i="4"/>
  <c r="BA262" i="4"/>
  <c r="BA261" i="4"/>
  <c r="BA260" i="4"/>
  <c r="BA259" i="4"/>
  <c r="BA258" i="4"/>
  <c r="BA257" i="4"/>
  <c r="BA256" i="4"/>
  <c r="BA255" i="4"/>
  <c r="BA254" i="4"/>
  <c r="BA253" i="4"/>
  <c r="BA252" i="4"/>
  <c r="BA251" i="4"/>
  <c r="BA250" i="4"/>
  <c r="BA249" i="4"/>
  <c r="BA248" i="4"/>
  <c r="BA247" i="4"/>
  <c r="BA246" i="4"/>
  <c r="BA245" i="4"/>
  <c r="BA244" i="4"/>
  <c r="BA243" i="4"/>
  <c r="BA242" i="4"/>
  <c r="BA241" i="4"/>
  <c r="BA240" i="4"/>
  <c r="BA239" i="4"/>
  <c r="BA238" i="4"/>
  <c r="BA237" i="4"/>
  <c r="BA236" i="4"/>
  <c r="BA235" i="4"/>
  <c r="BA234" i="4"/>
  <c r="BA233" i="4"/>
  <c r="BA232" i="4"/>
  <c r="BA231" i="4"/>
  <c r="BA230" i="4"/>
  <c r="BA229" i="4"/>
  <c r="BA228" i="4"/>
  <c r="BA227" i="4"/>
  <c r="BA226" i="4"/>
  <c r="BA225" i="4"/>
  <c r="BA224" i="4"/>
  <c r="BA223" i="4"/>
  <c r="BA222" i="4"/>
  <c r="BA221" i="4"/>
  <c r="BA220" i="4"/>
  <c r="BA219" i="4"/>
  <c r="BA218" i="4"/>
  <c r="BA217" i="4"/>
  <c r="BA216" i="4"/>
  <c r="BA215" i="4"/>
  <c r="BA214" i="4"/>
  <c r="BA213" i="4"/>
  <c r="BA212" i="4"/>
  <c r="BA211" i="4"/>
  <c r="BA210" i="4"/>
  <c r="BA209" i="4"/>
  <c r="BA208" i="4"/>
  <c r="BA207" i="4"/>
  <c r="BA206" i="4"/>
  <c r="BA205" i="4"/>
  <c r="BA204" i="4"/>
  <c r="BA203" i="4"/>
  <c r="BA202" i="4"/>
  <c r="BA201" i="4"/>
  <c r="BA200" i="4"/>
  <c r="BA199" i="4"/>
  <c r="BA198" i="4"/>
  <c r="BA197" i="4"/>
  <c r="BA196" i="4"/>
  <c r="BA195" i="4"/>
  <c r="BA194" i="4"/>
  <c r="BA193" i="4"/>
  <c r="BA192" i="4"/>
  <c r="BA191" i="4"/>
  <c r="BA190" i="4"/>
  <c r="BA189" i="4"/>
  <c r="BA188" i="4"/>
  <c r="BA187" i="4"/>
  <c r="BA186" i="4"/>
  <c r="BA185" i="4"/>
  <c r="BA184" i="4"/>
  <c r="BA183" i="4"/>
  <c r="BA182" i="4"/>
  <c r="BA181" i="4"/>
  <c r="BA180" i="4"/>
  <c r="BA179" i="4"/>
  <c r="BA178" i="4"/>
  <c r="BA177" i="4"/>
  <c r="BA176" i="4"/>
  <c r="BA175" i="4"/>
  <c r="BA174" i="4"/>
  <c r="BA173" i="4"/>
  <c r="BA172" i="4"/>
  <c r="BA171" i="4"/>
  <c r="BA170" i="4"/>
  <c r="BA169" i="4"/>
  <c r="BA168" i="4"/>
  <c r="BA167" i="4"/>
  <c r="BA166" i="4"/>
  <c r="BA165" i="4"/>
  <c r="BA164" i="4"/>
  <c r="BA163" i="4"/>
  <c r="BA162" i="4"/>
  <c r="BA161" i="4"/>
  <c r="BA160" i="4"/>
  <c r="BA159" i="4"/>
  <c r="BA158" i="4"/>
  <c r="BA157" i="4"/>
  <c r="BA156" i="4"/>
  <c r="BA155" i="4"/>
  <c r="BA154" i="4"/>
  <c r="BA153" i="4"/>
  <c r="BA152" i="4"/>
  <c r="BA151" i="4"/>
  <c r="BA150" i="4"/>
  <c r="BA149" i="4"/>
  <c r="BA148" i="4"/>
  <c r="BA147" i="4"/>
  <c r="BA146" i="4"/>
  <c r="BA145" i="4"/>
  <c r="BA144" i="4"/>
  <c r="BA143" i="4"/>
  <c r="BA142" i="4"/>
  <c r="BA141" i="4"/>
  <c r="BA140" i="4"/>
  <c r="BA139" i="4"/>
  <c r="BA138" i="4"/>
  <c r="BA137" i="4"/>
  <c r="BA136" i="4"/>
  <c r="BA135" i="4"/>
  <c r="BA134" i="4"/>
  <c r="BA133" i="4"/>
  <c r="BA132" i="4"/>
  <c r="BA131" i="4"/>
  <c r="BA130" i="4"/>
  <c r="BA129" i="4"/>
  <c r="BA128" i="4"/>
  <c r="BA127" i="4"/>
  <c r="BA126" i="4"/>
  <c r="BA125" i="4"/>
  <c r="BA124" i="4"/>
  <c r="BA123" i="4"/>
  <c r="BA122" i="4"/>
  <c r="BA121" i="4"/>
  <c r="BA120" i="4"/>
  <c r="BA119" i="4"/>
  <c r="BA118" i="4"/>
  <c r="BA117" i="4"/>
  <c r="BA116" i="4"/>
  <c r="BA115" i="4"/>
  <c r="BA114" i="4"/>
  <c r="BA113" i="4"/>
  <c r="BA112" i="4"/>
  <c r="BA111" i="4"/>
  <c r="BA110" i="4"/>
  <c r="BA109" i="4"/>
  <c r="BA108" i="4"/>
  <c r="BA107" i="4"/>
  <c r="BA106" i="4"/>
  <c r="BA105" i="4"/>
  <c r="BA104" i="4"/>
  <c r="BA103" i="4"/>
  <c r="BA102" i="4"/>
  <c r="BA101" i="4"/>
  <c r="BA100" i="4"/>
  <c r="BA99" i="4"/>
  <c r="BA98" i="4"/>
  <c r="BA97" i="4"/>
  <c r="BA96" i="4"/>
  <c r="BA95" i="4"/>
  <c r="BA94" i="4"/>
  <c r="BA93" i="4"/>
  <c r="BA92" i="4"/>
  <c r="BA91" i="4"/>
  <c r="BA90" i="4"/>
  <c r="BA89" i="4"/>
  <c r="BA88" i="4"/>
  <c r="BA87" i="4"/>
  <c r="BA86" i="4"/>
  <c r="BA85" i="4"/>
  <c r="BA84" i="4"/>
  <c r="BA83" i="4"/>
  <c r="BA82" i="4"/>
  <c r="BA81" i="4"/>
  <c r="BA80" i="4"/>
  <c r="BA79" i="4"/>
  <c r="BA78" i="4"/>
  <c r="BA77" i="4"/>
  <c r="BA76" i="4"/>
  <c r="BA75" i="4"/>
  <c r="BA74" i="4"/>
  <c r="BA73" i="4"/>
  <c r="BA72" i="4"/>
  <c r="BA71" i="4"/>
  <c r="BA70" i="4"/>
  <c r="BA69" i="4"/>
  <c r="BA68" i="4"/>
  <c r="BA67" i="4"/>
  <c r="BA66" i="4"/>
  <c r="BA65" i="4"/>
  <c r="BA64" i="4"/>
  <c r="BA63" i="4"/>
  <c r="BA62" i="4"/>
  <c r="BA61" i="4"/>
  <c r="BA60" i="4"/>
  <c r="BA59" i="4"/>
  <c r="BA58" i="4"/>
  <c r="BA57" i="4"/>
  <c r="BA56" i="4"/>
  <c r="BA55" i="4"/>
  <c r="BA54" i="4"/>
  <c r="BA53" i="4"/>
  <c r="BA52" i="4"/>
  <c r="BA51" i="4"/>
  <c r="BA50" i="4"/>
  <c r="BA49" i="4"/>
  <c r="BA48" i="4"/>
  <c r="BA47" i="4"/>
  <c r="BA46" i="4"/>
  <c r="BA45" i="4"/>
  <c r="BA44" i="4"/>
  <c r="BA43" i="4"/>
  <c r="BA42" i="4"/>
  <c r="BA41" i="4"/>
  <c r="BA40" i="4"/>
  <c r="BA39" i="4"/>
  <c r="BA38" i="4"/>
  <c r="BA37" i="4"/>
  <c r="BA36" i="4"/>
  <c r="BA35" i="4"/>
  <c r="BA34" i="4"/>
  <c r="BA33" i="4"/>
  <c r="BA32" i="4"/>
  <c r="BA31" i="4"/>
  <c r="BA30" i="4"/>
  <c r="BA29" i="4"/>
  <c r="BA28" i="4"/>
  <c r="BA27" i="4"/>
  <c r="BA26" i="4"/>
  <c r="BA25" i="4"/>
  <c r="BA24" i="4"/>
  <c r="BA23" i="4"/>
  <c r="BA22" i="4"/>
  <c r="BA21" i="4"/>
  <c r="BA20" i="4"/>
  <c r="BA19" i="4"/>
  <c r="BA18" i="4"/>
  <c r="BA17" i="4"/>
  <c r="BA16" i="4"/>
  <c r="BA15" i="4"/>
  <c r="BA14" i="4"/>
  <c r="BA13" i="4"/>
  <c r="BA12" i="4"/>
  <c r="BA11" i="4"/>
  <c r="BA10" i="4"/>
  <c r="BA9" i="4"/>
  <c r="BA8" i="4"/>
  <c r="BA7" i="4"/>
  <c r="BA6" i="4"/>
  <c r="BA5" i="4"/>
  <c r="BA4" i="4"/>
  <c r="BA3" i="4"/>
  <c r="AL266" i="4"/>
  <c r="AL265" i="4"/>
  <c r="AL264" i="4"/>
  <c r="AL263" i="4"/>
  <c r="AL262" i="4"/>
  <c r="AL261" i="4"/>
  <c r="AL260" i="4"/>
  <c r="AL259" i="4"/>
  <c r="AL258" i="4"/>
  <c r="AL257" i="4"/>
  <c r="AL256" i="4"/>
  <c r="AL255" i="4"/>
  <c r="AL254" i="4"/>
  <c r="AL253" i="4"/>
  <c r="AL252" i="4"/>
  <c r="AL251" i="4"/>
  <c r="AL250" i="4"/>
  <c r="AL249" i="4"/>
  <c r="AL248" i="4"/>
  <c r="AL247" i="4"/>
  <c r="AL246" i="4"/>
  <c r="AL245" i="4"/>
  <c r="AL244" i="4"/>
  <c r="AL243" i="4"/>
  <c r="AL242" i="4"/>
  <c r="AL241" i="4"/>
  <c r="AL240" i="4"/>
  <c r="AL239" i="4"/>
  <c r="AL238" i="4"/>
  <c r="AL237" i="4"/>
  <c r="AL236" i="4"/>
  <c r="AL235" i="4"/>
  <c r="AL234" i="4"/>
  <c r="AL233" i="4"/>
  <c r="AL232" i="4"/>
  <c r="AL231" i="4"/>
  <c r="AL230" i="4"/>
  <c r="AL229" i="4"/>
  <c r="AL228" i="4"/>
  <c r="AL227" i="4"/>
  <c r="AL226" i="4"/>
  <c r="AL225" i="4"/>
  <c r="AL224" i="4"/>
  <c r="AL223" i="4"/>
  <c r="AL222" i="4"/>
  <c r="AL221" i="4"/>
  <c r="AL220" i="4"/>
  <c r="AL219" i="4"/>
  <c r="AL218" i="4"/>
  <c r="AL217" i="4"/>
  <c r="AL216" i="4"/>
  <c r="AL215" i="4"/>
  <c r="AL214" i="4"/>
  <c r="AL213" i="4"/>
  <c r="AL212" i="4"/>
  <c r="AL211" i="4"/>
  <c r="AL210" i="4"/>
  <c r="AL209" i="4"/>
  <c r="AL208" i="4"/>
  <c r="AL207" i="4"/>
  <c r="AL206" i="4"/>
  <c r="AL205" i="4"/>
  <c r="AL204" i="4"/>
  <c r="AL203" i="4"/>
  <c r="AL202" i="4"/>
  <c r="AL201" i="4"/>
  <c r="AL200" i="4"/>
  <c r="AL199" i="4"/>
  <c r="AL198" i="4"/>
  <c r="AL197" i="4"/>
  <c r="AL196" i="4"/>
  <c r="AL195" i="4"/>
  <c r="AL194" i="4"/>
  <c r="AL193" i="4"/>
  <c r="AL192" i="4"/>
  <c r="AL191" i="4"/>
  <c r="AL190" i="4"/>
  <c r="AL189" i="4"/>
  <c r="AL188" i="4"/>
  <c r="AL187" i="4"/>
  <c r="AL186" i="4"/>
  <c r="AL185" i="4"/>
  <c r="AL184" i="4"/>
  <c r="AL183" i="4"/>
  <c r="AL182" i="4"/>
  <c r="AL181" i="4"/>
  <c r="AL180" i="4"/>
  <c r="AL179" i="4"/>
  <c r="AL178" i="4"/>
  <c r="AL177" i="4"/>
  <c r="AL176" i="4"/>
  <c r="AL175" i="4"/>
  <c r="AL174" i="4"/>
  <c r="AL173" i="4"/>
  <c r="AL172" i="4"/>
  <c r="AL171" i="4"/>
  <c r="AL170" i="4"/>
  <c r="AL169" i="4"/>
  <c r="AL168" i="4"/>
  <c r="AL167" i="4"/>
  <c r="AL166" i="4"/>
  <c r="AL165" i="4"/>
  <c r="AL164" i="4"/>
  <c r="AL163" i="4"/>
  <c r="AL162" i="4"/>
  <c r="AL161" i="4"/>
  <c r="AL160" i="4"/>
  <c r="AL159" i="4"/>
  <c r="AL158" i="4"/>
  <c r="AL157" i="4"/>
  <c r="AL156" i="4"/>
  <c r="AL155" i="4"/>
  <c r="AL154" i="4"/>
  <c r="AL153" i="4"/>
  <c r="AL152" i="4"/>
  <c r="AL151" i="4"/>
  <c r="AL150" i="4"/>
  <c r="AL149" i="4"/>
  <c r="AL148" i="4"/>
  <c r="AL147" i="4"/>
  <c r="AL146" i="4"/>
  <c r="AL145" i="4"/>
  <c r="AL144" i="4"/>
  <c r="AL143" i="4"/>
  <c r="AL142" i="4"/>
  <c r="AL141" i="4"/>
  <c r="AL140" i="4"/>
  <c r="AL139" i="4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70" i="4"/>
  <c r="AL69" i="4"/>
  <c r="AL68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11" i="4"/>
  <c r="AL10" i="4"/>
  <c r="AL9" i="4"/>
  <c r="AL8" i="4"/>
  <c r="AL7" i="4"/>
  <c r="AL6" i="4"/>
  <c r="AL5" i="4"/>
  <c r="AL4" i="4"/>
  <c r="AL3" i="4"/>
  <c r="AJ266" i="4"/>
  <c r="AJ265" i="4"/>
  <c r="AJ264" i="4"/>
  <c r="AJ263" i="4"/>
  <c r="AJ262" i="4"/>
  <c r="AJ261" i="4"/>
  <c r="AJ260" i="4"/>
  <c r="AJ259" i="4"/>
  <c r="AJ258" i="4"/>
  <c r="AJ257" i="4"/>
  <c r="AJ256" i="4"/>
  <c r="AJ255" i="4"/>
  <c r="AJ254" i="4"/>
  <c r="AJ253" i="4"/>
  <c r="AJ252" i="4"/>
  <c r="AJ251" i="4"/>
  <c r="AJ250" i="4"/>
  <c r="AJ249" i="4"/>
  <c r="AJ248" i="4"/>
  <c r="AJ247" i="4"/>
  <c r="AJ246" i="4"/>
  <c r="AJ245" i="4"/>
  <c r="AJ244" i="4"/>
  <c r="AJ243" i="4"/>
  <c r="AJ242" i="4"/>
  <c r="AJ241" i="4"/>
  <c r="AJ240" i="4"/>
  <c r="AJ239" i="4"/>
  <c r="AJ238" i="4"/>
  <c r="AJ237" i="4"/>
  <c r="AJ236" i="4"/>
  <c r="AJ235" i="4"/>
  <c r="AJ234" i="4"/>
  <c r="AJ233" i="4"/>
  <c r="AJ232" i="4"/>
  <c r="AJ231" i="4"/>
  <c r="AJ230" i="4"/>
  <c r="AJ229" i="4"/>
  <c r="AJ228" i="4"/>
  <c r="AJ227" i="4"/>
  <c r="AJ226" i="4"/>
  <c r="AJ225" i="4"/>
  <c r="AJ224" i="4"/>
  <c r="AJ223" i="4"/>
  <c r="AJ222" i="4"/>
  <c r="AJ221" i="4"/>
  <c r="AJ220" i="4"/>
  <c r="AJ219" i="4"/>
  <c r="AJ218" i="4"/>
  <c r="AJ217" i="4"/>
  <c r="AJ216" i="4"/>
  <c r="AJ215" i="4"/>
  <c r="AJ214" i="4"/>
  <c r="AJ213" i="4"/>
  <c r="AJ212" i="4"/>
  <c r="AJ211" i="4"/>
  <c r="AJ210" i="4"/>
  <c r="AJ209" i="4"/>
  <c r="AJ208" i="4"/>
  <c r="AJ207" i="4"/>
  <c r="AJ206" i="4"/>
  <c r="AJ205" i="4"/>
  <c r="AJ204" i="4"/>
  <c r="AJ203" i="4"/>
  <c r="AJ202" i="4"/>
  <c r="AJ201" i="4"/>
  <c r="AJ200" i="4"/>
  <c r="AJ199" i="4"/>
  <c r="AJ198" i="4"/>
  <c r="AJ197" i="4"/>
  <c r="AJ196" i="4"/>
  <c r="AJ195" i="4"/>
  <c r="AJ194" i="4"/>
  <c r="AJ193" i="4"/>
  <c r="AJ192" i="4"/>
  <c r="AJ191" i="4"/>
  <c r="AJ190" i="4"/>
  <c r="AJ189" i="4"/>
  <c r="AJ188" i="4"/>
  <c r="AJ187" i="4"/>
  <c r="AJ186" i="4"/>
  <c r="AJ185" i="4"/>
  <c r="AJ184" i="4"/>
  <c r="AJ183" i="4"/>
  <c r="AJ182" i="4"/>
  <c r="AJ181" i="4"/>
  <c r="AJ180" i="4"/>
  <c r="AJ179" i="4"/>
  <c r="AJ178" i="4"/>
  <c r="AJ177" i="4"/>
  <c r="AJ176" i="4"/>
  <c r="AJ175" i="4"/>
  <c r="AJ174" i="4"/>
  <c r="AJ173" i="4"/>
  <c r="AJ172" i="4"/>
  <c r="AJ171" i="4"/>
  <c r="AJ170" i="4"/>
  <c r="AJ169" i="4"/>
  <c r="AJ168" i="4"/>
  <c r="AJ167" i="4"/>
  <c r="AJ166" i="4"/>
  <c r="AJ165" i="4"/>
  <c r="AJ164" i="4"/>
  <c r="AJ163" i="4"/>
  <c r="AJ162" i="4"/>
  <c r="AJ161" i="4"/>
  <c r="AJ160" i="4"/>
  <c r="AJ159" i="4"/>
  <c r="AJ158" i="4"/>
  <c r="AJ157" i="4"/>
  <c r="AJ156" i="4"/>
  <c r="AJ155" i="4"/>
  <c r="AJ154" i="4"/>
  <c r="AJ153" i="4"/>
  <c r="AJ152" i="4"/>
  <c r="AJ151" i="4"/>
  <c r="AJ150" i="4"/>
  <c r="AJ149" i="4"/>
  <c r="AJ148" i="4"/>
  <c r="AJ147" i="4"/>
  <c r="AJ146" i="4"/>
  <c r="AJ145" i="4"/>
  <c r="AJ144" i="4"/>
  <c r="AJ143" i="4"/>
  <c r="AJ142" i="4"/>
  <c r="AJ141" i="4"/>
  <c r="AJ140" i="4"/>
  <c r="AJ139" i="4"/>
  <c r="AJ138" i="4"/>
  <c r="AJ137" i="4"/>
  <c r="AJ136" i="4"/>
  <c r="AJ135" i="4"/>
  <c r="AJ134" i="4"/>
  <c r="AJ133" i="4"/>
  <c r="AJ132" i="4"/>
  <c r="AJ131" i="4"/>
  <c r="AJ130" i="4"/>
  <c r="AJ129" i="4"/>
  <c r="AJ128" i="4"/>
  <c r="AJ127" i="4"/>
  <c r="AJ126" i="4"/>
  <c r="AJ125" i="4"/>
  <c r="AJ124" i="4"/>
  <c r="AJ123" i="4"/>
  <c r="AJ122" i="4"/>
  <c r="AJ121" i="4"/>
  <c r="AJ120" i="4"/>
  <c r="AJ119" i="4"/>
  <c r="AJ118" i="4"/>
  <c r="AJ117" i="4"/>
  <c r="AJ116" i="4"/>
  <c r="AJ115" i="4"/>
  <c r="AJ114" i="4"/>
  <c r="AJ113" i="4"/>
  <c r="AJ112" i="4"/>
  <c r="AJ111" i="4"/>
  <c r="AJ110" i="4"/>
  <c r="AJ109" i="4"/>
  <c r="AJ108" i="4"/>
  <c r="AJ107" i="4"/>
  <c r="AJ106" i="4"/>
  <c r="AJ105" i="4"/>
  <c r="AJ104" i="4"/>
  <c r="AJ103" i="4"/>
  <c r="AJ102" i="4"/>
  <c r="AJ101" i="4"/>
  <c r="AJ100" i="4"/>
  <c r="AJ99" i="4"/>
  <c r="AJ98" i="4"/>
  <c r="AJ97" i="4"/>
  <c r="AJ96" i="4"/>
  <c r="AJ95" i="4"/>
  <c r="AJ94" i="4"/>
  <c r="AJ93" i="4"/>
  <c r="AJ92" i="4"/>
  <c r="AJ91" i="4"/>
  <c r="AJ90" i="4"/>
  <c r="AJ89" i="4"/>
  <c r="AJ88" i="4"/>
  <c r="AJ87" i="4"/>
  <c r="AJ86" i="4"/>
  <c r="AJ85" i="4"/>
  <c r="AJ84" i="4"/>
  <c r="AJ83" i="4"/>
  <c r="AJ82" i="4"/>
  <c r="AJ81" i="4"/>
  <c r="AJ80" i="4"/>
  <c r="AJ79" i="4"/>
  <c r="AJ78" i="4"/>
  <c r="AJ77" i="4"/>
  <c r="AJ76" i="4"/>
  <c r="AJ75" i="4"/>
  <c r="AJ74" i="4"/>
  <c r="AJ73" i="4"/>
  <c r="AJ72" i="4"/>
  <c r="AJ71" i="4"/>
  <c r="AJ70" i="4"/>
  <c r="AJ69" i="4"/>
  <c r="AJ68" i="4"/>
  <c r="AJ67" i="4"/>
  <c r="AJ66" i="4"/>
  <c r="AJ65" i="4"/>
  <c r="AJ64" i="4"/>
  <c r="AJ63" i="4"/>
  <c r="AJ62" i="4"/>
  <c r="AJ61" i="4"/>
  <c r="AJ60" i="4"/>
  <c r="AJ59" i="4"/>
  <c r="AJ58" i="4"/>
  <c r="AJ57" i="4"/>
  <c r="AJ56" i="4"/>
  <c r="AJ55" i="4"/>
  <c r="AJ54" i="4"/>
  <c r="AJ53" i="4"/>
  <c r="AJ52" i="4"/>
  <c r="AJ51" i="4"/>
  <c r="AJ50" i="4"/>
  <c r="AJ49" i="4"/>
  <c r="AJ48" i="4"/>
  <c r="AJ47" i="4"/>
  <c r="AJ46" i="4"/>
  <c r="AJ45" i="4"/>
  <c r="AJ44" i="4"/>
  <c r="AJ43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J27" i="4"/>
  <c r="AJ26" i="4"/>
  <c r="AJ25" i="4"/>
  <c r="AJ24" i="4"/>
  <c r="AJ23" i="4"/>
  <c r="AJ22" i="4"/>
  <c r="AJ21" i="4"/>
  <c r="AJ20" i="4"/>
  <c r="AJ19" i="4"/>
  <c r="AJ18" i="4"/>
  <c r="AJ17" i="4"/>
  <c r="AJ16" i="4"/>
  <c r="AJ15" i="4"/>
  <c r="AJ14" i="4"/>
  <c r="AJ13" i="4"/>
  <c r="AJ12" i="4"/>
  <c r="AJ11" i="4"/>
  <c r="AJ10" i="4"/>
  <c r="AJ9" i="4"/>
  <c r="AJ8" i="4"/>
  <c r="AJ7" i="4"/>
  <c r="AJ6" i="4"/>
  <c r="AJ5" i="4"/>
  <c r="AJ4" i="4"/>
  <c r="AJ3" i="4"/>
  <c r="AH266" i="4"/>
  <c r="AH265" i="4"/>
  <c r="AH264" i="4"/>
  <c r="AH263" i="4"/>
  <c r="AH262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1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20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9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8" i="4"/>
  <c r="AH177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6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5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2" i="4"/>
  <c r="AH21" i="4"/>
  <c r="AH20" i="4"/>
  <c r="AH19" i="4"/>
  <c r="AH18" i="4"/>
  <c r="AH17" i="4"/>
  <c r="AH16" i="4"/>
  <c r="AH15" i="4"/>
  <c r="AH14" i="4"/>
  <c r="AH13" i="4"/>
  <c r="AH12" i="4"/>
  <c r="AH11" i="4"/>
  <c r="AH10" i="4"/>
  <c r="AH9" i="4"/>
  <c r="AH8" i="4"/>
  <c r="AH7" i="4"/>
  <c r="AH6" i="4"/>
  <c r="AH5" i="4"/>
  <c r="AH4" i="4"/>
  <c r="AH3" i="4"/>
  <c r="O266" i="4"/>
  <c r="O265" i="4"/>
  <c r="O264" i="4"/>
  <c r="O263" i="4"/>
  <c r="O262" i="4"/>
  <c r="O261" i="4"/>
  <c r="O260" i="4"/>
  <c r="O259" i="4"/>
  <c r="O258" i="4"/>
  <c r="O257" i="4"/>
  <c r="O256" i="4"/>
  <c r="S268" i="4" s="1"/>
  <c r="O255" i="4"/>
  <c r="S267" i="4" s="1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O5" i="4"/>
  <c r="O4" i="4"/>
  <c r="O3" i="4"/>
  <c r="F266" i="4"/>
  <c r="BV266" i="4" s="1"/>
  <c r="F265" i="4"/>
  <c r="AO265" i="4" s="1"/>
  <c r="F264" i="4"/>
  <c r="F263" i="4"/>
  <c r="BV263" i="4" s="1"/>
  <c r="F262" i="4"/>
  <c r="F261" i="4"/>
  <c r="F260" i="4"/>
  <c r="F259" i="4"/>
  <c r="DC259" i="4" s="1"/>
  <c r="F3" i="4"/>
  <c r="F4" i="4"/>
  <c r="F5" i="4"/>
  <c r="F6" i="4"/>
  <c r="F7" i="4"/>
  <c r="F8" i="4"/>
  <c r="F9" i="4"/>
  <c r="F10" i="4"/>
  <c r="F11" i="4"/>
  <c r="AR11" i="4" s="1"/>
  <c r="F12" i="4"/>
  <c r="AO12" i="4" s="1"/>
  <c r="F13" i="4"/>
  <c r="AO13" i="4" s="1"/>
  <c r="F14" i="4"/>
  <c r="F15" i="4"/>
  <c r="F16" i="4"/>
  <c r="AO16" i="4" s="1"/>
  <c r="F17" i="4"/>
  <c r="F18" i="4"/>
  <c r="F19" i="4"/>
  <c r="AR19" i="4" s="1"/>
  <c r="F20" i="4"/>
  <c r="CT20" i="4" s="1"/>
  <c r="F21" i="4"/>
  <c r="F22" i="4"/>
  <c r="F23" i="4"/>
  <c r="F24" i="4"/>
  <c r="F25" i="4"/>
  <c r="F26" i="4"/>
  <c r="F27" i="4"/>
  <c r="F28" i="4"/>
  <c r="BV28" i="4" s="1"/>
  <c r="F29" i="4"/>
  <c r="AO29" i="4" s="1"/>
  <c r="F30" i="4"/>
  <c r="F31" i="4"/>
  <c r="F32" i="4"/>
  <c r="AO32" i="4" s="1"/>
  <c r="F33" i="4"/>
  <c r="BV33" i="4" s="1"/>
  <c r="F34" i="4"/>
  <c r="F35" i="4"/>
  <c r="F36" i="4"/>
  <c r="F37" i="4"/>
  <c r="F38" i="4"/>
  <c r="F39" i="4"/>
  <c r="F40" i="4"/>
  <c r="AO40" i="4" s="1"/>
  <c r="F41" i="4"/>
  <c r="AO41" i="4" s="1"/>
  <c r="F42" i="4"/>
  <c r="F43" i="4"/>
  <c r="AR43" i="4" s="1"/>
  <c r="F44" i="4"/>
  <c r="AO44" i="4" s="1"/>
  <c r="F45" i="4"/>
  <c r="AO45" i="4" s="1"/>
  <c r="F46" i="4"/>
  <c r="F47" i="4"/>
  <c r="F48" i="4"/>
  <c r="AO48" i="4" s="1"/>
  <c r="F49" i="4"/>
  <c r="F50" i="4"/>
  <c r="F51" i="4"/>
  <c r="AR51" i="4" s="1"/>
  <c r="F52" i="4"/>
  <c r="AR52" i="4" s="1"/>
  <c r="F53" i="4"/>
  <c r="F54" i="4"/>
  <c r="F55" i="4"/>
  <c r="F56" i="4"/>
  <c r="AO56" i="4" s="1"/>
  <c r="F57" i="4"/>
  <c r="F58" i="4"/>
  <c r="F59" i="4"/>
  <c r="AO59" i="4" s="1"/>
  <c r="F60" i="4"/>
  <c r="AR60" i="4" s="1"/>
  <c r="F61" i="4"/>
  <c r="AO61" i="4" s="1"/>
  <c r="F62" i="4"/>
  <c r="F63" i="4"/>
  <c r="F64" i="4"/>
  <c r="AR64" i="4" s="1"/>
  <c r="F65" i="4"/>
  <c r="F66" i="4"/>
  <c r="F67" i="4"/>
  <c r="AO67" i="4" s="1"/>
  <c r="F68" i="4"/>
  <c r="AO68" i="4" s="1"/>
  <c r="F69" i="4"/>
  <c r="AO69" i="4" s="1"/>
  <c r="F70" i="4"/>
  <c r="F71" i="4"/>
  <c r="F72" i="4"/>
  <c r="AR72" i="4" s="1"/>
  <c r="F73" i="4"/>
  <c r="F74" i="4"/>
  <c r="F75" i="4"/>
  <c r="AO75" i="4" s="1"/>
  <c r="F76" i="4"/>
  <c r="F77" i="4"/>
  <c r="F78" i="4"/>
  <c r="F79" i="4"/>
  <c r="F80" i="4"/>
  <c r="F81" i="4"/>
  <c r="AO81" i="4" s="1"/>
  <c r="F82" i="4"/>
  <c r="F83" i="4"/>
  <c r="AR83" i="4" s="1"/>
  <c r="F84" i="4"/>
  <c r="AR84" i="4" s="1"/>
  <c r="F85" i="4"/>
  <c r="AO85" i="4" s="1"/>
  <c r="F86" i="4"/>
  <c r="F87" i="4"/>
  <c r="F88" i="4"/>
  <c r="F89" i="4"/>
  <c r="F90" i="4"/>
  <c r="F91" i="4"/>
  <c r="CT91" i="4" s="1"/>
  <c r="F92" i="4"/>
  <c r="AR92" i="4" s="1"/>
  <c r="F93" i="4"/>
  <c r="AO93" i="4" s="1"/>
  <c r="F94" i="4"/>
  <c r="F95" i="4"/>
  <c r="AO95" i="4" s="1"/>
  <c r="F96" i="4"/>
  <c r="AO96" i="4" s="1"/>
  <c r="F97" i="4"/>
  <c r="F98" i="4"/>
  <c r="F99" i="4"/>
  <c r="AO99" i="4" s="1"/>
  <c r="F100" i="4"/>
  <c r="AO100" i="4" s="1"/>
  <c r="F101" i="4"/>
  <c r="AO101" i="4" s="1"/>
  <c r="F102" i="4"/>
  <c r="F103" i="4"/>
  <c r="F104" i="4"/>
  <c r="AR104" i="4" s="1"/>
  <c r="F105" i="4"/>
  <c r="CT105" i="4" s="1"/>
  <c r="F106" i="4"/>
  <c r="F107" i="4"/>
  <c r="AR107" i="4" s="1"/>
  <c r="F108" i="4"/>
  <c r="F109" i="4"/>
  <c r="F110" i="4"/>
  <c r="CZ110" i="4" s="1"/>
  <c r="F111" i="4"/>
  <c r="F112" i="4"/>
  <c r="AO112" i="4" s="1"/>
  <c r="F113" i="4"/>
  <c r="AO113" i="4" s="1"/>
  <c r="F114" i="4"/>
  <c r="F115" i="4"/>
  <c r="AR115" i="4" s="1"/>
  <c r="F116" i="4"/>
  <c r="AO116" i="4" s="1"/>
  <c r="F117" i="4"/>
  <c r="DC117" i="4" s="1"/>
  <c r="F118" i="4"/>
  <c r="CT118" i="4" s="1"/>
  <c r="F119" i="4"/>
  <c r="F120" i="4"/>
  <c r="F121" i="4"/>
  <c r="F122" i="4"/>
  <c r="F123" i="4"/>
  <c r="AO123" i="4" s="1"/>
  <c r="F124" i="4"/>
  <c r="AO124" i="4" s="1"/>
  <c r="F125" i="4"/>
  <c r="AO125" i="4" s="1"/>
  <c r="F126" i="4"/>
  <c r="F127" i="4"/>
  <c r="AO127" i="4" s="1"/>
  <c r="F128" i="4"/>
  <c r="F129" i="4"/>
  <c r="F130" i="4"/>
  <c r="F131" i="4"/>
  <c r="AO131" i="4" s="1"/>
  <c r="F132" i="4"/>
  <c r="AO132" i="4" s="1"/>
  <c r="F133" i="4"/>
  <c r="AO133" i="4" s="1"/>
  <c r="F134" i="4"/>
  <c r="F135" i="4"/>
  <c r="BV135" i="4" s="1"/>
  <c r="F136" i="4"/>
  <c r="AO136" i="4" s="1"/>
  <c r="F137" i="4"/>
  <c r="F138" i="4"/>
  <c r="CZ138" i="4" s="1"/>
  <c r="F139" i="4"/>
  <c r="AR139" i="4" s="1"/>
  <c r="F140" i="4"/>
  <c r="F141" i="4"/>
  <c r="F142" i="4"/>
  <c r="F143" i="4"/>
  <c r="F144" i="4"/>
  <c r="AO144" i="4" s="1"/>
  <c r="F145" i="4"/>
  <c r="F146" i="4"/>
  <c r="F147" i="4"/>
  <c r="AO147" i="4" s="1"/>
  <c r="F148" i="4"/>
  <c r="AR148" i="4" s="1"/>
  <c r="F149" i="4"/>
  <c r="DC149" i="4" s="1"/>
  <c r="F150" i="4"/>
  <c r="DC150" i="4" s="1"/>
  <c r="F151" i="4"/>
  <c r="F152" i="4"/>
  <c r="F153" i="4"/>
  <c r="AO153" i="4" s="1"/>
  <c r="F154" i="4"/>
  <c r="F155" i="4"/>
  <c r="AO155" i="4" s="1"/>
  <c r="F156" i="4"/>
  <c r="AO156" i="4" s="1"/>
  <c r="F157" i="4"/>
  <c r="AO157" i="4" s="1"/>
  <c r="F158" i="4"/>
  <c r="F159" i="4"/>
  <c r="AO159" i="4" s="1"/>
  <c r="F160" i="4"/>
  <c r="AO160" i="4" s="1"/>
  <c r="F161" i="4"/>
  <c r="F162" i="4"/>
  <c r="F163" i="4"/>
  <c r="AO163" i="4" s="1"/>
  <c r="F164" i="4"/>
  <c r="AO164" i="4" s="1"/>
  <c r="F165" i="4"/>
  <c r="AO165" i="4" s="1"/>
  <c r="F166" i="4"/>
  <c r="F167" i="4"/>
  <c r="F168" i="4"/>
  <c r="F169" i="4"/>
  <c r="F170" i="4"/>
  <c r="F171" i="4"/>
  <c r="F172" i="4"/>
  <c r="CZ172" i="4" s="1"/>
  <c r="F173" i="4"/>
  <c r="AR173" i="4" s="1"/>
  <c r="F174" i="4"/>
  <c r="AR174" i="4" s="1"/>
  <c r="F175" i="4"/>
  <c r="F176" i="4"/>
  <c r="F177" i="4"/>
  <c r="F178" i="4"/>
  <c r="F179" i="4"/>
  <c r="AR179" i="4" s="1"/>
  <c r="F180" i="4"/>
  <c r="AR180" i="4" s="1"/>
  <c r="F181" i="4"/>
  <c r="AO181" i="4" s="1"/>
  <c r="F182" i="4"/>
  <c r="F183" i="4"/>
  <c r="AR183" i="4" s="1"/>
  <c r="F184" i="4"/>
  <c r="F185" i="4"/>
  <c r="AO185" i="4" s="1"/>
  <c r="F186" i="4"/>
  <c r="F187" i="4"/>
  <c r="AR187" i="4" s="1"/>
  <c r="F188" i="4"/>
  <c r="AR188" i="4" s="1"/>
  <c r="F189" i="4"/>
  <c r="CT189" i="4" s="1"/>
  <c r="F190" i="4"/>
  <c r="F191" i="4"/>
  <c r="AO191" i="4" s="1"/>
  <c r="F192" i="4"/>
  <c r="AR192" i="4" s="1"/>
  <c r="F193" i="4"/>
  <c r="F194" i="4"/>
  <c r="F195" i="4"/>
  <c r="AO195" i="4" s="1"/>
  <c r="F196" i="4"/>
  <c r="AO196" i="4" s="1"/>
  <c r="F197" i="4"/>
  <c r="AO197" i="4" s="1"/>
  <c r="F198" i="4"/>
  <c r="F199" i="4"/>
  <c r="AR199" i="4" s="1"/>
  <c r="F200" i="4"/>
  <c r="F201" i="4"/>
  <c r="AO201" i="4" s="1"/>
  <c r="F202" i="4"/>
  <c r="F203" i="4"/>
  <c r="AR203" i="4" s="1"/>
  <c r="F204" i="4"/>
  <c r="AR204" i="4" s="1"/>
  <c r="F205" i="4"/>
  <c r="F206" i="4"/>
  <c r="F207" i="4"/>
  <c r="BV207" i="4" s="1"/>
  <c r="F208" i="4"/>
  <c r="AO208" i="4" s="1"/>
  <c r="F209" i="4"/>
  <c r="AO209" i="4" s="1"/>
  <c r="F210" i="4"/>
  <c r="F211" i="4"/>
  <c r="AO211" i="4" s="1"/>
  <c r="F212" i="4"/>
  <c r="AO212" i="4" s="1"/>
  <c r="F213" i="4"/>
  <c r="AO213" i="4" s="1"/>
  <c r="F214" i="4"/>
  <c r="F215" i="4"/>
  <c r="AR215" i="4" s="1"/>
  <c r="F216" i="4"/>
  <c r="F217" i="4"/>
  <c r="F218" i="4"/>
  <c r="F219" i="4"/>
  <c r="AR219" i="4" s="1"/>
  <c r="F220" i="4"/>
  <c r="AR220" i="4" s="1"/>
  <c r="F221" i="4"/>
  <c r="AO221" i="4" s="1"/>
  <c r="F222" i="4"/>
  <c r="F223" i="4"/>
  <c r="AO223" i="4" s="1"/>
  <c r="F224" i="4"/>
  <c r="AO224" i="4" s="1"/>
  <c r="F225" i="4"/>
  <c r="F226" i="4"/>
  <c r="F227" i="4"/>
  <c r="CZ227" i="4" s="1"/>
  <c r="F228" i="4"/>
  <c r="AO228" i="4" s="1"/>
  <c r="F229" i="4"/>
  <c r="AO229" i="4" s="1"/>
  <c r="F230" i="4"/>
  <c r="F231" i="4"/>
  <c r="AR231" i="4" s="1"/>
  <c r="F232" i="4"/>
  <c r="F233" i="4"/>
  <c r="F234" i="4"/>
  <c r="F235" i="4"/>
  <c r="AR235" i="4" s="1"/>
  <c r="F236" i="4"/>
  <c r="AR236" i="4" s="1"/>
  <c r="F237" i="4"/>
  <c r="F238" i="4"/>
  <c r="F239" i="4"/>
  <c r="BV239" i="4" s="1"/>
  <c r="F240" i="4"/>
  <c r="F241" i="4"/>
  <c r="AO241" i="4" s="1"/>
  <c r="F242" i="4"/>
  <c r="BV242" i="4" s="1"/>
  <c r="F243" i="4"/>
  <c r="AO243" i="4" s="1"/>
  <c r="F244" i="4"/>
  <c r="CZ244" i="4" s="1"/>
  <c r="F245" i="4"/>
  <c r="CT245" i="4" s="1"/>
  <c r="F246" i="4"/>
  <c r="F247" i="4"/>
  <c r="AR247" i="4" s="1"/>
  <c r="F248" i="4"/>
  <c r="AO248" i="4" s="1"/>
  <c r="F249" i="4"/>
  <c r="AO249" i="4" s="1"/>
  <c r="F250" i="4"/>
  <c r="F251" i="4"/>
  <c r="AR251" i="4" s="1"/>
  <c r="F252" i="4"/>
  <c r="AR252" i="4" s="1"/>
  <c r="F253" i="4"/>
  <c r="AO253" i="4" s="1"/>
  <c r="F254" i="4"/>
  <c r="CZ254" i="4" s="1"/>
  <c r="F255" i="4"/>
  <c r="AR255" i="4" s="1"/>
  <c r="F256" i="4"/>
  <c r="AO256" i="4" s="1"/>
  <c r="F257" i="4"/>
  <c r="F258" i="4"/>
  <c r="CS281" i="4" l="1"/>
  <c r="CX269" i="4"/>
  <c r="CS280" i="4"/>
  <c r="CX268" i="4"/>
  <c r="CS282" i="4"/>
  <c r="CX270" i="4"/>
  <c r="CS283" i="4"/>
  <c r="CX271" i="4"/>
  <c r="CS284" i="4"/>
  <c r="CX272" i="4"/>
  <c r="CS285" i="4"/>
  <c r="CX273" i="4"/>
  <c r="CS286" i="4"/>
  <c r="CX274" i="4"/>
  <c r="CS287" i="4"/>
  <c r="CX275" i="4"/>
  <c r="CS288" i="4"/>
  <c r="CX276" i="4"/>
  <c r="CS289" i="4"/>
  <c r="CX277" i="4"/>
  <c r="CS279" i="4"/>
  <c r="CX267" i="4"/>
  <c r="AM264" i="4"/>
  <c r="AM261" i="4"/>
  <c r="AM30" i="4"/>
  <c r="AM54" i="4"/>
  <c r="AM70" i="4"/>
  <c r="AM142" i="4"/>
  <c r="AM166" i="4"/>
  <c r="AM190" i="4"/>
  <c r="AM222" i="4"/>
  <c r="AM238" i="4"/>
  <c r="AM246" i="4"/>
  <c r="BC276" i="4"/>
  <c r="BD276" i="4" s="1"/>
  <c r="BC271" i="4"/>
  <c r="BD271" i="4" s="1"/>
  <c r="BC272" i="4"/>
  <c r="BD272" i="4" s="1"/>
  <c r="BC270" i="4"/>
  <c r="BD270" i="4" s="1"/>
  <c r="BC275" i="4"/>
  <c r="BD275" i="4" s="1"/>
  <c r="S270" i="4"/>
  <c r="R269" i="4"/>
  <c r="U281" i="4" s="1"/>
  <c r="BC269" i="4"/>
  <c r="BD269" i="4" s="1"/>
  <c r="R270" i="4"/>
  <c r="U282" i="4" s="1"/>
  <c r="S271" i="4"/>
  <c r="R271" i="4"/>
  <c r="U283" i="4" s="1"/>
  <c r="S272" i="4"/>
  <c r="R272" i="4"/>
  <c r="U284" i="4" s="1"/>
  <c r="S273" i="4"/>
  <c r="S274" i="4"/>
  <c r="R273" i="4"/>
  <c r="U285" i="4" s="1"/>
  <c r="BC273" i="4"/>
  <c r="BD273" i="4" s="1"/>
  <c r="R274" i="4"/>
  <c r="U286" i="4" s="1"/>
  <c r="S275" i="4"/>
  <c r="BC274" i="4"/>
  <c r="BD274" i="4" s="1"/>
  <c r="R275" i="4"/>
  <c r="U287" i="4" s="1"/>
  <c r="S276" i="4"/>
  <c r="R276" i="4"/>
  <c r="U288" i="4" s="1"/>
  <c r="S277" i="4"/>
  <c r="R277" i="4"/>
  <c r="U289" i="4" s="1"/>
  <c r="S278" i="4"/>
  <c r="R268" i="4"/>
  <c r="U280" i="4" s="1"/>
  <c r="S269" i="4"/>
  <c r="BC268" i="4"/>
  <c r="BD268" i="4" s="1"/>
  <c r="R267" i="4"/>
  <c r="U279" i="4" s="1"/>
  <c r="BC267" i="4"/>
  <c r="BD267" i="4" s="1"/>
  <c r="AM161" i="4"/>
  <c r="AM89" i="4"/>
  <c r="AM65" i="4"/>
  <c r="AM17" i="4"/>
  <c r="AM210" i="4"/>
  <c r="AM202" i="4"/>
  <c r="AM154" i="4"/>
  <c r="AM58" i="4"/>
  <c r="AM42" i="4"/>
  <c r="EB255" i="4"/>
  <c r="AM216" i="4"/>
  <c r="AM120" i="4"/>
  <c r="AM15" i="4"/>
  <c r="AM184" i="4"/>
  <c r="AM111" i="4"/>
  <c r="BE266" i="4"/>
  <c r="BG277" i="4" s="1"/>
  <c r="BH277" i="4" s="1"/>
  <c r="BE265" i="4"/>
  <c r="CT265" i="4"/>
  <c r="BV265" i="4"/>
  <c r="BE264" i="4"/>
  <c r="AM230" i="4"/>
  <c r="AM182" i="4"/>
  <c r="AM134" i="4"/>
  <c r="AM122" i="4"/>
  <c r="AM86" i="4"/>
  <c r="BE263" i="4"/>
  <c r="AM193" i="4"/>
  <c r="AM145" i="4"/>
  <c r="AM49" i="4"/>
  <c r="AM143" i="4"/>
  <c r="AM71" i="4"/>
  <c r="AM47" i="4"/>
  <c r="BE262" i="4"/>
  <c r="AO262" i="4"/>
  <c r="BV262" i="4"/>
  <c r="BE261" i="4"/>
  <c r="BE260" i="4"/>
  <c r="AM144" i="4"/>
  <c r="AM51" i="4"/>
  <c r="AM99" i="4"/>
  <c r="AM219" i="4"/>
  <c r="AM28" i="4"/>
  <c r="AM100" i="4"/>
  <c r="AO189" i="4"/>
  <c r="AO180" i="4"/>
  <c r="AO84" i="4"/>
  <c r="AO266" i="4"/>
  <c r="AR244" i="4"/>
  <c r="AR147" i="4"/>
  <c r="AM221" i="4"/>
  <c r="AM212" i="4"/>
  <c r="BV60" i="4"/>
  <c r="AM133" i="4"/>
  <c r="AM265" i="4"/>
  <c r="AO179" i="4"/>
  <c r="AO83" i="4"/>
  <c r="AR243" i="4"/>
  <c r="BV47" i="4"/>
  <c r="AM5" i="4"/>
  <c r="AM29" i="4"/>
  <c r="AM53" i="4"/>
  <c r="AM77" i="4"/>
  <c r="AM101" i="4"/>
  <c r="AM125" i="4"/>
  <c r="AM149" i="4"/>
  <c r="AM197" i="4"/>
  <c r="AM245" i="4"/>
  <c r="AM132" i="4"/>
  <c r="AO255" i="4"/>
  <c r="AO60" i="4"/>
  <c r="AR228" i="4"/>
  <c r="CT227" i="4"/>
  <c r="AM192" i="4"/>
  <c r="AR227" i="4"/>
  <c r="AR20" i="4"/>
  <c r="CT221" i="4"/>
  <c r="AM255" i="4"/>
  <c r="AM191" i="4"/>
  <c r="AO244" i="4"/>
  <c r="AO148" i="4"/>
  <c r="AR212" i="4"/>
  <c r="CT142" i="4"/>
  <c r="AM44" i="4"/>
  <c r="AM164" i="4"/>
  <c r="AM248" i="4"/>
  <c r="AM183" i="4"/>
  <c r="AM110" i="4"/>
  <c r="AR211" i="4"/>
  <c r="AR262" i="4"/>
  <c r="CT125" i="4"/>
  <c r="AM21" i="4"/>
  <c r="AM45" i="4"/>
  <c r="AM69" i="4"/>
  <c r="AM93" i="4"/>
  <c r="AM117" i="4"/>
  <c r="AM141" i="4"/>
  <c r="AM189" i="4"/>
  <c r="AM213" i="4"/>
  <c r="AM237" i="4"/>
  <c r="AM247" i="4"/>
  <c r="AR196" i="4"/>
  <c r="CT40" i="4"/>
  <c r="AM239" i="4"/>
  <c r="AM174" i="4"/>
  <c r="AM85" i="4"/>
  <c r="AO28" i="4"/>
  <c r="AR195" i="4"/>
  <c r="AM11" i="4"/>
  <c r="AM59" i="4"/>
  <c r="AM155" i="4"/>
  <c r="AM173" i="4"/>
  <c r="BV199" i="4"/>
  <c r="CZ142" i="4"/>
  <c r="AM165" i="4"/>
  <c r="AO115" i="4"/>
  <c r="BV195" i="4"/>
  <c r="AM13" i="4"/>
  <c r="AM37" i="4"/>
  <c r="AM61" i="4"/>
  <c r="AM109" i="4"/>
  <c r="AM157" i="4"/>
  <c r="AM181" i="4"/>
  <c r="AM205" i="4"/>
  <c r="AM253" i="4"/>
  <c r="AM229" i="4"/>
  <c r="BV150" i="4"/>
  <c r="AM180" i="4"/>
  <c r="AM140" i="4"/>
  <c r="AM108" i="4"/>
  <c r="AM60" i="4"/>
  <c r="AM12" i="4"/>
  <c r="AM243" i="4"/>
  <c r="AM179" i="4"/>
  <c r="AM147" i="4"/>
  <c r="AM27" i="4"/>
  <c r="AM171" i="4"/>
  <c r="AM107" i="4"/>
  <c r="CZ225" i="4"/>
  <c r="CT225" i="4"/>
  <c r="BV225" i="4"/>
  <c r="AR225" i="4"/>
  <c r="CZ177" i="4"/>
  <c r="CT177" i="4"/>
  <c r="AR177" i="4"/>
  <c r="DC177" i="4"/>
  <c r="BV177" i="4"/>
  <c r="CZ121" i="4"/>
  <c r="DC121" i="4"/>
  <c r="CT121" i="4"/>
  <c r="AR121" i="4"/>
  <c r="BV121" i="4"/>
  <c r="CZ73" i="4"/>
  <c r="DC73" i="4"/>
  <c r="CT73" i="4"/>
  <c r="AR73" i="4"/>
  <c r="BV73" i="4"/>
  <c r="CT9" i="4"/>
  <c r="CZ9" i="4"/>
  <c r="DC9" i="4"/>
  <c r="AR9" i="4"/>
  <c r="BV9" i="4"/>
  <c r="CZ240" i="4"/>
  <c r="DC240" i="4"/>
  <c r="BV240" i="4"/>
  <c r="CT240" i="4"/>
  <c r="CZ176" i="4"/>
  <c r="DC176" i="4"/>
  <c r="BV176" i="4"/>
  <c r="AR176" i="4"/>
  <c r="CZ128" i="4"/>
  <c r="DC128" i="4"/>
  <c r="BV128" i="4"/>
  <c r="CT128" i="4"/>
  <c r="CZ80" i="4"/>
  <c r="DC80" i="4"/>
  <c r="BV80" i="4"/>
  <c r="AR80" i="4"/>
  <c r="CT80" i="4"/>
  <c r="CZ24" i="4"/>
  <c r="DC24" i="4"/>
  <c r="BV24" i="4"/>
  <c r="CT24" i="4"/>
  <c r="AR24" i="4"/>
  <c r="AM121" i="4"/>
  <c r="DC258" i="4"/>
  <c r="CT258" i="4"/>
  <c r="CZ258" i="4"/>
  <c r="BV258" i="4"/>
  <c r="AR258" i="4"/>
  <c r="AO258" i="4"/>
  <c r="CT250" i="4"/>
  <c r="CZ250" i="4"/>
  <c r="DC250" i="4"/>
  <c r="AR250" i="4"/>
  <c r="AO250" i="4"/>
  <c r="DC242" i="4"/>
  <c r="CT242" i="4"/>
  <c r="AR242" i="4"/>
  <c r="CZ242" i="4"/>
  <c r="AO242" i="4"/>
  <c r="CT234" i="4"/>
  <c r="DC234" i="4"/>
  <c r="AR234" i="4"/>
  <c r="CZ234" i="4"/>
  <c r="BV234" i="4"/>
  <c r="AO234" i="4"/>
  <c r="CZ226" i="4"/>
  <c r="CT226" i="4"/>
  <c r="AR226" i="4"/>
  <c r="BV226" i="4"/>
  <c r="AO226" i="4"/>
  <c r="CZ218" i="4"/>
  <c r="CT218" i="4"/>
  <c r="AR218" i="4"/>
  <c r="AO218" i="4"/>
  <c r="CZ210" i="4"/>
  <c r="CT210" i="4"/>
  <c r="AR210" i="4"/>
  <c r="AO210" i="4"/>
  <c r="CT202" i="4"/>
  <c r="AR202" i="4"/>
  <c r="BV202" i="4"/>
  <c r="AO202" i="4"/>
  <c r="CT194" i="4"/>
  <c r="BV194" i="4"/>
  <c r="AR194" i="4"/>
  <c r="AO194" i="4"/>
  <c r="CT186" i="4"/>
  <c r="DC186" i="4"/>
  <c r="CZ186" i="4"/>
  <c r="AR186" i="4"/>
  <c r="AO186" i="4"/>
  <c r="DC178" i="4"/>
  <c r="CT178" i="4"/>
  <c r="CZ178" i="4"/>
  <c r="AR178" i="4"/>
  <c r="AO178" i="4"/>
  <c r="CT170" i="4"/>
  <c r="CZ170" i="4"/>
  <c r="DC170" i="4"/>
  <c r="BV170" i="4"/>
  <c r="AO170" i="4"/>
  <c r="CZ162" i="4"/>
  <c r="DC162" i="4"/>
  <c r="CT162" i="4"/>
  <c r="AR162" i="4"/>
  <c r="AO162" i="4"/>
  <c r="CZ154" i="4"/>
  <c r="CT154" i="4"/>
  <c r="BV154" i="4"/>
  <c r="AR154" i="4"/>
  <c r="DC154" i="4"/>
  <c r="AO154" i="4"/>
  <c r="DC146" i="4"/>
  <c r="CZ146" i="4"/>
  <c r="CT146" i="4"/>
  <c r="BV146" i="4"/>
  <c r="AR146" i="4"/>
  <c r="AO146" i="4"/>
  <c r="CT138" i="4"/>
  <c r="DC138" i="4"/>
  <c r="AR138" i="4"/>
  <c r="BV138" i="4"/>
  <c r="AO138" i="4"/>
  <c r="DC130" i="4"/>
  <c r="CZ130" i="4"/>
  <c r="CT130" i="4"/>
  <c r="AR130" i="4"/>
  <c r="AO130" i="4"/>
  <c r="CT122" i="4"/>
  <c r="CZ122" i="4"/>
  <c r="AR122" i="4"/>
  <c r="DC122" i="4"/>
  <c r="BV122" i="4"/>
  <c r="AO122" i="4"/>
  <c r="DC114" i="4"/>
  <c r="CZ114" i="4"/>
  <c r="CT114" i="4"/>
  <c r="BV114" i="4"/>
  <c r="AR114" i="4"/>
  <c r="AO114" i="4"/>
  <c r="CT106" i="4"/>
  <c r="DC106" i="4"/>
  <c r="BV106" i="4"/>
  <c r="CZ106" i="4"/>
  <c r="AR106" i="4"/>
  <c r="AO106" i="4"/>
  <c r="DC98" i="4"/>
  <c r="CZ98" i="4"/>
  <c r="CT98" i="4"/>
  <c r="AR98" i="4"/>
  <c r="AO98" i="4"/>
  <c r="AM98" i="4"/>
  <c r="CT90" i="4"/>
  <c r="CZ90" i="4"/>
  <c r="BV90" i="4"/>
  <c r="AR90" i="4"/>
  <c r="DC90" i="4"/>
  <c r="AO90" i="4"/>
  <c r="DC82" i="4"/>
  <c r="CZ82" i="4"/>
  <c r="CT82" i="4"/>
  <c r="BV82" i="4"/>
  <c r="AR82" i="4"/>
  <c r="AO82" i="4"/>
  <c r="CT74" i="4"/>
  <c r="DC74" i="4"/>
  <c r="CZ74" i="4"/>
  <c r="AR74" i="4"/>
  <c r="BV74" i="4"/>
  <c r="AO74" i="4"/>
  <c r="CT66" i="4"/>
  <c r="DC66" i="4"/>
  <c r="CZ66" i="4"/>
  <c r="AR66" i="4"/>
  <c r="AO66" i="4"/>
  <c r="AM66" i="4"/>
  <c r="CT58" i="4"/>
  <c r="CZ58" i="4"/>
  <c r="AR58" i="4"/>
  <c r="DC58" i="4"/>
  <c r="BV58" i="4"/>
  <c r="AO58" i="4"/>
  <c r="CT50" i="4"/>
  <c r="DC50" i="4"/>
  <c r="CZ50" i="4"/>
  <c r="BV50" i="4"/>
  <c r="AR50" i="4"/>
  <c r="AM50" i="4"/>
  <c r="AO50" i="4"/>
  <c r="CT42" i="4"/>
  <c r="DC42" i="4"/>
  <c r="BV42" i="4"/>
  <c r="CZ42" i="4"/>
  <c r="AR42" i="4"/>
  <c r="AO42" i="4"/>
  <c r="CT34" i="4"/>
  <c r="DC34" i="4"/>
  <c r="CZ34" i="4"/>
  <c r="AR34" i="4"/>
  <c r="BV34" i="4"/>
  <c r="AO34" i="4"/>
  <c r="CT26" i="4"/>
  <c r="CZ26" i="4"/>
  <c r="BV26" i="4"/>
  <c r="AR26" i="4"/>
  <c r="DC26" i="4"/>
  <c r="AO26" i="4"/>
  <c r="CT18" i="4"/>
  <c r="DC18" i="4"/>
  <c r="CZ18" i="4"/>
  <c r="BV18" i="4"/>
  <c r="AR18" i="4"/>
  <c r="AO18" i="4"/>
  <c r="CT10" i="4"/>
  <c r="DC10" i="4"/>
  <c r="CZ10" i="4"/>
  <c r="AR10" i="4"/>
  <c r="BV10" i="4"/>
  <c r="AM10" i="4"/>
  <c r="AO10" i="4"/>
  <c r="AM258" i="4"/>
  <c r="AM249" i="4"/>
  <c r="AM240" i="4"/>
  <c r="AM231" i="4"/>
  <c r="AM203" i="4"/>
  <c r="AM176" i="4"/>
  <c r="AM156" i="4"/>
  <c r="AM123" i="4"/>
  <c r="AM113" i="4"/>
  <c r="AM74" i="4"/>
  <c r="AM32" i="4"/>
  <c r="AM18" i="4"/>
  <c r="AO245" i="4"/>
  <c r="AO235" i="4"/>
  <c r="AO203" i="4"/>
  <c r="AO192" i="4"/>
  <c r="AO171" i="4"/>
  <c r="AO149" i="4"/>
  <c r="AO139" i="4"/>
  <c r="AO128" i="4"/>
  <c r="AO117" i="4"/>
  <c r="AO107" i="4"/>
  <c r="AR156" i="4"/>
  <c r="AR28" i="4"/>
  <c r="BV250" i="4"/>
  <c r="BV162" i="4"/>
  <c r="BV66" i="4"/>
  <c r="CT155" i="4"/>
  <c r="CT43" i="4"/>
  <c r="CZ257" i="4"/>
  <c r="DC257" i="4"/>
  <c r="BV257" i="4"/>
  <c r="AR257" i="4"/>
  <c r="CZ193" i="4"/>
  <c r="DC193" i="4"/>
  <c r="BV193" i="4"/>
  <c r="AR193" i="4"/>
  <c r="CZ137" i="4"/>
  <c r="DC137" i="4"/>
  <c r="AR137" i="4"/>
  <c r="CT137" i="4"/>
  <c r="BV137" i="4"/>
  <c r="CZ97" i="4"/>
  <c r="DC97" i="4"/>
  <c r="CT97" i="4"/>
  <c r="AR97" i="4"/>
  <c r="CT57" i="4"/>
  <c r="CZ57" i="4"/>
  <c r="DC57" i="4"/>
  <c r="AR57" i="4"/>
  <c r="BV57" i="4"/>
  <c r="CT25" i="4"/>
  <c r="CZ25" i="4"/>
  <c r="DC25" i="4"/>
  <c r="BV25" i="4"/>
  <c r="AR25" i="4"/>
  <c r="AM25" i="4"/>
  <c r="CZ224" i="4"/>
  <c r="CT224" i="4"/>
  <c r="BV224" i="4"/>
  <c r="CZ184" i="4"/>
  <c r="DC184" i="4"/>
  <c r="BV184" i="4"/>
  <c r="CT184" i="4"/>
  <c r="CZ136" i="4"/>
  <c r="DC136" i="4"/>
  <c r="BV136" i="4"/>
  <c r="CT136" i="4"/>
  <c r="CZ96" i="4"/>
  <c r="DC96" i="4"/>
  <c r="BV96" i="4"/>
  <c r="CT96" i="4"/>
  <c r="CZ48" i="4"/>
  <c r="DC48" i="4"/>
  <c r="BV48" i="4"/>
  <c r="CT48" i="4"/>
  <c r="AR48" i="4"/>
  <c r="CZ8" i="4"/>
  <c r="DC8" i="4"/>
  <c r="BV8" i="4"/>
  <c r="CT8" i="4"/>
  <c r="CZ145" i="4"/>
  <c r="BV145" i="4"/>
  <c r="AR145" i="4"/>
  <c r="DC145" i="4"/>
  <c r="CT145" i="4"/>
  <c r="CZ256" i="4"/>
  <c r="DC256" i="4"/>
  <c r="BV256" i="4"/>
  <c r="CT256" i="4"/>
  <c r="CZ200" i="4"/>
  <c r="CT200" i="4"/>
  <c r="BV200" i="4"/>
  <c r="CZ152" i="4"/>
  <c r="DC152" i="4"/>
  <c r="BV152" i="4"/>
  <c r="CT152" i="4"/>
  <c r="AR152" i="4"/>
  <c r="CZ88" i="4"/>
  <c r="DC88" i="4"/>
  <c r="BV88" i="4"/>
  <c r="CT88" i="4"/>
  <c r="AR88" i="4"/>
  <c r="CZ32" i="4"/>
  <c r="DC32" i="4"/>
  <c r="BV32" i="4"/>
  <c r="CT32" i="4"/>
  <c r="DC247" i="4"/>
  <c r="CT247" i="4"/>
  <c r="CZ247" i="4"/>
  <c r="BV247" i="4"/>
  <c r="DC239" i="4"/>
  <c r="CT239" i="4"/>
  <c r="CZ239" i="4"/>
  <c r="DC231" i="4"/>
  <c r="CT231" i="4"/>
  <c r="CZ231" i="4"/>
  <c r="CT223" i="4"/>
  <c r="BV223" i="4"/>
  <c r="CT215" i="4"/>
  <c r="CZ215" i="4"/>
  <c r="BV215" i="4"/>
  <c r="CT207" i="4"/>
  <c r="CZ207" i="4"/>
  <c r="CZ199" i="4"/>
  <c r="CT199" i="4"/>
  <c r="DC191" i="4"/>
  <c r="CZ191" i="4"/>
  <c r="CT191" i="4"/>
  <c r="BV191" i="4"/>
  <c r="DC183" i="4"/>
  <c r="CT183" i="4"/>
  <c r="CZ183" i="4"/>
  <c r="BV183" i="4"/>
  <c r="DC175" i="4"/>
  <c r="CT175" i="4"/>
  <c r="AR175" i="4"/>
  <c r="CZ175" i="4"/>
  <c r="DC167" i="4"/>
  <c r="CT167" i="4"/>
  <c r="CZ167" i="4"/>
  <c r="AR167" i="4"/>
  <c r="DC159" i="4"/>
  <c r="CT159" i="4"/>
  <c r="AR159" i="4"/>
  <c r="BV159" i="4"/>
  <c r="CZ159" i="4"/>
  <c r="DC151" i="4"/>
  <c r="CT151" i="4"/>
  <c r="AR151" i="4"/>
  <c r="BV151" i="4"/>
  <c r="CZ151" i="4"/>
  <c r="DC143" i="4"/>
  <c r="CT143" i="4"/>
  <c r="AR143" i="4"/>
  <c r="CZ143" i="4"/>
  <c r="BV143" i="4"/>
  <c r="DC135" i="4"/>
  <c r="CT135" i="4"/>
  <c r="AR135" i="4"/>
  <c r="CZ135" i="4"/>
  <c r="DC127" i="4"/>
  <c r="CT127" i="4"/>
  <c r="BV127" i="4"/>
  <c r="AR127" i="4"/>
  <c r="CZ127" i="4"/>
  <c r="DC119" i="4"/>
  <c r="CZ119" i="4"/>
  <c r="CT119" i="4"/>
  <c r="AR119" i="4"/>
  <c r="BV119" i="4"/>
  <c r="DC111" i="4"/>
  <c r="CT111" i="4"/>
  <c r="AR111" i="4"/>
  <c r="BV111" i="4"/>
  <c r="CZ111" i="4"/>
  <c r="DC103" i="4"/>
  <c r="CZ103" i="4"/>
  <c r="CT103" i="4"/>
  <c r="BV103" i="4"/>
  <c r="AR103" i="4"/>
  <c r="DC95" i="4"/>
  <c r="CT95" i="4"/>
  <c r="AR95" i="4"/>
  <c r="BV95" i="4"/>
  <c r="CZ95" i="4"/>
  <c r="DC87" i="4"/>
  <c r="CZ87" i="4"/>
  <c r="CT87" i="4"/>
  <c r="AR87" i="4"/>
  <c r="BV87" i="4"/>
  <c r="AM87" i="4"/>
  <c r="DC79" i="4"/>
  <c r="CT79" i="4"/>
  <c r="AR79" i="4"/>
  <c r="CZ79" i="4"/>
  <c r="BV79" i="4"/>
  <c r="DC71" i="4"/>
  <c r="CZ71" i="4"/>
  <c r="CT71" i="4"/>
  <c r="AR71" i="4"/>
  <c r="AO71" i="4"/>
  <c r="BV71" i="4"/>
  <c r="DC63" i="4"/>
  <c r="BV63" i="4"/>
  <c r="AR63" i="4"/>
  <c r="CT63" i="4"/>
  <c r="AO63" i="4"/>
  <c r="DC55" i="4"/>
  <c r="CZ55" i="4"/>
  <c r="AR55" i="4"/>
  <c r="CT55" i="4"/>
  <c r="BV55" i="4"/>
  <c r="AO55" i="4"/>
  <c r="DC47" i="4"/>
  <c r="CT47" i="4"/>
  <c r="AR47" i="4"/>
  <c r="AO47" i="4"/>
  <c r="DC39" i="4"/>
  <c r="CT39" i="4"/>
  <c r="CZ39" i="4"/>
  <c r="BV39" i="4"/>
  <c r="AR39" i="4"/>
  <c r="AM39" i="4"/>
  <c r="AO39" i="4"/>
  <c r="DC31" i="4"/>
  <c r="CT31" i="4"/>
  <c r="AR31" i="4"/>
  <c r="BV31" i="4"/>
  <c r="CZ31" i="4"/>
  <c r="AO31" i="4"/>
  <c r="DC23" i="4"/>
  <c r="CZ23" i="4"/>
  <c r="CT23" i="4"/>
  <c r="AR23" i="4"/>
  <c r="BV23" i="4"/>
  <c r="AO23" i="4"/>
  <c r="DC15" i="4"/>
  <c r="AR15" i="4"/>
  <c r="CT15" i="4"/>
  <c r="AO15" i="4"/>
  <c r="DC7" i="4"/>
  <c r="CZ7" i="4"/>
  <c r="CT7" i="4"/>
  <c r="AR7" i="4"/>
  <c r="BV7" i="4"/>
  <c r="AO7" i="4"/>
  <c r="CZ262" i="4"/>
  <c r="DC262" i="4"/>
  <c r="CT262" i="4"/>
  <c r="AM254" i="4"/>
  <c r="AM228" i="4"/>
  <c r="AM218" i="4"/>
  <c r="AM209" i="4"/>
  <c r="AM200" i="4"/>
  <c r="AM162" i="4"/>
  <c r="AM152" i="4"/>
  <c r="AM131" i="4"/>
  <c r="AM97" i="4"/>
  <c r="AM84" i="4"/>
  <c r="AM41" i="4"/>
  <c r="AM262" i="4"/>
  <c r="AO252" i="4"/>
  <c r="AO231" i="4"/>
  <c r="AO220" i="4"/>
  <c r="AO199" i="4"/>
  <c r="AO188" i="4"/>
  <c r="AO177" i="4"/>
  <c r="AO167" i="4"/>
  <c r="AO145" i="4"/>
  <c r="AO135" i="4"/>
  <c r="AO103" i="4"/>
  <c r="AO92" i="4"/>
  <c r="AO57" i="4"/>
  <c r="AO25" i="4"/>
  <c r="AO9" i="4"/>
  <c r="AR256" i="4"/>
  <c r="AR240" i="4"/>
  <c r="AR224" i="4"/>
  <c r="AR208" i="4"/>
  <c r="AR96" i="4"/>
  <c r="BV231" i="4"/>
  <c r="BV187" i="4"/>
  <c r="BV130" i="4"/>
  <c r="CT208" i="4"/>
  <c r="CZ217" i="4"/>
  <c r="CT217" i="4"/>
  <c r="BV217" i="4"/>
  <c r="AR217" i="4"/>
  <c r="CZ169" i="4"/>
  <c r="DC169" i="4"/>
  <c r="AR169" i="4"/>
  <c r="BV169" i="4"/>
  <c r="CT169" i="4"/>
  <c r="CZ113" i="4"/>
  <c r="CT113" i="4"/>
  <c r="AR113" i="4"/>
  <c r="DC113" i="4"/>
  <c r="BV113" i="4"/>
  <c r="CT41" i="4"/>
  <c r="CZ41" i="4"/>
  <c r="DC41" i="4"/>
  <c r="AR41" i="4"/>
  <c r="BV41" i="4"/>
  <c r="BV246" i="4"/>
  <c r="CZ246" i="4"/>
  <c r="CT246" i="4"/>
  <c r="AO246" i="4"/>
  <c r="AR246" i="4"/>
  <c r="DC246" i="4"/>
  <c r="CZ230" i="4"/>
  <c r="BV230" i="4"/>
  <c r="CT230" i="4"/>
  <c r="AO230" i="4"/>
  <c r="AR230" i="4"/>
  <c r="CZ222" i="4"/>
  <c r="BV222" i="4"/>
  <c r="CT222" i="4"/>
  <c r="AO222" i="4"/>
  <c r="AR222" i="4"/>
  <c r="BV214" i="4"/>
  <c r="CZ214" i="4"/>
  <c r="CT214" i="4"/>
  <c r="AO214" i="4"/>
  <c r="AR214" i="4"/>
  <c r="BV206" i="4"/>
  <c r="CT206" i="4"/>
  <c r="AO206" i="4"/>
  <c r="AR206" i="4"/>
  <c r="CT198" i="4"/>
  <c r="BV198" i="4"/>
  <c r="CZ198" i="4"/>
  <c r="AO198" i="4"/>
  <c r="AR198" i="4"/>
  <c r="DC190" i="4"/>
  <c r="CZ190" i="4"/>
  <c r="BV190" i="4"/>
  <c r="CT190" i="4"/>
  <c r="AO190" i="4"/>
  <c r="AR190" i="4"/>
  <c r="BV182" i="4"/>
  <c r="DC182" i="4"/>
  <c r="AO182" i="4"/>
  <c r="CZ182" i="4"/>
  <c r="CT182" i="4"/>
  <c r="AR182" i="4"/>
  <c r="CZ174" i="4"/>
  <c r="DC174" i="4"/>
  <c r="CT174" i="4"/>
  <c r="BV174" i="4"/>
  <c r="AO174" i="4"/>
  <c r="CZ166" i="4"/>
  <c r="AR166" i="4"/>
  <c r="BV166" i="4"/>
  <c r="CT166" i="4"/>
  <c r="AO166" i="4"/>
  <c r="DC166" i="4"/>
  <c r="DC158" i="4"/>
  <c r="CZ158" i="4"/>
  <c r="AR158" i="4"/>
  <c r="BV158" i="4"/>
  <c r="CT158" i="4"/>
  <c r="AO158" i="4"/>
  <c r="AR150" i="4"/>
  <c r="CZ150" i="4"/>
  <c r="AO150" i="4"/>
  <c r="CT150" i="4"/>
  <c r="DC142" i="4"/>
  <c r="AR142" i="4"/>
  <c r="BV142" i="4"/>
  <c r="AO142" i="4"/>
  <c r="CZ134" i="4"/>
  <c r="CT134" i="4"/>
  <c r="AR134" i="4"/>
  <c r="BV134" i="4"/>
  <c r="AO134" i="4"/>
  <c r="DC134" i="4"/>
  <c r="DC126" i="4"/>
  <c r="AR126" i="4"/>
  <c r="CZ126" i="4"/>
  <c r="CT126" i="4"/>
  <c r="BV126" i="4"/>
  <c r="AO126" i="4"/>
  <c r="CZ118" i="4"/>
  <c r="AR118" i="4"/>
  <c r="DC118" i="4"/>
  <c r="AO118" i="4"/>
  <c r="DC110" i="4"/>
  <c r="AR110" i="4"/>
  <c r="CT110" i="4"/>
  <c r="BV110" i="4"/>
  <c r="AO110" i="4"/>
  <c r="CZ102" i="4"/>
  <c r="BV102" i="4"/>
  <c r="AR102" i="4"/>
  <c r="CT102" i="4"/>
  <c r="DC102" i="4"/>
  <c r="AO102" i="4"/>
  <c r="AM102" i="4"/>
  <c r="DC94" i="4"/>
  <c r="AR94" i="4"/>
  <c r="CZ94" i="4"/>
  <c r="BV94" i="4"/>
  <c r="CT94" i="4"/>
  <c r="AO94" i="4"/>
  <c r="AM94" i="4"/>
  <c r="CZ86" i="4"/>
  <c r="AR86" i="4"/>
  <c r="DC86" i="4"/>
  <c r="BV86" i="4"/>
  <c r="AO86" i="4"/>
  <c r="DC78" i="4"/>
  <c r="AR78" i="4"/>
  <c r="BV78" i="4"/>
  <c r="CT78" i="4"/>
  <c r="AO78" i="4"/>
  <c r="CZ78" i="4"/>
  <c r="CT70" i="4"/>
  <c r="CZ70" i="4"/>
  <c r="AR70" i="4"/>
  <c r="BV70" i="4"/>
  <c r="AO70" i="4"/>
  <c r="CT62" i="4"/>
  <c r="DC62" i="4"/>
  <c r="AR62" i="4"/>
  <c r="CZ62" i="4"/>
  <c r="BV62" i="4"/>
  <c r="AO62" i="4"/>
  <c r="CT54" i="4"/>
  <c r="CZ54" i="4"/>
  <c r="AR54" i="4"/>
  <c r="BV54" i="4"/>
  <c r="AO54" i="4"/>
  <c r="CT46" i="4"/>
  <c r="DC46" i="4"/>
  <c r="AR46" i="4"/>
  <c r="BV46" i="4"/>
  <c r="AO46" i="4"/>
  <c r="CZ46" i="4"/>
  <c r="AM46" i="4"/>
  <c r="CT38" i="4"/>
  <c r="CZ38" i="4"/>
  <c r="BV38" i="4"/>
  <c r="AR38" i="4"/>
  <c r="DC38" i="4"/>
  <c r="AO38" i="4"/>
  <c r="CT30" i="4"/>
  <c r="DC30" i="4"/>
  <c r="AR30" i="4"/>
  <c r="CZ30" i="4"/>
  <c r="BV30" i="4"/>
  <c r="AO30" i="4"/>
  <c r="CT22" i="4"/>
  <c r="CZ22" i="4"/>
  <c r="AR22" i="4"/>
  <c r="AO22" i="4"/>
  <c r="BV22" i="4"/>
  <c r="CT14" i="4"/>
  <c r="DC14" i="4"/>
  <c r="AR14" i="4"/>
  <c r="BV14" i="4"/>
  <c r="CZ14" i="4"/>
  <c r="AO14" i="4"/>
  <c r="AM14" i="4"/>
  <c r="CT6" i="4"/>
  <c r="CZ6" i="4"/>
  <c r="AR6" i="4"/>
  <c r="BV6" i="4"/>
  <c r="DC6" i="4"/>
  <c r="AO6" i="4"/>
  <c r="DC263" i="4"/>
  <c r="AR263" i="4"/>
  <c r="CZ263" i="4"/>
  <c r="AM263" i="4"/>
  <c r="AO263" i="4"/>
  <c r="CT263" i="4"/>
  <c r="AM236" i="4"/>
  <c r="AM227" i="4"/>
  <c r="AM217" i="4"/>
  <c r="AM207" i="4"/>
  <c r="AM198" i="4"/>
  <c r="AM170" i="4"/>
  <c r="AM150" i="4"/>
  <c r="AM130" i="4"/>
  <c r="AM119" i="4"/>
  <c r="AM96" i="4"/>
  <c r="AM82" i="4"/>
  <c r="AM68" i="4"/>
  <c r="AM38" i="4"/>
  <c r="AM26" i="4"/>
  <c r="AO251" i="4"/>
  <c r="AO240" i="4"/>
  <c r="AO219" i="4"/>
  <c r="AO187" i="4"/>
  <c r="AO176" i="4"/>
  <c r="AO91" i="4"/>
  <c r="AO80" i="4"/>
  <c r="AO24" i="4"/>
  <c r="AO8" i="4"/>
  <c r="AR239" i="4"/>
  <c r="AR223" i="4"/>
  <c r="AR207" i="4"/>
  <c r="AR191" i="4"/>
  <c r="AR136" i="4"/>
  <c r="AR8" i="4"/>
  <c r="BV227" i="4"/>
  <c r="BV186" i="4"/>
  <c r="BV118" i="4"/>
  <c r="CT193" i="4"/>
  <c r="CZ63" i="4"/>
  <c r="CZ241" i="4"/>
  <c r="CT241" i="4"/>
  <c r="DC241" i="4"/>
  <c r="BV241" i="4"/>
  <c r="AR241" i="4"/>
  <c r="CZ209" i="4"/>
  <c r="BV209" i="4"/>
  <c r="CT209" i="4"/>
  <c r="AR209" i="4"/>
  <c r="CZ161" i="4"/>
  <c r="DC161" i="4"/>
  <c r="CT161" i="4"/>
  <c r="AR161" i="4"/>
  <c r="BV161" i="4"/>
  <c r="CZ89" i="4"/>
  <c r="DC89" i="4"/>
  <c r="BV89" i="4"/>
  <c r="AR89" i="4"/>
  <c r="CT89" i="4"/>
  <c r="CT260" i="4"/>
  <c r="DC260" i="4"/>
  <c r="CZ260" i="4"/>
  <c r="AR260" i="4"/>
  <c r="BV260" i="4"/>
  <c r="AO260" i="4"/>
  <c r="AM260" i="4"/>
  <c r="AO137" i="4"/>
  <c r="AO73" i="4"/>
  <c r="CZ232" i="4"/>
  <c r="DC232" i="4"/>
  <c r="BV232" i="4"/>
  <c r="CT232" i="4"/>
  <c r="CZ192" i="4"/>
  <c r="DC192" i="4"/>
  <c r="BV192" i="4"/>
  <c r="CT192" i="4"/>
  <c r="CZ144" i="4"/>
  <c r="DC144" i="4"/>
  <c r="BV144" i="4"/>
  <c r="AR144" i="4"/>
  <c r="CT144" i="4"/>
  <c r="CZ104" i="4"/>
  <c r="DC104" i="4"/>
  <c r="BV104" i="4"/>
  <c r="CT104" i="4"/>
  <c r="CZ64" i="4"/>
  <c r="DC64" i="4"/>
  <c r="CT64" i="4"/>
  <c r="BV64" i="4"/>
  <c r="CZ40" i="4"/>
  <c r="DC40" i="4"/>
  <c r="BV40" i="4"/>
  <c r="CZ16" i="4"/>
  <c r="DC16" i="4"/>
  <c r="BV16" i="4"/>
  <c r="CT16" i="4"/>
  <c r="AR16" i="4"/>
  <c r="AO232" i="4"/>
  <c r="AO200" i="4"/>
  <c r="DC254" i="4"/>
  <c r="BV254" i="4"/>
  <c r="CT254" i="4"/>
  <c r="AO254" i="4"/>
  <c r="AR254" i="4"/>
  <c r="CZ245" i="4"/>
  <c r="BV245" i="4"/>
  <c r="AR245" i="4"/>
  <c r="CZ221" i="4"/>
  <c r="BV221" i="4"/>
  <c r="AR221" i="4"/>
  <c r="CZ197" i="4"/>
  <c r="BV197" i="4"/>
  <c r="CT197" i="4"/>
  <c r="AR197" i="4"/>
  <c r="CZ181" i="4"/>
  <c r="BV181" i="4"/>
  <c r="DC181" i="4"/>
  <c r="CT181" i="4"/>
  <c r="AR181" i="4"/>
  <c r="CZ173" i="4"/>
  <c r="DC173" i="4"/>
  <c r="CT173" i="4"/>
  <c r="BV173" i="4"/>
  <c r="CZ165" i="4"/>
  <c r="BV165" i="4"/>
  <c r="DC165" i="4"/>
  <c r="CT165" i="4"/>
  <c r="AR165" i="4"/>
  <c r="CZ157" i="4"/>
  <c r="DC157" i="4"/>
  <c r="BV157" i="4"/>
  <c r="AR157" i="4"/>
  <c r="CZ149" i="4"/>
  <c r="BV149" i="4"/>
  <c r="CT149" i="4"/>
  <c r="AR149" i="4"/>
  <c r="CZ141" i="4"/>
  <c r="DC141" i="4"/>
  <c r="BV141" i="4"/>
  <c r="CT141" i="4"/>
  <c r="AR141" i="4"/>
  <c r="CZ133" i="4"/>
  <c r="BV133" i="4"/>
  <c r="DC133" i="4"/>
  <c r="CT133" i="4"/>
  <c r="AR133" i="4"/>
  <c r="CZ125" i="4"/>
  <c r="DC125" i="4"/>
  <c r="BV125" i="4"/>
  <c r="AR125" i="4"/>
  <c r="CZ117" i="4"/>
  <c r="BV117" i="4"/>
  <c r="AR117" i="4"/>
  <c r="CT117" i="4"/>
  <c r="CZ109" i="4"/>
  <c r="DC109" i="4"/>
  <c r="BV109" i="4"/>
  <c r="CT109" i="4"/>
  <c r="AR109" i="4"/>
  <c r="CZ101" i="4"/>
  <c r="BV101" i="4"/>
  <c r="DC101" i="4"/>
  <c r="CT101" i="4"/>
  <c r="AR101" i="4"/>
  <c r="CZ93" i="4"/>
  <c r="DC93" i="4"/>
  <c r="BV93" i="4"/>
  <c r="AR93" i="4"/>
  <c r="CT93" i="4"/>
  <c r="CZ85" i="4"/>
  <c r="BV85" i="4"/>
  <c r="CT85" i="4"/>
  <c r="AR85" i="4"/>
  <c r="DC85" i="4"/>
  <c r="CZ77" i="4"/>
  <c r="DC77" i="4"/>
  <c r="BV77" i="4"/>
  <c r="CT77" i="4"/>
  <c r="AR77" i="4"/>
  <c r="CZ69" i="4"/>
  <c r="BV69" i="4"/>
  <c r="CT69" i="4"/>
  <c r="DC69" i="4"/>
  <c r="AR69" i="4"/>
  <c r="CZ61" i="4"/>
  <c r="DC61" i="4"/>
  <c r="BV61" i="4"/>
  <c r="CT61" i="4"/>
  <c r="AR61" i="4"/>
  <c r="CZ53" i="4"/>
  <c r="BV53" i="4"/>
  <c r="AR53" i="4"/>
  <c r="DC53" i="4"/>
  <c r="CT53" i="4"/>
  <c r="CZ45" i="4"/>
  <c r="DC45" i="4"/>
  <c r="BV45" i="4"/>
  <c r="CT45" i="4"/>
  <c r="AR45" i="4"/>
  <c r="CZ37" i="4"/>
  <c r="BV37" i="4"/>
  <c r="DC37" i="4"/>
  <c r="CT37" i="4"/>
  <c r="AR37" i="4"/>
  <c r="CZ29" i="4"/>
  <c r="DC29" i="4"/>
  <c r="BV29" i="4"/>
  <c r="CT29" i="4"/>
  <c r="AR29" i="4"/>
  <c r="CZ21" i="4"/>
  <c r="BV21" i="4"/>
  <c r="AR21" i="4"/>
  <c r="DC21" i="4"/>
  <c r="CT21" i="4"/>
  <c r="CZ13" i="4"/>
  <c r="DC13" i="4"/>
  <c r="CT13" i="4"/>
  <c r="BV13" i="4"/>
  <c r="AR13" i="4"/>
  <c r="CZ5" i="4"/>
  <c r="BV5" i="4"/>
  <c r="CT5" i="4"/>
  <c r="DC5" i="4"/>
  <c r="AR5" i="4"/>
  <c r="CT264" i="4"/>
  <c r="DC264" i="4"/>
  <c r="AR264" i="4"/>
  <c r="CZ264" i="4"/>
  <c r="BV264" i="4"/>
  <c r="AO264" i="4"/>
  <c r="AM252" i="4"/>
  <c r="AM235" i="4"/>
  <c r="AM226" i="4"/>
  <c r="AM206" i="4"/>
  <c r="AM188" i="4"/>
  <c r="AM169" i="4"/>
  <c r="AM159" i="4"/>
  <c r="AM138" i="4"/>
  <c r="AM128" i="4"/>
  <c r="AM118" i="4"/>
  <c r="AM95" i="4"/>
  <c r="AM80" i="4"/>
  <c r="AM24" i="4"/>
  <c r="AO239" i="4"/>
  <c r="AO217" i="4"/>
  <c r="AO207" i="4"/>
  <c r="AO175" i="4"/>
  <c r="AO143" i="4"/>
  <c r="AO121" i="4"/>
  <c r="AO111" i="4"/>
  <c r="AO89" i="4"/>
  <c r="AO79" i="4"/>
  <c r="AO53" i="4"/>
  <c r="AO37" i="4"/>
  <c r="AO21" i="4"/>
  <c r="AO5" i="4"/>
  <c r="AR170" i="4"/>
  <c r="AR128" i="4"/>
  <c r="BV219" i="4"/>
  <c r="BV178" i="4"/>
  <c r="BV98" i="4"/>
  <c r="BV15" i="4"/>
  <c r="CZ223" i="4"/>
  <c r="CZ47" i="4"/>
  <c r="DC70" i="4"/>
  <c r="CZ249" i="4"/>
  <c r="DC249" i="4"/>
  <c r="CT249" i="4"/>
  <c r="BV249" i="4"/>
  <c r="AR249" i="4"/>
  <c r="CZ201" i="4"/>
  <c r="BV201" i="4"/>
  <c r="CT201" i="4"/>
  <c r="AR201" i="4"/>
  <c r="CZ153" i="4"/>
  <c r="DC153" i="4"/>
  <c r="BV153" i="4"/>
  <c r="AR153" i="4"/>
  <c r="CT153" i="4"/>
  <c r="CZ105" i="4"/>
  <c r="DC105" i="4"/>
  <c r="AR105" i="4"/>
  <c r="BV105" i="4"/>
  <c r="CT65" i="4"/>
  <c r="CZ65" i="4"/>
  <c r="DC65" i="4"/>
  <c r="BV65" i="4"/>
  <c r="AR65" i="4"/>
  <c r="CT33" i="4"/>
  <c r="CZ33" i="4"/>
  <c r="DC33" i="4"/>
  <c r="AR33" i="4"/>
  <c r="CZ216" i="4"/>
  <c r="CT216" i="4"/>
  <c r="BV216" i="4"/>
  <c r="CZ168" i="4"/>
  <c r="DC168" i="4"/>
  <c r="BV168" i="4"/>
  <c r="CT168" i="4"/>
  <c r="CZ120" i="4"/>
  <c r="DC120" i="4"/>
  <c r="BV120" i="4"/>
  <c r="CT120" i="4"/>
  <c r="AR120" i="4"/>
  <c r="CZ56" i="4"/>
  <c r="DC56" i="4"/>
  <c r="CT56" i="4"/>
  <c r="BV56" i="4"/>
  <c r="AR56" i="4"/>
  <c r="AM56" i="4"/>
  <c r="CZ238" i="4"/>
  <c r="DC238" i="4"/>
  <c r="CT238" i="4"/>
  <c r="BV238" i="4"/>
  <c r="AO238" i="4"/>
  <c r="AR238" i="4"/>
  <c r="CZ237" i="4"/>
  <c r="DC237" i="4"/>
  <c r="CT237" i="4"/>
  <c r="BV237" i="4"/>
  <c r="AR237" i="4"/>
  <c r="CZ205" i="4"/>
  <c r="BV205" i="4"/>
  <c r="CT205" i="4"/>
  <c r="AR205" i="4"/>
  <c r="DC252" i="4"/>
  <c r="CT252" i="4"/>
  <c r="CZ252" i="4"/>
  <c r="BV252" i="4"/>
  <c r="DC244" i="4"/>
  <c r="CT244" i="4"/>
  <c r="BV244" i="4"/>
  <c r="DC236" i="4"/>
  <c r="CT236" i="4"/>
  <c r="CZ236" i="4"/>
  <c r="BV236" i="4"/>
  <c r="CT228" i="4"/>
  <c r="CZ228" i="4"/>
  <c r="BV228" i="4"/>
  <c r="CT220" i="4"/>
  <c r="BV220" i="4"/>
  <c r="CZ220" i="4"/>
  <c r="CZ212" i="4"/>
  <c r="CT212" i="4"/>
  <c r="BV212" i="4"/>
  <c r="CT204" i="4"/>
  <c r="CZ204" i="4"/>
  <c r="BV204" i="4"/>
  <c r="CT196" i="4"/>
  <c r="CZ196" i="4"/>
  <c r="BV196" i="4"/>
  <c r="DC188" i="4"/>
  <c r="CT188" i="4"/>
  <c r="CZ188" i="4"/>
  <c r="BV188" i="4"/>
  <c r="DC180" i="4"/>
  <c r="CT180" i="4"/>
  <c r="BV180" i="4"/>
  <c r="CZ180" i="4"/>
  <c r="DC172" i="4"/>
  <c r="CT172" i="4"/>
  <c r="BV172" i="4"/>
  <c r="AR172" i="4"/>
  <c r="DC164" i="4"/>
  <c r="CT164" i="4"/>
  <c r="CZ164" i="4"/>
  <c r="BV164" i="4"/>
  <c r="AR164" i="4"/>
  <c r="DC156" i="4"/>
  <c r="CT156" i="4"/>
  <c r="CZ156" i="4"/>
  <c r="BV156" i="4"/>
  <c r="DC148" i="4"/>
  <c r="CZ148" i="4"/>
  <c r="CT148" i="4"/>
  <c r="BV148" i="4"/>
  <c r="CZ140" i="4"/>
  <c r="DC140" i="4"/>
  <c r="CT140" i="4"/>
  <c r="BV140" i="4"/>
  <c r="AR140" i="4"/>
  <c r="CZ132" i="4"/>
  <c r="DC132" i="4"/>
  <c r="CT132" i="4"/>
  <c r="BV132" i="4"/>
  <c r="AR132" i="4"/>
  <c r="CZ124" i="4"/>
  <c r="DC124" i="4"/>
  <c r="CT124" i="4"/>
  <c r="BV124" i="4"/>
  <c r="CZ116" i="4"/>
  <c r="DC116" i="4"/>
  <c r="CT116" i="4"/>
  <c r="BV116" i="4"/>
  <c r="CZ108" i="4"/>
  <c r="DC108" i="4"/>
  <c r="CT108" i="4"/>
  <c r="BV108" i="4"/>
  <c r="AR108" i="4"/>
  <c r="CZ100" i="4"/>
  <c r="DC100" i="4"/>
  <c r="CT100" i="4"/>
  <c r="BV100" i="4"/>
  <c r="AR100" i="4"/>
  <c r="CZ92" i="4"/>
  <c r="DC92" i="4"/>
  <c r="CT92" i="4"/>
  <c r="BV92" i="4"/>
  <c r="CZ84" i="4"/>
  <c r="DC84" i="4"/>
  <c r="CT84" i="4"/>
  <c r="CZ76" i="4"/>
  <c r="DC76" i="4"/>
  <c r="CT76" i="4"/>
  <c r="BV76" i="4"/>
  <c r="AR76" i="4"/>
  <c r="CZ68" i="4"/>
  <c r="DC68" i="4"/>
  <c r="CT68" i="4"/>
  <c r="BV68" i="4"/>
  <c r="AR68" i="4"/>
  <c r="CZ60" i="4"/>
  <c r="DC60" i="4"/>
  <c r="CT60" i="4"/>
  <c r="CZ52" i="4"/>
  <c r="DC52" i="4"/>
  <c r="CT52" i="4"/>
  <c r="BV52" i="4"/>
  <c r="CZ44" i="4"/>
  <c r="DC44" i="4"/>
  <c r="CT44" i="4"/>
  <c r="BV44" i="4"/>
  <c r="AR44" i="4"/>
  <c r="CZ36" i="4"/>
  <c r="DC36" i="4"/>
  <c r="CT36" i="4"/>
  <c r="BV36" i="4"/>
  <c r="AR36" i="4"/>
  <c r="CZ28" i="4"/>
  <c r="DC28" i="4"/>
  <c r="CT28" i="4"/>
  <c r="CZ20" i="4"/>
  <c r="DC20" i="4"/>
  <c r="BV20" i="4"/>
  <c r="AM20" i="4"/>
  <c r="CZ12" i="4"/>
  <c r="DC12" i="4"/>
  <c r="BV12" i="4"/>
  <c r="CT12" i="4"/>
  <c r="AR12" i="4"/>
  <c r="CZ4" i="4"/>
  <c r="DC4" i="4"/>
  <c r="BV4" i="4"/>
  <c r="CT4" i="4"/>
  <c r="AR4" i="4"/>
  <c r="CZ265" i="4"/>
  <c r="DC265" i="4"/>
  <c r="AR265" i="4"/>
  <c r="AM251" i="4"/>
  <c r="AM242" i="4"/>
  <c r="AM234" i="4"/>
  <c r="AM225" i="4"/>
  <c r="AM215" i="4"/>
  <c r="AM195" i="4"/>
  <c r="AM186" i="4"/>
  <c r="AM178" i="4"/>
  <c r="AM168" i="4"/>
  <c r="AM158" i="4"/>
  <c r="AM137" i="4"/>
  <c r="AM126" i="4"/>
  <c r="AM116" i="4"/>
  <c r="AM106" i="4"/>
  <c r="AM92" i="4"/>
  <c r="AM78" i="4"/>
  <c r="AM63" i="4"/>
  <c r="AM36" i="4"/>
  <c r="AM23" i="4"/>
  <c r="AM8" i="4"/>
  <c r="AM266" i="4"/>
  <c r="AO237" i="4"/>
  <c r="AO227" i="4"/>
  <c r="AO216" i="4"/>
  <c r="AO205" i="4"/>
  <c r="AO184" i="4"/>
  <c r="AO173" i="4"/>
  <c r="AO152" i="4"/>
  <c r="AO141" i="4"/>
  <c r="AO120" i="4"/>
  <c r="AO109" i="4"/>
  <c r="AO88" i="4"/>
  <c r="AO77" i="4"/>
  <c r="AO65" i="4"/>
  <c r="AO52" i="4"/>
  <c r="AO36" i="4"/>
  <c r="AO20" i="4"/>
  <c r="AO4" i="4"/>
  <c r="AR168" i="4"/>
  <c r="AR124" i="4"/>
  <c r="AR40" i="4"/>
  <c r="AR266" i="4"/>
  <c r="BV218" i="4"/>
  <c r="BV175" i="4"/>
  <c r="BV97" i="4"/>
  <c r="CT176" i="4"/>
  <c r="CT86" i="4"/>
  <c r="CZ202" i="4"/>
  <c r="CZ15" i="4"/>
  <c r="DC54" i="4"/>
  <c r="CZ233" i="4"/>
  <c r="DC233" i="4"/>
  <c r="BV233" i="4"/>
  <c r="CT233" i="4"/>
  <c r="AR233" i="4"/>
  <c r="CZ185" i="4"/>
  <c r="DC185" i="4"/>
  <c r="CT185" i="4"/>
  <c r="BV185" i="4"/>
  <c r="AR185" i="4"/>
  <c r="CZ129" i="4"/>
  <c r="DC129" i="4"/>
  <c r="BV129" i="4"/>
  <c r="AR129" i="4"/>
  <c r="CT129" i="4"/>
  <c r="CZ81" i="4"/>
  <c r="BV81" i="4"/>
  <c r="AR81" i="4"/>
  <c r="DC81" i="4"/>
  <c r="CT81" i="4"/>
  <c r="CT49" i="4"/>
  <c r="CZ49" i="4"/>
  <c r="AR49" i="4"/>
  <c r="DC49" i="4"/>
  <c r="BV49" i="4"/>
  <c r="CT17" i="4"/>
  <c r="CZ17" i="4"/>
  <c r="BV17" i="4"/>
  <c r="AR17" i="4"/>
  <c r="DC17" i="4"/>
  <c r="AM257" i="4"/>
  <c r="AM73" i="4"/>
  <c r="AO233" i="4"/>
  <c r="AO169" i="4"/>
  <c r="AO105" i="4"/>
  <c r="CZ248" i="4"/>
  <c r="DC248" i="4"/>
  <c r="BV248" i="4"/>
  <c r="CT248" i="4"/>
  <c r="CZ208" i="4"/>
  <c r="BV208" i="4"/>
  <c r="CZ160" i="4"/>
  <c r="DC160" i="4"/>
  <c r="BV160" i="4"/>
  <c r="CT160" i="4"/>
  <c r="CZ112" i="4"/>
  <c r="DC112" i="4"/>
  <c r="BV112" i="4"/>
  <c r="CT112" i="4"/>
  <c r="AR112" i="4"/>
  <c r="CZ72" i="4"/>
  <c r="DC72" i="4"/>
  <c r="BV72" i="4"/>
  <c r="AM72" i="4"/>
  <c r="CT261" i="4"/>
  <c r="CZ261" i="4"/>
  <c r="DC261" i="4"/>
  <c r="BV261" i="4"/>
  <c r="AR261" i="4"/>
  <c r="AM201" i="4"/>
  <c r="AO168" i="4"/>
  <c r="AO104" i="4"/>
  <c r="AO72" i="4"/>
  <c r="DC255" i="4"/>
  <c r="CZ255" i="4"/>
  <c r="CT255" i="4"/>
  <c r="BV255" i="4"/>
  <c r="CZ253" i="4"/>
  <c r="DC253" i="4"/>
  <c r="BV253" i="4"/>
  <c r="AR253" i="4"/>
  <c r="CT253" i="4"/>
  <c r="CZ229" i="4"/>
  <c r="BV229" i="4"/>
  <c r="CT229" i="4"/>
  <c r="AR229" i="4"/>
  <c r="CZ213" i="4"/>
  <c r="BV213" i="4"/>
  <c r="CT213" i="4"/>
  <c r="AR213" i="4"/>
  <c r="CZ189" i="4"/>
  <c r="DC189" i="4"/>
  <c r="BV189" i="4"/>
  <c r="AR189" i="4"/>
  <c r="DC251" i="4"/>
  <c r="CZ251" i="4"/>
  <c r="CT251" i="4"/>
  <c r="DC243" i="4"/>
  <c r="CZ243" i="4"/>
  <c r="CT243" i="4"/>
  <c r="BV243" i="4"/>
  <c r="DC235" i="4"/>
  <c r="CZ235" i="4"/>
  <c r="CT235" i="4"/>
  <c r="BV235" i="4"/>
  <c r="CZ219" i="4"/>
  <c r="CT219" i="4"/>
  <c r="CT211" i="4"/>
  <c r="CZ211" i="4"/>
  <c r="BV211" i="4"/>
  <c r="CT203" i="4"/>
  <c r="BV203" i="4"/>
  <c r="CZ203" i="4"/>
  <c r="CZ195" i="4"/>
  <c r="CT195" i="4"/>
  <c r="DC187" i="4"/>
  <c r="CZ187" i="4"/>
  <c r="CT187" i="4"/>
  <c r="DC179" i="4"/>
  <c r="CZ179" i="4"/>
  <c r="CT179" i="4"/>
  <c r="BV179" i="4"/>
  <c r="DC171" i="4"/>
  <c r="CZ171" i="4"/>
  <c r="CT171" i="4"/>
  <c r="BV171" i="4"/>
  <c r="AR171" i="4"/>
  <c r="DC163" i="4"/>
  <c r="BV163" i="4"/>
  <c r="CZ163" i="4"/>
  <c r="CT163" i="4"/>
  <c r="AR163" i="4"/>
  <c r="DC155" i="4"/>
  <c r="BV155" i="4"/>
  <c r="CZ155" i="4"/>
  <c r="AR155" i="4"/>
  <c r="DC147" i="4"/>
  <c r="BV147" i="4"/>
  <c r="CZ147" i="4"/>
  <c r="CT147" i="4"/>
  <c r="DC139" i="4"/>
  <c r="CZ139" i="4"/>
  <c r="BV139" i="4"/>
  <c r="CT139" i="4"/>
  <c r="DC131" i="4"/>
  <c r="BV131" i="4"/>
  <c r="CZ131" i="4"/>
  <c r="CT131" i="4"/>
  <c r="AR131" i="4"/>
  <c r="DC123" i="4"/>
  <c r="CZ123" i="4"/>
  <c r="BV123" i="4"/>
  <c r="CT123" i="4"/>
  <c r="AR123" i="4"/>
  <c r="DC115" i="4"/>
  <c r="BV115" i="4"/>
  <c r="CT115" i="4"/>
  <c r="CZ115" i="4"/>
  <c r="DC107" i="4"/>
  <c r="CZ107" i="4"/>
  <c r="BV107" i="4"/>
  <c r="CT107" i="4"/>
  <c r="DC99" i="4"/>
  <c r="BV99" i="4"/>
  <c r="CZ99" i="4"/>
  <c r="CT99" i="4"/>
  <c r="AR99" i="4"/>
  <c r="DC91" i="4"/>
  <c r="CZ91" i="4"/>
  <c r="BV91" i="4"/>
  <c r="AR91" i="4"/>
  <c r="DC83" i="4"/>
  <c r="BV83" i="4"/>
  <c r="CT83" i="4"/>
  <c r="CZ83" i="4"/>
  <c r="AM83" i="4"/>
  <c r="DC75" i="4"/>
  <c r="CZ75" i="4"/>
  <c r="BV75" i="4"/>
  <c r="CT75" i="4"/>
  <c r="DC67" i="4"/>
  <c r="BV67" i="4"/>
  <c r="CZ67" i="4"/>
  <c r="CT67" i="4"/>
  <c r="AR67" i="4"/>
  <c r="DC59" i="4"/>
  <c r="CZ59" i="4"/>
  <c r="BV59" i="4"/>
  <c r="CT59" i="4"/>
  <c r="AR59" i="4"/>
  <c r="DC51" i="4"/>
  <c r="BV51" i="4"/>
  <c r="CT51" i="4"/>
  <c r="CZ51" i="4"/>
  <c r="AO51" i="4"/>
  <c r="DC43" i="4"/>
  <c r="CZ43" i="4"/>
  <c r="BV43" i="4"/>
  <c r="AO43" i="4"/>
  <c r="DC35" i="4"/>
  <c r="BV35" i="4"/>
  <c r="CZ35" i="4"/>
  <c r="CT35" i="4"/>
  <c r="AO35" i="4"/>
  <c r="AR35" i="4"/>
  <c r="AM35" i="4"/>
  <c r="DC27" i="4"/>
  <c r="CT27" i="4"/>
  <c r="CZ27" i="4"/>
  <c r="BV27" i="4"/>
  <c r="AO27" i="4"/>
  <c r="AR27" i="4"/>
  <c r="DC19" i="4"/>
  <c r="CT19" i="4"/>
  <c r="BV19" i="4"/>
  <c r="CZ19" i="4"/>
  <c r="AO19" i="4"/>
  <c r="DC11" i="4"/>
  <c r="CZ11" i="4"/>
  <c r="CT11" i="4"/>
  <c r="BV11" i="4"/>
  <c r="AO11" i="4"/>
  <c r="DC3" i="4"/>
  <c r="BV3" i="4"/>
  <c r="CZ3" i="4"/>
  <c r="CT3" i="4"/>
  <c r="AO3" i="4"/>
  <c r="AR3" i="4"/>
  <c r="AM3" i="4"/>
  <c r="CZ266" i="4"/>
  <c r="DA277" i="4" s="1"/>
  <c r="DC266" i="4"/>
  <c r="CT266" i="4"/>
  <c r="CW277" i="4" s="1"/>
  <c r="AM250" i="4"/>
  <c r="AM241" i="4"/>
  <c r="AM233" i="4"/>
  <c r="AM224" i="4"/>
  <c r="AM214" i="4"/>
  <c r="AM204" i="4"/>
  <c r="AM194" i="4"/>
  <c r="AM185" i="4"/>
  <c r="AM177" i="4"/>
  <c r="AM167" i="4"/>
  <c r="AM146" i="4"/>
  <c r="AM135" i="4"/>
  <c r="AM114" i="4"/>
  <c r="AM104" i="4"/>
  <c r="AM90" i="4"/>
  <c r="AM75" i="4"/>
  <c r="AM62" i="4"/>
  <c r="AM48" i="4"/>
  <c r="AM34" i="4"/>
  <c r="AM22" i="4"/>
  <c r="AM6" i="4"/>
  <c r="AO257" i="4"/>
  <c r="AO247" i="4"/>
  <c r="AO236" i="4"/>
  <c r="AO225" i="4"/>
  <c r="AO215" i="4"/>
  <c r="AO204" i="4"/>
  <c r="AO193" i="4"/>
  <c r="AO183" i="4"/>
  <c r="AO172" i="4"/>
  <c r="AO161" i="4"/>
  <c r="AO151" i="4"/>
  <c r="AO140" i="4"/>
  <c r="AO129" i="4"/>
  <c r="AO119" i="4"/>
  <c r="AO108" i="4"/>
  <c r="AO97" i="4"/>
  <c r="AO87" i="4"/>
  <c r="AO76" i="4"/>
  <c r="AO64" i="4"/>
  <c r="AO49" i="4"/>
  <c r="AO33" i="4"/>
  <c r="AO17" i="4"/>
  <c r="AO261" i="4"/>
  <c r="AR248" i="4"/>
  <c r="AR232" i="4"/>
  <c r="AR216" i="4"/>
  <c r="AR200" i="4"/>
  <c r="AR184" i="4"/>
  <c r="AR160" i="4"/>
  <c r="AR116" i="4"/>
  <c r="AR75" i="4"/>
  <c r="AR32" i="4"/>
  <c r="BV251" i="4"/>
  <c r="BV210" i="4"/>
  <c r="BV167" i="4"/>
  <c r="BV84" i="4"/>
  <c r="CT257" i="4"/>
  <c r="CT157" i="4"/>
  <c r="CT72" i="4"/>
  <c r="CZ194" i="4"/>
  <c r="DC245" i="4"/>
  <c r="DC22" i="4"/>
  <c r="AM7" i="4"/>
  <c r="AM31" i="4"/>
  <c r="AM55" i="4"/>
  <c r="AM79" i="4"/>
  <c r="AM103" i="4"/>
  <c r="AM127" i="4"/>
  <c r="AM151" i="4"/>
  <c r="AM175" i="4"/>
  <c r="AM199" i="4"/>
  <c r="AM223" i="4"/>
  <c r="AM16" i="4"/>
  <c r="AM40" i="4"/>
  <c r="AM64" i="4"/>
  <c r="AM88" i="4"/>
  <c r="AM112" i="4"/>
  <c r="AM136" i="4"/>
  <c r="AM160" i="4"/>
  <c r="AM208" i="4"/>
  <c r="AM232" i="4"/>
  <c r="AM256" i="4"/>
  <c r="AM9" i="4"/>
  <c r="AM33" i="4"/>
  <c r="AM57" i="4"/>
  <c r="AM81" i="4"/>
  <c r="AM105" i="4"/>
  <c r="AM129" i="4"/>
  <c r="AM153" i="4"/>
  <c r="AM19" i="4"/>
  <c r="AM43" i="4"/>
  <c r="AM67" i="4"/>
  <c r="AM91" i="4"/>
  <c r="AM115" i="4"/>
  <c r="AM139" i="4"/>
  <c r="AM163" i="4"/>
  <c r="AM187" i="4"/>
  <c r="AM211" i="4"/>
  <c r="AM4" i="4"/>
  <c r="AM52" i="4"/>
  <c r="AM76" i="4"/>
  <c r="AM124" i="4"/>
  <c r="AM148" i="4"/>
  <c r="AM172" i="4"/>
  <c r="AM196" i="4"/>
  <c r="AM220" i="4"/>
  <c r="AM244" i="4"/>
  <c r="AM259" i="4"/>
  <c r="AO259" i="4"/>
  <c r="AR259" i="4"/>
  <c r="BV259" i="4"/>
  <c r="CT259" i="4"/>
  <c r="CZ259" i="4"/>
  <c r="BE259" i="4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3" i="3"/>
  <c r="CW270" i="4" l="1"/>
  <c r="BG270" i="4"/>
  <c r="BH270" i="4" s="1"/>
  <c r="DA270" i="4"/>
  <c r="BG276" i="4"/>
  <c r="BH276" i="4" s="1"/>
  <c r="BG275" i="4"/>
  <c r="BH275" i="4" s="1"/>
  <c r="DA268" i="4"/>
  <c r="DA269" i="4"/>
  <c r="DA274" i="4"/>
  <c r="DA271" i="4"/>
  <c r="DA272" i="4"/>
  <c r="DA276" i="4"/>
  <c r="DA275" i="4"/>
  <c r="DA273" i="4"/>
  <c r="BG274" i="4"/>
  <c r="BH274" i="4" s="1"/>
  <c r="BG271" i="4"/>
  <c r="BH271" i="4" s="1"/>
  <c r="CW272" i="4"/>
  <c r="CW275" i="4"/>
  <c r="BG272" i="4"/>
  <c r="BH272" i="4" s="1"/>
  <c r="CW268" i="4"/>
  <c r="CW273" i="4"/>
  <c r="CW274" i="4"/>
  <c r="BG273" i="4"/>
  <c r="BH273" i="4" s="1"/>
  <c r="CW269" i="4"/>
  <c r="CW276" i="4"/>
  <c r="CW271" i="4"/>
  <c r="DA267" i="4"/>
  <c r="CW267" i="4"/>
  <c r="CW265" i="4"/>
  <c r="CW134" i="4"/>
  <c r="CW102" i="4"/>
  <c r="CW71" i="4"/>
  <c r="CW231" i="4"/>
  <c r="CW60" i="4"/>
  <c r="CW224" i="4"/>
  <c r="CW142" i="4"/>
  <c r="CW254" i="4"/>
  <c r="CW200" i="4"/>
  <c r="CW168" i="4"/>
  <c r="CW129" i="4"/>
  <c r="CW244" i="4"/>
  <c r="CW15" i="4"/>
  <c r="CW167" i="4"/>
  <c r="CW215" i="4"/>
  <c r="CW247" i="4"/>
  <c r="CW32" i="4"/>
  <c r="CW88" i="4"/>
  <c r="CW128" i="4"/>
  <c r="CW192" i="4"/>
  <c r="CW113" i="4"/>
  <c r="CW52" i="4"/>
  <c r="CW58" i="4"/>
  <c r="CW170" i="4"/>
  <c r="CW194" i="4"/>
  <c r="CW226" i="4"/>
  <c r="CW26" i="4"/>
  <c r="CW107" i="4"/>
  <c r="CW29" i="4"/>
  <c r="CW45" i="4"/>
  <c r="CW221" i="4"/>
  <c r="CW20" i="4"/>
  <c r="CW62" i="4"/>
  <c r="CW126" i="4"/>
  <c r="CW190" i="4"/>
  <c r="CW262" i="4"/>
  <c r="CW240" i="4"/>
  <c r="CW259" i="4"/>
  <c r="CW140" i="4"/>
  <c r="CW39" i="4"/>
  <c r="CW127" i="4"/>
  <c r="CW191" i="4"/>
  <c r="CW212" i="4"/>
  <c r="CW155" i="4"/>
  <c r="CW225" i="4"/>
  <c r="CW228" i="4"/>
  <c r="CW42" i="4"/>
  <c r="CW114" i="4"/>
  <c r="CW43" i="4"/>
  <c r="CW235" i="4"/>
  <c r="CW68" i="4"/>
  <c r="CW61" i="4"/>
  <c r="CW77" i="4"/>
  <c r="CW197" i="4"/>
  <c r="CW238" i="4"/>
  <c r="CW86" i="4"/>
  <c r="CW150" i="4"/>
  <c r="CW222" i="4"/>
  <c r="CW28" i="4"/>
  <c r="CW223" i="4"/>
  <c r="CW76" i="4"/>
  <c r="CW72" i="4"/>
  <c r="CW152" i="4"/>
  <c r="CW81" i="4"/>
  <c r="CW154" i="4"/>
  <c r="CW234" i="4"/>
  <c r="CW261" i="4"/>
  <c r="CW188" i="4"/>
  <c r="CW46" i="4"/>
  <c r="CW174" i="4"/>
  <c r="CW230" i="4"/>
  <c r="CW123" i="4"/>
  <c r="CW63" i="4"/>
  <c r="CW151" i="4"/>
  <c r="CW255" i="4"/>
  <c r="CW248" i="4"/>
  <c r="CW67" i="4"/>
  <c r="CW112" i="4"/>
  <c r="CW176" i="4"/>
  <c r="CW17" i="4"/>
  <c r="CW33" i="4"/>
  <c r="CW49" i="4"/>
  <c r="CW65" i="4"/>
  <c r="CW137" i="4"/>
  <c r="CW193" i="4"/>
  <c r="CW219" i="4"/>
  <c r="CW98" i="4"/>
  <c r="CW202" i="4"/>
  <c r="CW19" i="4"/>
  <c r="CW108" i="4"/>
  <c r="CW181" i="4"/>
  <c r="CW91" i="4"/>
  <c r="CW84" i="4"/>
  <c r="CW153" i="4"/>
  <c r="CW14" i="4"/>
  <c r="CW30" i="4"/>
  <c r="CW110" i="4"/>
  <c r="CW198" i="4"/>
  <c r="CW264" i="4"/>
  <c r="CW87" i="4"/>
  <c r="CW111" i="4"/>
  <c r="CW227" i="4"/>
  <c r="CW16" i="4"/>
  <c r="CW56" i="4"/>
  <c r="CW252" i="4"/>
  <c r="CW105" i="4"/>
  <c r="CW124" i="4"/>
  <c r="CW66" i="4"/>
  <c r="CW82" i="4"/>
  <c r="CW178" i="4"/>
  <c r="CW242" i="4"/>
  <c r="CW211" i="4"/>
  <c r="CW147" i="4"/>
  <c r="CW165" i="4"/>
  <c r="CW229" i="4"/>
  <c r="CW245" i="4"/>
  <c r="CW251" i="4"/>
  <c r="CW70" i="4"/>
  <c r="CW23" i="4"/>
  <c r="CW135" i="4"/>
  <c r="CW175" i="4"/>
  <c r="CW199" i="4"/>
  <c r="CW208" i="4"/>
  <c r="CW89" i="4"/>
  <c r="CW161" i="4"/>
  <c r="CW177" i="4"/>
  <c r="CW257" i="4"/>
  <c r="CW138" i="4"/>
  <c r="CW149" i="4"/>
  <c r="CW205" i="4"/>
  <c r="CW158" i="4"/>
  <c r="CW246" i="4"/>
  <c r="CW47" i="4"/>
  <c r="CW260" i="4"/>
  <c r="CW40" i="4"/>
  <c r="CW96" i="4"/>
  <c r="CW75" i="4"/>
  <c r="CW203" i="4"/>
  <c r="CW172" i="4"/>
  <c r="CW121" i="4"/>
  <c r="CW209" i="4"/>
  <c r="CW233" i="4"/>
  <c r="CW180" i="4"/>
  <c r="CW34" i="4"/>
  <c r="CW210" i="4"/>
  <c r="CW99" i="4"/>
  <c r="CW21" i="4"/>
  <c r="CW37" i="4"/>
  <c r="CW53" i="4"/>
  <c r="CW236" i="4"/>
  <c r="CW31" i="4"/>
  <c r="CW206" i="4"/>
  <c r="CW171" i="4"/>
  <c r="CW97" i="4"/>
  <c r="CW95" i="4"/>
  <c r="CW159" i="4"/>
  <c r="CW263" i="4"/>
  <c r="CW131" i="4"/>
  <c r="CW164" i="4"/>
  <c r="CW160" i="4"/>
  <c r="CW204" i="4"/>
  <c r="CW122" i="4"/>
  <c r="CW162" i="4"/>
  <c r="CW250" i="4"/>
  <c r="CW148" i="4"/>
  <c r="CW54" i="4"/>
  <c r="CW69" i="4"/>
  <c r="CW85" i="4"/>
  <c r="CW101" i="4"/>
  <c r="CW117" i="4"/>
  <c r="CW133" i="4"/>
  <c r="CW189" i="4"/>
  <c r="CW51" i="4"/>
  <c r="CW136" i="4"/>
  <c r="CW116" i="4"/>
  <c r="CW94" i="4"/>
  <c r="CW118" i="4"/>
  <c r="CW92" i="4"/>
  <c r="CW196" i="4"/>
  <c r="CW187" i="4"/>
  <c r="CW64" i="4"/>
  <c r="CW80" i="4"/>
  <c r="CW120" i="4"/>
  <c r="CW184" i="4"/>
  <c r="CW18" i="4"/>
  <c r="CW50" i="4"/>
  <c r="CW186" i="4"/>
  <c r="CW59" i="4"/>
  <c r="CW195" i="4"/>
  <c r="CW36" i="4"/>
  <c r="CW166" i="4"/>
  <c r="CW173" i="4"/>
  <c r="CW253" i="4"/>
  <c r="CW139" i="4"/>
  <c r="CW132" i="4"/>
  <c r="CW182" i="4"/>
  <c r="CW119" i="4"/>
  <c r="CW183" i="4"/>
  <c r="CW207" i="4"/>
  <c r="CW239" i="4"/>
  <c r="CW249" i="4"/>
  <c r="CW44" i="4"/>
  <c r="CW24" i="4"/>
  <c r="CW104" i="4"/>
  <c r="CW144" i="4"/>
  <c r="CW115" i="4"/>
  <c r="CW41" i="4"/>
  <c r="CW73" i="4"/>
  <c r="CW217" i="4"/>
  <c r="CW74" i="4"/>
  <c r="CW106" i="4"/>
  <c r="CW146" i="4"/>
  <c r="CW218" i="4"/>
  <c r="CW157" i="4"/>
  <c r="CW213" i="4"/>
  <c r="CW237" i="4"/>
  <c r="CW232" i="4"/>
  <c r="CW83" i="4"/>
  <c r="CW22" i="4"/>
  <c r="CW38" i="4"/>
  <c r="CW78" i="4"/>
  <c r="CW266" i="4"/>
  <c r="CW143" i="4"/>
  <c r="CW216" i="4"/>
  <c r="CW27" i="4"/>
  <c r="CW243" i="4"/>
  <c r="CW220" i="4"/>
  <c r="CW25" i="4"/>
  <c r="CW57" i="4"/>
  <c r="CW169" i="4"/>
  <c r="CW201" i="4"/>
  <c r="CW90" i="4"/>
  <c r="CW156" i="4"/>
  <c r="CW141" i="4"/>
  <c r="CW214" i="4"/>
  <c r="CW55" i="4"/>
  <c r="CW79" i="4"/>
  <c r="CW103" i="4"/>
  <c r="CW179" i="4"/>
  <c r="CW48" i="4"/>
  <c r="CW100" i="4"/>
  <c r="CW145" i="4"/>
  <c r="CW185" i="4"/>
  <c r="CW241" i="4"/>
  <c r="CW130" i="4"/>
  <c r="CW258" i="4"/>
  <c r="CW163" i="4"/>
  <c r="CW93" i="4"/>
  <c r="CW109" i="4"/>
  <c r="CW125" i="4"/>
  <c r="CW35" i="4"/>
  <c r="CW256" i="4"/>
  <c r="U37" i="10"/>
  <c r="T37" i="10"/>
  <c r="T30" i="10"/>
  <c r="V38" i="10" l="1"/>
  <c r="BE3" i="4"/>
  <c r="BE4" i="4"/>
  <c r="BE5" i="4"/>
  <c r="BE6" i="4"/>
  <c r="BE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E49" i="4"/>
  <c r="BE50" i="4"/>
  <c r="BE51" i="4"/>
  <c r="BE52" i="4"/>
  <c r="BE53" i="4"/>
  <c r="BE54" i="4"/>
  <c r="BE55" i="4"/>
  <c r="BE56" i="4"/>
  <c r="BE57" i="4"/>
  <c r="BE58" i="4"/>
  <c r="BE59" i="4"/>
  <c r="BE60" i="4"/>
  <c r="BE61" i="4"/>
  <c r="BE62" i="4"/>
  <c r="BE63" i="4"/>
  <c r="BE64" i="4"/>
  <c r="BE65" i="4"/>
  <c r="BE66" i="4"/>
  <c r="BE67" i="4"/>
  <c r="BE68" i="4"/>
  <c r="BE69" i="4"/>
  <c r="BE70" i="4"/>
  <c r="BE71" i="4"/>
  <c r="BE72" i="4"/>
  <c r="BE73" i="4"/>
  <c r="BE74" i="4"/>
  <c r="BE75" i="4"/>
  <c r="BE76" i="4"/>
  <c r="BE77" i="4"/>
  <c r="BE78" i="4"/>
  <c r="BE79" i="4"/>
  <c r="BE80" i="4"/>
  <c r="BE81" i="4"/>
  <c r="BE82" i="4"/>
  <c r="BE83" i="4"/>
  <c r="BE84" i="4"/>
  <c r="BE85" i="4"/>
  <c r="BE86" i="4"/>
  <c r="BE87" i="4"/>
  <c r="BE88" i="4"/>
  <c r="BE89" i="4"/>
  <c r="BE90" i="4"/>
  <c r="BE91" i="4"/>
  <c r="BE92" i="4"/>
  <c r="BE93" i="4"/>
  <c r="BE94" i="4"/>
  <c r="BE95" i="4"/>
  <c r="BE96" i="4"/>
  <c r="BE97" i="4"/>
  <c r="BE98" i="4"/>
  <c r="BE99" i="4"/>
  <c r="BE100" i="4"/>
  <c r="BE101" i="4"/>
  <c r="BE102" i="4"/>
  <c r="BE103" i="4"/>
  <c r="BE104" i="4"/>
  <c r="BE105" i="4"/>
  <c r="BE106" i="4"/>
  <c r="BE107" i="4"/>
  <c r="BE108" i="4"/>
  <c r="BE109" i="4"/>
  <c r="BE110" i="4"/>
  <c r="BE111" i="4"/>
  <c r="BE112" i="4"/>
  <c r="BE113" i="4"/>
  <c r="BE114" i="4"/>
  <c r="BE115" i="4"/>
  <c r="BE116" i="4"/>
  <c r="BE117" i="4"/>
  <c r="BE118" i="4"/>
  <c r="BE119" i="4"/>
  <c r="BE120" i="4"/>
  <c r="BE121" i="4"/>
  <c r="BE122" i="4"/>
  <c r="BE123" i="4"/>
  <c r="BE124" i="4"/>
  <c r="BE125" i="4"/>
  <c r="BE126" i="4"/>
  <c r="BE127" i="4"/>
  <c r="BE128" i="4"/>
  <c r="BE129" i="4"/>
  <c r="BE130" i="4"/>
  <c r="BE131" i="4"/>
  <c r="BE132" i="4"/>
  <c r="BE133" i="4"/>
  <c r="BE134" i="4"/>
  <c r="BE135" i="4"/>
  <c r="BE136" i="4"/>
  <c r="BE137" i="4"/>
  <c r="BE138" i="4"/>
  <c r="BE139" i="4"/>
  <c r="BE140" i="4"/>
  <c r="BE141" i="4"/>
  <c r="BE142" i="4"/>
  <c r="BE143" i="4"/>
  <c r="BE144" i="4"/>
  <c r="BE145" i="4"/>
  <c r="BE146" i="4"/>
  <c r="BE147" i="4"/>
  <c r="BE148" i="4"/>
  <c r="BE149" i="4"/>
  <c r="BE150" i="4"/>
  <c r="BE151" i="4"/>
  <c r="BE152" i="4"/>
  <c r="BE153" i="4"/>
  <c r="BE154" i="4"/>
  <c r="BE155" i="4"/>
  <c r="BE156" i="4"/>
  <c r="BE157" i="4"/>
  <c r="BE158" i="4"/>
  <c r="BE159" i="4"/>
  <c r="BE160" i="4"/>
  <c r="BE161" i="4"/>
  <c r="BE162" i="4"/>
  <c r="BE163" i="4"/>
  <c r="BE164" i="4"/>
  <c r="BE165" i="4"/>
  <c r="BE166" i="4"/>
  <c r="BE167" i="4"/>
  <c r="BE168" i="4"/>
  <c r="BE169" i="4"/>
  <c r="BE170" i="4"/>
  <c r="BE171" i="4"/>
  <c r="BE172" i="4"/>
  <c r="BE173" i="4"/>
  <c r="BE174" i="4"/>
  <c r="BE175" i="4"/>
  <c r="BE176" i="4"/>
  <c r="BE177" i="4"/>
  <c r="BE178" i="4"/>
  <c r="BE179" i="4"/>
  <c r="BE180" i="4"/>
  <c r="BE181" i="4"/>
  <c r="BE182" i="4"/>
  <c r="BE183" i="4"/>
  <c r="BE184" i="4"/>
  <c r="BE185" i="4"/>
  <c r="BE186" i="4"/>
  <c r="BE187" i="4"/>
  <c r="BE188" i="4"/>
  <c r="BE189" i="4"/>
  <c r="BE190" i="4"/>
  <c r="BE191" i="4"/>
  <c r="BE192" i="4"/>
  <c r="BE193" i="4"/>
  <c r="BE194" i="4"/>
  <c r="BE195" i="4"/>
  <c r="BE196" i="4"/>
  <c r="BE197" i="4"/>
  <c r="BE198" i="4"/>
  <c r="BE199" i="4"/>
  <c r="BE200" i="4"/>
  <c r="BE201" i="4"/>
  <c r="BE202" i="4"/>
  <c r="BE203" i="4"/>
  <c r="BE204" i="4"/>
  <c r="BE205" i="4"/>
  <c r="BE206" i="4"/>
  <c r="BE207" i="4"/>
  <c r="BE208" i="4"/>
  <c r="BE209" i="4"/>
  <c r="BE210" i="4"/>
  <c r="BE211" i="4"/>
  <c r="BE212" i="4"/>
  <c r="BE213" i="4"/>
  <c r="BE214" i="4"/>
  <c r="BE215" i="4"/>
  <c r="BE216" i="4"/>
  <c r="BE217" i="4"/>
  <c r="BE218" i="4"/>
  <c r="BE219" i="4"/>
  <c r="BE220" i="4"/>
  <c r="BE221" i="4"/>
  <c r="BE222" i="4"/>
  <c r="BE223" i="4"/>
  <c r="BE224" i="4"/>
  <c r="BE225" i="4"/>
  <c r="BE226" i="4"/>
  <c r="BE227" i="4"/>
  <c r="BE228" i="4"/>
  <c r="BE229" i="4"/>
  <c r="BE230" i="4"/>
  <c r="BE231" i="4"/>
  <c r="BE232" i="4"/>
  <c r="BE233" i="4"/>
  <c r="BE234" i="4"/>
  <c r="BE235" i="4"/>
  <c r="BE236" i="4"/>
  <c r="BE237" i="4"/>
  <c r="BE238" i="4"/>
  <c r="BE239" i="4"/>
  <c r="BE240" i="4"/>
  <c r="BE241" i="4"/>
  <c r="BE242" i="4"/>
  <c r="BE243" i="4"/>
  <c r="BE244" i="4"/>
  <c r="BE245" i="4"/>
  <c r="BE246" i="4"/>
  <c r="BE247" i="4"/>
  <c r="BE248" i="4"/>
  <c r="BE249" i="4"/>
  <c r="BE250" i="4"/>
  <c r="BE251" i="4"/>
  <c r="BE252" i="4"/>
  <c r="BE253" i="4"/>
  <c r="BE254" i="4"/>
  <c r="BG229" i="4" l="1"/>
  <c r="BG194" i="4"/>
  <c r="BG85" i="4"/>
  <c r="BG50" i="4"/>
  <c r="BG26" i="4"/>
  <c r="BG157" i="4"/>
  <c r="BG242" i="4"/>
  <c r="BG158" i="4"/>
  <c r="BG73" i="4"/>
  <c r="BG38" i="4"/>
  <c r="BG25" i="4"/>
  <c r="BG241" i="4"/>
  <c r="BG217" i="4"/>
  <c r="BG86" i="4"/>
  <c r="BG254" i="4"/>
  <c r="BG193" i="4"/>
  <c r="BG121" i="4"/>
  <c r="BG133" i="4"/>
  <c r="BG109" i="4"/>
  <c r="BG145" i="4"/>
  <c r="BG181" i="4"/>
  <c r="BG252" i="4"/>
  <c r="BG240" i="4"/>
  <c r="BG228" i="4"/>
  <c r="BG216" i="4"/>
  <c r="BG204" i="4"/>
  <c r="BG192" i="4"/>
  <c r="BG180" i="4"/>
  <c r="BG168" i="4"/>
  <c r="BG156" i="4"/>
  <c r="BG144" i="4"/>
  <c r="BG132" i="4"/>
  <c r="BG120" i="4"/>
  <c r="BG108" i="4"/>
  <c r="BG96" i="4"/>
  <c r="BG84" i="4"/>
  <c r="BG72" i="4"/>
  <c r="BG60" i="4"/>
  <c r="BG48" i="4"/>
  <c r="BG36" i="4"/>
  <c r="BG24" i="4"/>
  <c r="BG251" i="4"/>
  <c r="BG239" i="4"/>
  <c r="BG227" i="4"/>
  <c r="BG215" i="4"/>
  <c r="BG203" i="4"/>
  <c r="BG191" i="4"/>
  <c r="BG179" i="4"/>
  <c r="BG167" i="4"/>
  <c r="BG155" i="4"/>
  <c r="BG143" i="4"/>
  <c r="BG131" i="4"/>
  <c r="BG119" i="4"/>
  <c r="BG107" i="4"/>
  <c r="BG95" i="4"/>
  <c r="BG83" i="4"/>
  <c r="BG71" i="4"/>
  <c r="BG59" i="4"/>
  <c r="BG47" i="4"/>
  <c r="BG35" i="4"/>
  <c r="BG23" i="4"/>
  <c r="BG250" i="4"/>
  <c r="BG238" i="4"/>
  <c r="BG226" i="4"/>
  <c r="BG214" i="4"/>
  <c r="BG202" i="4"/>
  <c r="BG190" i="4"/>
  <c r="BG178" i="4"/>
  <c r="BG166" i="4"/>
  <c r="BG154" i="4"/>
  <c r="BG142" i="4"/>
  <c r="BG130" i="4"/>
  <c r="BG118" i="4"/>
  <c r="BG106" i="4"/>
  <c r="BG94" i="4"/>
  <c r="BG82" i="4"/>
  <c r="BG70" i="4"/>
  <c r="BG58" i="4"/>
  <c r="BG46" i="4"/>
  <c r="BG34" i="4"/>
  <c r="BG22" i="4"/>
  <c r="BG249" i="4"/>
  <c r="BG237" i="4"/>
  <c r="BG225" i="4"/>
  <c r="BG213" i="4"/>
  <c r="BG201" i="4"/>
  <c r="BG189" i="4"/>
  <c r="BG177" i="4"/>
  <c r="BG165" i="4"/>
  <c r="BG153" i="4"/>
  <c r="BG141" i="4"/>
  <c r="BG129" i="4"/>
  <c r="BG117" i="4"/>
  <c r="BG105" i="4"/>
  <c r="BG93" i="4"/>
  <c r="BG81" i="4"/>
  <c r="BG69" i="4"/>
  <c r="BG57" i="4"/>
  <c r="BG45" i="4"/>
  <c r="BG33" i="4"/>
  <c r="BG21" i="4"/>
  <c r="BG248" i="4"/>
  <c r="BG236" i="4"/>
  <c r="BG224" i="4"/>
  <c r="BG212" i="4"/>
  <c r="BG200" i="4"/>
  <c r="BG188" i="4"/>
  <c r="BG176" i="4"/>
  <c r="BG164" i="4"/>
  <c r="BG152" i="4"/>
  <c r="BG140" i="4"/>
  <c r="BG128" i="4"/>
  <c r="BG116" i="4"/>
  <c r="BG104" i="4"/>
  <c r="BG92" i="4"/>
  <c r="BG80" i="4"/>
  <c r="BG68" i="4"/>
  <c r="BG56" i="4"/>
  <c r="BG44" i="4"/>
  <c r="BG32" i="4"/>
  <c r="BG20" i="4"/>
  <c r="BG247" i="4"/>
  <c r="BG235" i="4"/>
  <c r="BG223" i="4"/>
  <c r="BG211" i="4"/>
  <c r="BG199" i="4"/>
  <c r="BG187" i="4"/>
  <c r="BG175" i="4"/>
  <c r="BG163" i="4"/>
  <c r="BG151" i="4"/>
  <c r="BG139" i="4"/>
  <c r="BG127" i="4"/>
  <c r="BG115" i="4"/>
  <c r="BG103" i="4"/>
  <c r="BG91" i="4"/>
  <c r="BG79" i="4"/>
  <c r="BG67" i="4"/>
  <c r="BG55" i="4"/>
  <c r="BG43" i="4"/>
  <c r="BG31" i="4"/>
  <c r="BG19" i="4"/>
  <c r="BG246" i="4"/>
  <c r="BG234" i="4"/>
  <c r="BG222" i="4"/>
  <c r="BG210" i="4"/>
  <c r="BG198" i="4"/>
  <c r="BG186" i="4"/>
  <c r="BG174" i="4"/>
  <c r="BG162" i="4"/>
  <c r="BG150" i="4"/>
  <c r="BG138" i="4"/>
  <c r="BG126" i="4"/>
  <c r="BG114" i="4"/>
  <c r="BG102" i="4"/>
  <c r="BG90" i="4"/>
  <c r="BG78" i="4"/>
  <c r="BG66" i="4"/>
  <c r="BG54" i="4"/>
  <c r="BG42" i="4"/>
  <c r="BG30" i="4"/>
  <c r="BG18" i="4"/>
  <c r="BG149" i="4"/>
  <c r="BG137" i="4"/>
  <c r="BG125" i="4"/>
  <c r="BG113" i="4"/>
  <c r="BG101" i="4"/>
  <c r="BG89" i="4"/>
  <c r="BG77" i="4"/>
  <c r="BG65" i="4"/>
  <c r="BG53" i="4"/>
  <c r="BG41" i="4"/>
  <c r="BG29" i="4"/>
  <c r="BG17" i="4"/>
  <c r="BG245" i="4"/>
  <c r="BG209" i="4"/>
  <c r="BG161" i="4"/>
  <c r="BG244" i="4"/>
  <c r="BG232" i="4"/>
  <c r="BG220" i="4"/>
  <c r="BG208" i="4"/>
  <c r="BG196" i="4"/>
  <c r="BG184" i="4"/>
  <c r="BG172" i="4"/>
  <c r="BG160" i="4"/>
  <c r="BG148" i="4"/>
  <c r="BG136" i="4"/>
  <c r="BG124" i="4"/>
  <c r="BG112" i="4"/>
  <c r="BG100" i="4"/>
  <c r="BG88" i="4"/>
  <c r="BG76" i="4"/>
  <c r="BG64" i="4"/>
  <c r="BG52" i="4"/>
  <c r="BG40" i="4"/>
  <c r="BG28" i="4"/>
  <c r="BG16" i="4"/>
  <c r="BG221" i="4"/>
  <c r="BG197" i="4"/>
  <c r="BG185" i="4"/>
  <c r="BG243" i="4"/>
  <c r="BG231" i="4"/>
  <c r="BG219" i="4"/>
  <c r="BG207" i="4"/>
  <c r="BG195" i="4"/>
  <c r="BG183" i="4"/>
  <c r="BG171" i="4"/>
  <c r="BG159" i="4"/>
  <c r="BG147" i="4"/>
  <c r="BG135" i="4"/>
  <c r="BG123" i="4"/>
  <c r="BG111" i="4"/>
  <c r="BG99" i="4"/>
  <c r="BG87" i="4"/>
  <c r="BG75" i="4"/>
  <c r="BG63" i="4"/>
  <c r="BG51" i="4"/>
  <c r="BG39" i="4"/>
  <c r="BG27" i="4"/>
  <c r="BG15" i="4"/>
  <c r="BG233" i="4"/>
  <c r="BG173" i="4"/>
  <c r="BG146" i="4"/>
  <c r="BG98" i="4"/>
  <c r="BG37" i="4"/>
  <c r="BG182" i="4"/>
  <c r="BG122" i="4"/>
  <c r="BG218" i="4"/>
  <c r="BG61" i="4"/>
  <c r="BG134" i="4"/>
  <c r="BG49" i="4"/>
  <c r="BG206" i="4"/>
  <c r="BG62" i="4"/>
  <c r="BG253" i="4"/>
  <c r="BG169" i="4"/>
  <c r="BG97" i="4"/>
  <c r="BG230" i="4"/>
  <c r="BG110" i="4"/>
  <c r="BG74" i="4"/>
  <c r="BG170" i="4"/>
  <c r="BG205" i="4"/>
  <c r="BG14" i="4"/>
  <c r="BE258" i="4"/>
  <c r="BG269" i="4" s="1"/>
  <c r="BH269" i="4" s="1"/>
  <c r="U39" i="10" l="1"/>
  <c r="T39" i="10"/>
  <c r="T41" i="10" s="1"/>
  <c r="BE257" i="4" l="1"/>
  <c r="BG268" i="4" s="1"/>
  <c r="BH268" i="4" s="1"/>
  <c r="V39" i="10"/>
  <c r="BE256" i="4"/>
  <c r="BG267" i="4" l="1"/>
  <c r="BH267" i="4" s="1"/>
  <c r="AV266" i="4"/>
  <c r="AV265" i="4"/>
  <c r="AV264" i="4"/>
  <c r="AV263" i="4"/>
  <c r="AV262" i="4"/>
  <c r="EE262" i="4" s="1"/>
  <c r="AV261" i="4"/>
  <c r="AV260" i="4"/>
  <c r="AV259" i="4"/>
  <c r="AV258" i="4"/>
  <c r="AV257" i="4"/>
  <c r="AV256" i="4"/>
  <c r="AU266" i="4"/>
  <c r="AU265" i="4"/>
  <c r="AU264" i="4"/>
  <c r="AU263" i="4"/>
  <c r="AU262" i="4"/>
  <c r="AU261" i="4"/>
  <c r="AU260" i="4"/>
  <c r="AU259" i="4"/>
  <c r="AU258" i="4"/>
  <c r="AU257" i="4"/>
  <c r="AU256" i="4"/>
  <c r="AT266" i="4"/>
  <c r="AT265" i="4"/>
  <c r="AT264" i="4"/>
  <c r="AT263" i="4"/>
  <c r="AT262" i="4"/>
  <c r="AT261" i="4"/>
  <c r="AT260" i="4"/>
  <c r="AT259" i="4"/>
  <c r="AT258" i="4"/>
  <c r="AT257" i="4"/>
  <c r="AT256" i="4"/>
  <c r="AG266" i="4"/>
  <c r="AF266" i="4"/>
  <c r="AG265" i="4"/>
  <c r="AF265" i="4"/>
  <c r="AG264" i="4"/>
  <c r="AF264" i="4"/>
  <c r="AG263" i="4"/>
  <c r="AF263" i="4"/>
  <c r="AG262" i="4"/>
  <c r="AF262" i="4"/>
  <c r="AG261" i="4"/>
  <c r="AF261" i="4"/>
  <c r="AG260" i="4"/>
  <c r="AF260" i="4"/>
  <c r="AG259" i="4"/>
  <c r="AF259" i="4"/>
  <c r="AG258" i="4"/>
  <c r="AF258" i="4"/>
  <c r="AG257" i="4"/>
  <c r="AF257" i="4"/>
  <c r="AG256" i="4"/>
  <c r="AF256" i="4"/>
  <c r="AC266" i="4"/>
  <c r="AC265" i="4"/>
  <c r="AC264" i="4"/>
  <c r="AC263" i="4"/>
  <c r="AC262" i="4"/>
  <c r="AC261" i="4"/>
  <c r="AC260" i="4"/>
  <c r="AC259" i="4"/>
  <c r="AC258" i="4"/>
  <c r="AC257" i="4"/>
  <c r="AC256" i="4"/>
  <c r="AA266" i="4"/>
  <c r="AB278" i="4" s="1"/>
  <c r="AA265" i="4"/>
  <c r="AB277" i="4" s="1"/>
  <c r="AA264" i="4"/>
  <c r="AB276" i="4" s="1"/>
  <c r="AA263" i="4"/>
  <c r="AB275" i="4" s="1"/>
  <c r="AA262" i="4"/>
  <c r="AB274" i="4" s="1"/>
  <c r="AA261" i="4"/>
  <c r="AB273" i="4" s="1"/>
  <c r="AA260" i="4"/>
  <c r="AB272" i="4" s="1"/>
  <c r="AA259" i="4"/>
  <c r="AB271" i="4" s="1"/>
  <c r="AA258" i="4"/>
  <c r="AB270" i="4" s="1"/>
  <c r="AA257" i="4"/>
  <c r="AB269" i="4" s="1"/>
  <c r="AA256" i="4"/>
  <c r="AB268" i="4" s="1"/>
  <c r="Y266" i="4"/>
  <c r="Y265" i="4"/>
  <c r="Y264" i="4"/>
  <c r="Y263" i="4"/>
  <c r="Y262" i="4"/>
  <c r="Y261" i="4"/>
  <c r="Y260" i="4"/>
  <c r="Y259" i="4"/>
  <c r="Y258" i="4"/>
  <c r="Y257" i="4"/>
  <c r="Y256" i="4"/>
  <c r="W266" i="4"/>
  <c r="X278" i="4" s="1"/>
  <c r="W265" i="4"/>
  <c r="X277" i="4" s="1"/>
  <c r="W264" i="4"/>
  <c r="X276" i="4" s="1"/>
  <c r="W263" i="4"/>
  <c r="X275" i="4" s="1"/>
  <c r="W262" i="4"/>
  <c r="X274" i="4" s="1"/>
  <c r="W261" i="4"/>
  <c r="X273" i="4" s="1"/>
  <c r="W260" i="4"/>
  <c r="X272" i="4" s="1"/>
  <c r="W259" i="4"/>
  <c r="X271" i="4" s="1"/>
  <c r="W258" i="4"/>
  <c r="X270" i="4" s="1"/>
  <c r="W257" i="4"/>
  <c r="X269" i="4" s="1"/>
  <c r="W256" i="4"/>
  <c r="X268" i="4" s="1"/>
  <c r="G266" i="4"/>
  <c r="J277" i="4" s="1"/>
  <c r="G265" i="4"/>
  <c r="J276" i="4" s="1"/>
  <c r="G264" i="4"/>
  <c r="G263" i="4"/>
  <c r="G262" i="4"/>
  <c r="G261" i="4"/>
  <c r="G260" i="4"/>
  <c r="G259" i="4"/>
  <c r="G258" i="4"/>
  <c r="G257" i="4"/>
  <c r="G256" i="4"/>
  <c r="M268" i="4" s="1"/>
  <c r="C266" i="4"/>
  <c r="C265" i="4"/>
  <c r="C264" i="4"/>
  <c r="C263" i="4"/>
  <c r="C262" i="4"/>
  <c r="C261" i="4"/>
  <c r="C260" i="4"/>
  <c r="C259" i="4"/>
  <c r="C258" i="4"/>
  <c r="C257" i="4"/>
  <c r="C256" i="4"/>
  <c r="D266" i="4"/>
  <c r="D265" i="4"/>
  <c r="D264" i="4"/>
  <c r="D263" i="4"/>
  <c r="D262" i="4"/>
  <c r="D261" i="4"/>
  <c r="D260" i="4"/>
  <c r="D259" i="4"/>
  <c r="D258" i="4"/>
  <c r="E258" i="4" s="1"/>
  <c r="D257" i="4"/>
  <c r="D256" i="4"/>
  <c r="DD266" i="4"/>
  <c r="DE266" i="4" s="1"/>
  <c r="DD265" i="4"/>
  <c r="DE265" i="4" s="1"/>
  <c r="DD264" i="4"/>
  <c r="DE264" i="4" s="1"/>
  <c r="DD263" i="4"/>
  <c r="DE263" i="4" s="1"/>
  <c r="DD262" i="4"/>
  <c r="DE262" i="4" s="1"/>
  <c r="DD261" i="4"/>
  <c r="DE261" i="4" s="1"/>
  <c r="DD260" i="4"/>
  <c r="DE260" i="4" s="1"/>
  <c r="DD259" i="4"/>
  <c r="DE259" i="4" s="1"/>
  <c r="DD258" i="4"/>
  <c r="DE258" i="4" s="1"/>
  <c r="DD257" i="4"/>
  <c r="DE257" i="4" s="1"/>
  <c r="DD256" i="4"/>
  <c r="DE256" i="4" s="1"/>
  <c r="BS266" i="4"/>
  <c r="BS265" i="4"/>
  <c r="BS264" i="4"/>
  <c r="BS263" i="4"/>
  <c r="BS262" i="4"/>
  <c r="BS261" i="4"/>
  <c r="BS260" i="4"/>
  <c r="BS259" i="4"/>
  <c r="BS258" i="4"/>
  <c r="BS257" i="4"/>
  <c r="BS256" i="4"/>
  <c r="AF255" i="4"/>
  <c r="AG255" i="4"/>
  <c r="AC255" i="4"/>
  <c r="Y255" i="4"/>
  <c r="EH266" i="4"/>
  <c r="EI277" i="4" s="1"/>
  <c r="EJ289" i="4" s="1"/>
  <c r="EH265" i="4"/>
  <c r="EH264" i="4"/>
  <c r="EH263" i="4"/>
  <c r="EH262" i="4"/>
  <c r="EH261" i="4"/>
  <c r="EH260" i="4"/>
  <c r="EH259" i="4"/>
  <c r="EH258" i="4"/>
  <c r="EH257" i="4"/>
  <c r="EH256" i="4"/>
  <c r="EB266" i="4"/>
  <c r="EC277" i="4" s="1"/>
  <c r="ED289" i="4" s="1"/>
  <c r="EB265" i="4"/>
  <c r="EB264" i="4"/>
  <c r="EB263" i="4"/>
  <c r="EB262" i="4"/>
  <c r="EB261" i="4"/>
  <c r="EB260" i="4"/>
  <c r="EB259" i="4"/>
  <c r="EB258" i="4"/>
  <c r="EB257" i="4"/>
  <c r="EB256" i="4"/>
  <c r="AA255" i="4"/>
  <c r="AB267" i="4" s="1"/>
  <c r="W255" i="4"/>
  <c r="X267" i="4" s="1"/>
  <c r="C255" i="4"/>
  <c r="D255" i="4"/>
  <c r="E255" i="4" s="1"/>
  <c r="BB255" i="4" s="1"/>
  <c r="AU255" i="4"/>
  <c r="N289" i="4" l="1"/>
  <c r="K277" i="4"/>
  <c r="N288" i="4"/>
  <c r="K276" i="4"/>
  <c r="J274" i="4"/>
  <c r="J275" i="4"/>
  <c r="EC276" i="4"/>
  <c r="ED288" i="4" s="1"/>
  <c r="J272" i="4"/>
  <c r="J273" i="4"/>
  <c r="EI275" i="4"/>
  <c r="EJ287" i="4" s="1"/>
  <c r="EC275" i="4"/>
  <c r="ED287" i="4" s="1"/>
  <c r="EI276" i="4"/>
  <c r="EJ288" i="4" s="1"/>
  <c r="J270" i="4"/>
  <c r="J271" i="4"/>
  <c r="EI269" i="4"/>
  <c r="EJ281" i="4" s="1"/>
  <c r="EC269" i="4"/>
  <c r="ED281" i="4" s="1"/>
  <c r="EC270" i="4"/>
  <c r="ED282" i="4" s="1"/>
  <c r="EI271" i="4"/>
  <c r="EJ283" i="4" s="1"/>
  <c r="EC272" i="4"/>
  <c r="ED284" i="4" s="1"/>
  <c r="EI272" i="4"/>
  <c r="EJ284" i="4" s="1"/>
  <c r="EC271" i="4"/>
  <c r="ED283" i="4" s="1"/>
  <c r="EC273" i="4"/>
  <c r="ED285" i="4" s="1"/>
  <c r="EC274" i="4"/>
  <c r="ED286" i="4" s="1"/>
  <c r="EI274" i="4"/>
  <c r="EJ286" i="4" s="1"/>
  <c r="J269" i="4"/>
  <c r="EI273" i="4"/>
  <c r="EJ285" i="4" s="1"/>
  <c r="EC268" i="4"/>
  <c r="ED280" i="4" s="1"/>
  <c r="EI270" i="4"/>
  <c r="EJ282" i="4" s="1"/>
  <c r="EI268" i="4"/>
  <c r="EJ280" i="4" s="1"/>
  <c r="M270" i="4"/>
  <c r="M271" i="4"/>
  <c r="AY267" i="4"/>
  <c r="BI268" i="4"/>
  <c r="M272" i="4"/>
  <c r="AY268" i="4"/>
  <c r="BI269" i="4"/>
  <c r="M273" i="4"/>
  <c r="AY269" i="4"/>
  <c r="BI270" i="4"/>
  <c r="M274" i="4"/>
  <c r="AY270" i="4"/>
  <c r="BI271" i="4"/>
  <c r="M275" i="4"/>
  <c r="EE260" i="4"/>
  <c r="BI272" i="4"/>
  <c r="AY271" i="4"/>
  <c r="M276" i="4"/>
  <c r="DF261" i="4"/>
  <c r="BI273" i="4"/>
  <c r="AY272" i="4"/>
  <c r="M277" i="4"/>
  <c r="DF262" i="4"/>
  <c r="AY273" i="4"/>
  <c r="BI274" i="4"/>
  <c r="M278" i="4"/>
  <c r="DF263" i="4"/>
  <c r="AY274" i="4"/>
  <c r="BI275" i="4"/>
  <c r="DF264" i="4"/>
  <c r="AY275" i="4"/>
  <c r="BI276" i="4"/>
  <c r="BI277" i="4"/>
  <c r="AY276" i="4"/>
  <c r="J268" i="4"/>
  <c r="M269" i="4"/>
  <c r="DF266" i="4"/>
  <c r="BI278" i="4"/>
  <c r="AY277" i="4"/>
  <c r="DY260" i="4"/>
  <c r="DY261" i="4"/>
  <c r="DY264" i="4"/>
  <c r="EC267" i="4"/>
  <c r="ED279" i="4" s="1"/>
  <c r="EI267" i="4"/>
  <c r="EJ279" i="4" s="1"/>
  <c r="DY257" i="4"/>
  <c r="J267" i="4"/>
  <c r="E266" i="4"/>
  <c r="BB266" i="4" s="1"/>
  <c r="E265" i="4"/>
  <c r="BB265" i="4" s="1"/>
  <c r="E264" i="4"/>
  <c r="BB264" i="4" s="1"/>
  <c r="DF260" i="4"/>
  <c r="DY263" i="4"/>
  <c r="EE261" i="4"/>
  <c r="CB261" i="4"/>
  <c r="E261" i="4"/>
  <c r="BB261" i="4" s="1"/>
  <c r="E260" i="4"/>
  <c r="BB260" i="4" s="1"/>
  <c r="EE266" i="4"/>
  <c r="EF277" i="4" s="1"/>
  <c r="EG289" i="4" s="1"/>
  <c r="CB262" i="4"/>
  <c r="EE263" i="4"/>
  <c r="E259" i="4"/>
  <c r="BB259" i="4" s="1"/>
  <c r="DY262" i="4"/>
  <c r="AI258" i="4"/>
  <c r="BB258" i="4"/>
  <c r="BF258" i="4"/>
  <c r="BX266" i="4"/>
  <c r="BE255" i="4"/>
  <c r="CU258" i="4"/>
  <c r="DD255" i="4"/>
  <c r="DE255" i="4" s="1"/>
  <c r="EC266" i="4"/>
  <c r="ED278" i="4" s="1"/>
  <c r="E257" i="4"/>
  <c r="AW258" i="4"/>
  <c r="DF257" i="4"/>
  <c r="EE257" i="4"/>
  <c r="CB257" i="4"/>
  <c r="DF258" i="4"/>
  <c r="DG258" i="4" s="1"/>
  <c r="E262" i="4"/>
  <c r="BB262" i="4" s="1"/>
  <c r="E263" i="4"/>
  <c r="BB263" i="4" s="1"/>
  <c r="H258" i="4"/>
  <c r="CB258" i="4"/>
  <c r="DY265" i="4"/>
  <c r="DY266" i="4"/>
  <c r="DZ277" i="4" s="1"/>
  <c r="EA289" i="4" s="1"/>
  <c r="CB266" i="4"/>
  <c r="BW258" i="4"/>
  <c r="AV255" i="4"/>
  <c r="BI267" i="4" s="1"/>
  <c r="BN266" i="4"/>
  <c r="BQ278" i="4" s="1"/>
  <c r="CB260" i="4"/>
  <c r="P258" i="4"/>
  <c r="CB265" i="4"/>
  <c r="AK258" i="4"/>
  <c r="E256" i="4"/>
  <c r="DF265" i="4"/>
  <c r="DY258" i="4"/>
  <c r="CB259" i="4"/>
  <c r="DY259" i="4"/>
  <c r="EE265" i="4"/>
  <c r="BS255" i="4"/>
  <c r="EE256" i="4"/>
  <c r="DF256" i="4"/>
  <c r="DY256" i="4"/>
  <c r="CB256" i="4"/>
  <c r="CE268" i="4" s="1"/>
  <c r="CP266" i="4"/>
  <c r="EH255" i="4"/>
  <c r="R266" i="4"/>
  <c r="U278" i="4" s="1"/>
  <c r="BC266" i="4"/>
  <c r="BD266" i="4" s="1"/>
  <c r="AT255" i="4"/>
  <c r="EE258" i="4"/>
  <c r="CB263" i="4"/>
  <c r="EE259" i="4"/>
  <c r="CB264" i="4"/>
  <c r="DF259" i="4"/>
  <c r="EE264" i="4"/>
  <c r="G255" i="4"/>
  <c r="M267" i="4" s="1"/>
  <c r="AI255" i="4"/>
  <c r="AK255" i="4"/>
  <c r="CU255" i="4"/>
  <c r="BW255" i="4"/>
  <c r="P255" i="4"/>
  <c r="N286" i="4" l="1"/>
  <c r="K274" i="4"/>
  <c r="N287" i="4"/>
  <c r="K275" i="4"/>
  <c r="N284" i="4"/>
  <c r="K272" i="4"/>
  <c r="N285" i="4"/>
  <c r="K273" i="4"/>
  <c r="N282" i="4"/>
  <c r="K270" i="4"/>
  <c r="N283" i="4"/>
  <c r="K271" i="4"/>
  <c r="N281" i="4"/>
  <c r="K269" i="4"/>
  <c r="BK279" i="4"/>
  <c r="AZ267" i="4"/>
  <c r="BK280" i="4"/>
  <c r="AZ268" i="4"/>
  <c r="BK281" i="4"/>
  <c r="AZ269" i="4"/>
  <c r="BK282" i="4"/>
  <c r="AZ270" i="4"/>
  <c r="BK283" i="4"/>
  <c r="AZ271" i="4"/>
  <c r="BK284" i="4"/>
  <c r="AZ272" i="4"/>
  <c r="BK285" i="4"/>
  <c r="AZ273" i="4"/>
  <c r="BK286" i="4"/>
  <c r="AZ274" i="4"/>
  <c r="BK287" i="4"/>
  <c r="AZ275" i="4"/>
  <c r="BK288" i="4"/>
  <c r="AZ276" i="4"/>
  <c r="N280" i="4"/>
  <c r="K268" i="4"/>
  <c r="BK289" i="4"/>
  <c r="AZ277" i="4"/>
  <c r="N279" i="4"/>
  <c r="K267" i="4"/>
  <c r="CS278" i="4"/>
  <c r="CX266" i="4"/>
  <c r="EF276" i="4"/>
  <c r="EG288" i="4" s="1"/>
  <c r="P266" i="4"/>
  <c r="DZ275" i="4"/>
  <c r="EA287" i="4" s="1"/>
  <c r="DZ272" i="4"/>
  <c r="EA284" i="4" s="1"/>
  <c r="EF275" i="4"/>
  <c r="EG287" i="4" s="1"/>
  <c r="DZ274" i="4"/>
  <c r="EA286" i="4" s="1"/>
  <c r="EF273" i="4"/>
  <c r="EG285" i="4" s="1"/>
  <c r="EF272" i="4"/>
  <c r="EG284" i="4" s="1"/>
  <c r="DZ271" i="4"/>
  <c r="EA283" i="4" s="1"/>
  <c r="CL265" i="4"/>
  <c r="CM265" i="4" s="1"/>
  <c r="CD276" i="4"/>
  <c r="CE277" i="4"/>
  <c r="CH264" i="4"/>
  <c r="CD275" i="4"/>
  <c r="CE276" i="4"/>
  <c r="CD271" i="4"/>
  <c r="CE272" i="4"/>
  <c r="CH257" i="4"/>
  <c r="CD268" i="4"/>
  <c r="CE269" i="4"/>
  <c r="CD269" i="4"/>
  <c r="CE270" i="4"/>
  <c r="EF268" i="4"/>
  <c r="EG280" i="4" s="1"/>
  <c r="DZ273" i="4"/>
  <c r="EA285" i="4" s="1"/>
  <c r="EF274" i="4"/>
  <c r="EG286" i="4" s="1"/>
  <c r="EF269" i="4"/>
  <c r="EG281" i="4" s="1"/>
  <c r="DZ270" i="4"/>
  <c r="EA282" i="4" s="1"/>
  <c r="DH266" i="4"/>
  <c r="DP266" i="4" s="1"/>
  <c r="CD277" i="4"/>
  <c r="CE278" i="4"/>
  <c r="CH262" i="4"/>
  <c r="CD273" i="4"/>
  <c r="CE274" i="4"/>
  <c r="DZ268" i="4"/>
  <c r="EA280" i="4" s="1"/>
  <c r="EF271" i="4"/>
  <c r="EG283" i="4" s="1"/>
  <c r="CH263" i="4"/>
  <c r="CD274" i="4"/>
  <c r="CE275" i="4"/>
  <c r="CH259" i="4"/>
  <c r="CD270" i="4"/>
  <c r="CE271" i="4"/>
  <c r="CH261" i="4"/>
  <c r="CD272" i="4"/>
  <c r="CE273" i="4"/>
  <c r="EF270" i="4"/>
  <c r="EG282" i="4" s="1"/>
  <c r="DZ269" i="4"/>
  <c r="EA281" i="4" s="1"/>
  <c r="DZ276" i="4"/>
  <c r="EA288" i="4" s="1"/>
  <c r="DG265" i="4"/>
  <c r="EF267" i="4"/>
  <c r="EG279" i="4" s="1"/>
  <c r="CU260" i="4"/>
  <c r="DZ267" i="4"/>
  <c r="EA279" i="4" s="1"/>
  <c r="CD267" i="4"/>
  <c r="AK266" i="4"/>
  <c r="DY255" i="4"/>
  <c r="DZ266" i="4" s="1"/>
  <c r="EA278" i="4" s="1"/>
  <c r="EE255" i="4"/>
  <c r="EF266" i="4" s="1"/>
  <c r="EG278" i="4" s="1"/>
  <c r="AI261" i="4"/>
  <c r="AK265" i="4"/>
  <c r="AW265" i="4"/>
  <c r="AI265" i="4"/>
  <c r="AW266" i="4"/>
  <c r="H266" i="4"/>
  <c r="DG266" i="4"/>
  <c r="CU266" i="4"/>
  <c r="CU265" i="4"/>
  <c r="AI266" i="4"/>
  <c r="AW260" i="4"/>
  <c r="H265" i="4"/>
  <c r="BF266" i="4"/>
  <c r="BW265" i="4"/>
  <c r="BW266" i="4"/>
  <c r="BW260" i="4"/>
  <c r="P265" i="4"/>
  <c r="CI261" i="4"/>
  <c r="J266" i="4"/>
  <c r="AI264" i="4"/>
  <c r="BW264" i="4"/>
  <c r="DG264" i="4"/>
  <c r="AW264" i="4"/>
  <c r="H264" i="4"/>
  <c r="CU264" i="4"/>
  <c r="AK264" i="4"/>
  <c r="P264" i="4"/>
  <c r="BF264" i="4"/>
  <c r="BF265" i="4"/>
  <c r="BW259" i="4"/>
  <c r="AK260" i="4"/>
  <c r="DG260" i="4"/>
  <c r="BW261" i="4"/>
  <c r="H260" i="4"/>
  <c r="CI260" i="4"/>
  <c r="P260" i="4"/>
  <c r="AW259" i="4"/>
  <c r="BF260" i="4"/>
  <c r="DH261" i="4"/>
  <c r="CL261" i="4"/>
  <c r="CM261" i="4" s="1"/>
  <c r="DH262" i="4"/>
  <c r="CL262" i="4"/>
  <c r="CM262" i="4" s="1"/>
  <c r="AI259" i="4"/>
  <c r="AK259" i="4"/>
  <c r="BF261" i="4"/>
  <c r="DG259" i="4"/>
  <c r="AI260" i="4"/>
  <c r="P259" i="4"/>
  <c r="CU259" i="4"/>
  <c r="BF259" i="4"/>
  <c r="AK261" i="4"/>
  <c r="AW261" i="4"/>
  <c r="H261" i="4"/>
  <c r="DG261" i="4"/>
  <c r="CU261" i="4"/>
  <c r="P261" i="4"/>
  <c r="DH263" i="4"/>
  <c r="CL259" i="4"/>
  <c r="CM259" i="4" s="1"/>
  <c r="H259" i="4"/>
  <c r="CI266" i="4"/>
  <c r="CI259" i="4"/>
  <c r="CI265" i="4"/>
  <c r="CH265" i="4"/>
  <c r="CL266" i="4"/>
  <c r="CM266" i="4" s="1"/>
  <c r="CH266" i="4"/>
  <c r="CJ277" i="4" s="1"/>
  <c r="CL260" i="4"/>
  <c r="CM260" i="4" s="1"/>
  <c r="CH260" i="4"/>
  <c r="DH260" i="4"/>
  <c r="DH259" i="4"/>
  <c r="DH256" i="4"/>
  <c r="DM268" i="4" s="1"/>
  <c r="CH256" i="4"/>
  <c r="CL258" i="4"/>
  <c r="CM258" i="4" s="1"/>
  <c r="CH258" i="4"/>
  <c r="AK257" i="4"/>
  <c r="BB257" i="4"/>
  <c r="BF257" i="4"/>
  <c r="CU263" i="4"/>
  <c r="BF263" i="4"/>
  <c r="BB256" i="4"/>
  <c r="BF256" i="4"/>
  <c r="BF262" i="4"/>
  <c r="BG261" i="4"/>
  <c r="BH261" i="4" s="1"/>
  <c r="BG265" i="4"/>
  <c r="BH265" i="4" s="1"/>
  <c r="BG260" i="4"/>
  <c r="BH260" i="4" s="1"/>
  <c r="BG266" i="4"/>
  <c r="BH266" i="4" s="1"/>
  <c r="BG259" i="4"/>
  <c r="BH259" i="4" s="1"/>
  <c r="BG264" i="4"/>
  <c r="BH264" i="4" s="1"/>
  <c r="BG263" i="4"/>
  <c r="BH263" i="4" s="1"/>
  <c r="BG262" i="4"/>
  <c r="BH262" i="4" s="1"/>
  <c r="BF255" i="4"/>
  <c r="BG255" i="4"/>
  <c r="BH255" i="4" s="1"/>
  <c r="BG256" i="4"/>
  <c r="BH256" i="4" s="1"/>
  <c r="BG257" i="4"/>
  <c r="BH257" i="4" s="1"/>
  <c r="BG258" i="4"/>
  <c r="BH258" i="4" s="1"/>
  <c r="CI258" i="4"/>
  <c r="DH258" i="4"/>
  <c r="DG256" i="4"/>
  <c r="AI256" i="4"/>
  <c r="CU257" i="4"/>
  <c r="H257" i="4"/>
  <c r="AI257" i="4"/>
  <c r="AW257" i="4"/>
  <c r="DG257" i="4"/>
  <c r="P257" i="4"/>
  <c r="BW257" i="4"/>
  <c r="AY266" i="4"/>
  <c r="BW262" i="4"/>
  <c r="DG262" i="4"/>
  <c r="DG263" i="4"/>
  <c r="CI262" i="4"/>
  <c r="AI263" i="4"/>
  <c r="P262" i="4"/>
  <c r="H263" i="4"/>
  <c r="AW262" i="4"/>
  <c r="AW263" i="4"/>
  <c r="AK262" i="4"/>
  <c r="AW256" i="4"/>
  <c r="P263" i="4"/>
  <c r="H262" i="4"/>
  <c r="H256" i="4"/>
  <c r="AK263" i="4"/>
  <c r="BW263" i="4"/>
  <c r="BW256" i="4"/>
  <c r="CL257" i="4"/>
  <c r="CM257" i="4" s="1"/>
  <c r="CI257" i="4"/>
  <c r="DH257" i="4"/>
  <c r="AI262" i="4"/>
  <c r="CU262" i="4"/>
  <c r="CB255" i="4"/>
  <c r="CE267" i="4" s="1"/>
  <c r="AW255" i="4"/>
  <c r="DF255" i="4"/>
  <c r="DG255" i="4" s="1"/>
  <c r="H255" i="4"/>
  <c r="CL263" i="4"/>
  <c r="CM263" i="4" s="1"/>
  <c r="DH265" i="4"/>
  <c r="DA246" i="4"/>
  <c r="CL264" i="4"/>
  <c r="CM264" i="4" s="1"/>
  <c r="CI264" i="4"/>
  <c r="P256" i="4"/>
  <c r="CU256" i="4"/>
  <c r="CI263" i="4"/>
  <c r="DH264" i="4"/>
  <c r="AK256" i="4"/>
  <c r="CI256" i="4"/>
  <c r="CL256" i="4"/>
  <c r="CM256" i="4" s="1"/>
  <c r="EI266" i="4"/>
  <c r="EJ278" i="4" s="1"/>
  <c r="CG288" i="4" l="1"/>
  <c r="CK276" i="4"/>
  <c r="CG287" i="4"/>
  <c r="CK275" i="4"/>
  <c r="CG283" i="4"/>
  <c r="CK271" i="4"/>
  <c r="CG280" i="4"/>
  <c r="CK268" i="4"/>
  <c r="CG281" i="4"/>
  <c r="CK269" i="4"/>
  <c r="CG289" i="4"/>
  <c r="CK277" i="4"/>
  <c r="CG285" i="4"/>
  <c r="CK273" i="4"/>
  <c r="CG286" i="4"/>
  <c r="CK274" i="4"/>
  <c r="CG282" i="4"/>
  <c r="CK270" i="4"/>
  <c r="CG284" i="4"/>
  <c r="CK272" i="4"/>
  <c r="CG279" i="4"/>
  <c r="CK267" i="4"/>
  <c r="N278" i="4"/>
  <c r="K266" i="4"/>
  <c r="BK278" i="4"/>
  <c r="AZ266" i="4"/>
  <c r="DR266" i="4"/>
  <c r="DS277" i="4" s="1"/>
  <c r="DU277" i="4" s="1"/>
  <c r="CJ271" i="4"/>
  <c r="DR263" i="4"/>
  <c r="DJ274" i="4"/>
  <c r="DM275" i="4"/>
  <c r="CJ274" i="4"/>
  <c r="CJ275" i="4"/>
  <c r="DJ271" i="4"/>
  <c r="DM272" i="4"/>
  <c r="CJ272" i="4"/>
  <c r="DJ276" i="4"/>
  <c r="DM277" i="4"/>
  <c r="DK262" i="4"/>
  <c r="DJ273" i="4"/>
  <c r="DM274" i="4"/>
  <c r="CJ276" i="4"/>
  <c r="DK261" i="4"/>
  <c r="DJ272" i="4"/>
  <c r="DM273" i="4"/>
  <c r="CJ273" i="4"/>
  <c r="CJ268" i="4"/>
  <c r="CJ269" i="4"/>
  <c r="DK264" i="4"/>
  <c r="DJ275" i="4"/>
  <c r="DM276" i="4"/>
  <c r="DK258" i="4"/>
  <c r="DJ269" i="4"/>
  <c r="DM270" i="4"/>
  <c r="CJ270" i="4"/>
  <c r="DJ270" i="4"/>
  <c r="DM271" i="4"/>
  <c r="DK257" i="4"/>
  <c r="DJ268" i="4"/>
  <c r="DM269" i="4"/>
  <c r="DK266" i="4"/>
  <c r="DL277" i="4" s="1"/>
  <c r="DJ277" i="4"/>
  <c r="DM278" i="4"/>
  <c r="DK256" i="4"/>
  <c r="DJ267" i="4"/>
  <c r="CJ267" i="4"/>
  <c r="DK265" i="4"/>
  <c r="DR261" i="4"/>
  <c r="DP261" i="4"/>
  <c r="DK263" i="4"/>
  <c r="DR262" i="4"/>
  <c r="DP262" i="4"/>
  <c r="DK260" i="4"/>
  <c r="DP263" i="4"/>
  <c r="CH255" i="4"/>
  <c r="DP258" i="4"/>
  <c r="DP256" i="4"/>
  <c r="DR256" i="4"/>
  <c r="DK259" i="4"/>
  <c r="DP259" i="4"/>
  <c r="DR259" i="4"/>
  <c r="DR260" i="4"/>
  <c r="DP260" i="4"/>
  <c r="CD266" i="4"/>
  <c r="DH255" i="4"/>
  <c r="DM267" i="4" s="1"/>
  <c r="DA222" i="4"/>
  <c r="DA197" i="4"/>
  <c r="DR258" i="4"/>
  <c r="DA254" i="4"/>
  <c r="DA223" i="4"/>
  <c r="DA159" i="4"/>
  <c r="DA15" i="4"/>
  <c r="DA182" i="4"/>
  <c r="DA38" i="4"/>
  <c r="DA61" i="4"/>
  <c r="DA71" i="4"/>
  <c r="DA91" i="4"/>
  <c r="DA114" i="4"/>
  <c r="DA124" i="4"/>
  <c r="DA147" i="4"/>
  <c r="DA170" i="4"/>
  <c r="DA26" i="4"/>
  <c r="DA72" i="4"/>
  <c r="DA102" i="4"/>
  <c r="DA125" i="4"/>
  <c r="CL255" i="4"/>
  <c r="CM255" i="4" s="1"/>
  <c r="CI255" i="4"/>
  <c r="DR257" i="4"/>
  <c r="DP257" i="4"/>
  <c r="DA238" i="4"/>
  <c r="DA236" i="4"/>
  <c r="DA68" i="4"/>
  <c r="DA239" i="4"/>
  <c r="DA57" i="4"/>
  <c r="DA230" i="4"/>
  <c r="DA229" i="4"/>
  <c r="DA227" i="4"/>
  <c r="DA198" i="4"/>
  <c r="DA135" i="4"/>
  <c r="DA158" i="4"/>
  <c r="DA14" i="4"/>
  <c r="DA181" i="4"/>
  <c r="DA37" i="4"/>
  <c r="DA60" i="4"/>
  <c r="DA191" i="4"/>
  <c r="DA47" i="4"/>
  <c r="DA190" i="4"/>
  <c r="DA46" i="4"/>
  <c r="DA189" i="4"/>
  <c r="DA45" i="4"/>
  <c r="DA188" i="4"/>
  <c r="DA44" i="4"/>
  <c r="DA67" i="4"/>
  <c r="DA90" i="4"/>
  <c r="DA84" i="4"/>
  <c r="DA228" i="4"/>
  <c r="DA243" i="4"/>
  <c r="DA218" i="4"/>
  <c r="DA205" i="4"/>
  <c r="DA204" i="4"/>
  <c r="DA202" i="4"/>
  <c r="DA201" i="4"/>
  <c r="DA200" i="4"/>
  <c r="DA136" i="4"/>
  <c r="DA123" i="4"/>
  <c r="DA146" i="4"/>
  <c r="DA169" i="4"/>
  <c r="DA25" i="4"/>
  <c r="DA192" i="4"/>
  <c r="DA48" i="4"/>
  <c r="DA179" i="4"/>
  <c r="DA35" i="4"/>
  <c r="DA178" i="4"/>
  <c r="DA34" i="4"/>
  <c r="DA177" i="4"/>
  <c r="DA33" i="4"/>
  <c r="DA176" i="4"/>
  <c r="DA32" i="4"/>
  <c r="DA199" i="4"/>
  <c r="DA55" i="4"/>
  <c r="DA78" i="4"/>
  <c r="DA253" i="4"/>
  <c r="DA70" i="4"/>
  <c r="DA58" i="4"/>
  <c r="DA221" i="4"/>
  <c r="DA53" i="4"/>
  <c r="DA244" i="4"/>
  <c r="DA231" i="4"/>
  <c r="DA172" i="4"/>
  <c r="DA161" i="4"/>
  <c r="DA203" i="4"/>
  <c r="DA149" i="4"/>
  <c r="DA148" i="4"/>
  <c r="DA137" i="4"/>
  <c r="DA64" i="4"/>
  <c r="DA111" i="4"/>
  <c r="DA134" i="4"/>
  <c r="DA157" i="4"/>
  <c r="DA180" i="4"/>
  <c r="DA36" i="4"/>
  <c r="DA167" i="4"/>
  <c r="DA23" i="4"/>
  <c r="DA166" i="4"/>
  <c r="DA22" i="4"/>
  <c r="DA165" i="4"/>
  <c r="DA21" i="4"/>
  <c r="DA164" i="4"/>
  <c r="DA20" i="4"/>
  <c r="DA187" i="4"/>
  <c r="DA43" i="4"/>
  <c r="DA66" i="4"/>
  <c r="DA240" i="4"/>
  <c r="DA241" i="4"/>
  <c r="DA49" i="4"/>
  <c r="DA245" i="4"/>
  <c r="DA232" i="4"/>
  <c r="DA219" i="4"/>
  <c r="DA173" i="4"/>
  <c r="DA100" i="4"/>
  <c r="DA89" i="4"/>
  <c r="DA160" i="4"/>
  <c r="DA77" i="4"/>
  <c r="DA76" i="4"/>
  <c r="DA65" i="4"/>
  <c r="DA99" i="4"/>
  <c r="DA122" i="4"/>
  <c r="DA145" i="4"/>
  <c r="DA168" i="4"/>
  <c r="DA24" i="4"/>
  <c r="DA155" i="4"/>
  <c r="DA154" i="4"/>
  <c r="DA153" i="4"/>
  <c r="DA152" i="4"/>
  <c r="DA175" i="4"/>
  <c r="DA31" i="4"/>
  <c r="DA54" i="4"/>
  <c r="DA220" i="4"/>
  <c r="DA101" i="4"/>
  <c r="DA28" i="4"/>
  <c r="DA17" i="4"/>
  <c r="DA88" i="4"/>
  <c r="DA87" i="4"/>
  <c r="DA110" i="4"/>
  <c r="DA133" i="4"/>
  <c r="DA156" i="4"/>
  <c r="DA143" i="4"/>
  <c r="DA142" i="4"/>
  <c r="DA141" i="4"/>
  <c r="DA140" i="4"/>
  <c r="DA163" i="4"/>
  <c r="DA19" i="4"/>
  <c r="DA186" i="4"/>
  <c r="DA42" i="4"/>
  <c r="DA242" i="4"/>
  <c r="DA193" i="4"/>
  <c r="DA184" i="4"/>
  <c r="DA29" i="4"/>
  <c r="DA16" i="4"/>
  <c r="DA75" i="4"/>
  <c r="DA98" i="4"/>
  <c r="DA121" i="4"/>
  <c r="DA144" i="4"/>
  <c r="DA131" i="4"/>
  <c r="DA130" i="4"/>
  <c r="DA129" i="4"/>
  <c r="DA128" i="4"/>
  <c r="DA151" i="4"/>
  <c r="DA174" i="4"/>
  <c r="DA30" i="4"/>
  <c r="DA196" i="4"/>
  <c r="DA226" i="4"/>
  <c r="DA59" i="4"/>
  <c r="DA79" i="4"/>
  <c r="DA185" i="4"/>
  <c r="DA112" i="4"/>
  <c r="DA63" i="4"/>
  <c r="DA86" i="4"/>
  <c r="DA109" i="4"/>
  <c r="DA132" i="4"/>
  <c r="DA119" i="4"/>
  <c r="DA118" i="4"/>
  <c r="DA117" i="4"/>
  <c r="DA116" i="4"/>
  <c r="DA139" i="4"/>
  <c r="DA162" i="4"/>
  <c r="DA18" i="4"/>
  <c r="DA69" i="4"/>
  <c r="DA52" i="4"/>
  <c r="DA224" i="4"/>
  <c r="DA56" i="4"/>
  <c r="DA233" i="4"/>
  <c r="DA113" i="4"/>
  <c r="DA40" i="4"/>
  <c r="DA195" i="4"/>
  <c r="DA51" i="4"/>
  <c r="DA74" i="4"/>
  <c r="DA97" i="4"/>
  <c r="DA120" i="4"/>
  <c r="DA107" i="4"/>
  <c r="DA106" i="4"/>
  <c r="DA105" i="4"/>
  <c r="DA104" i="4"/>
  <c r="DA127" i="4"/>
  <c r="DA150" i="4"/>
  <c r="DA251" i="4"/>
  <c r="DA237" i="4"/>
  <c r="DA225" i="4"/>
  <c r="DA234" i="4"/>
  <c r="DA41" i="4"/>
  <c r="DA247" i="4"/>
  <c r="DA183" i="4"/>
  <c r="DA39" i="4"/>
  <c r="DA62" i="4"/>
  <c r="DA85" i="4"/>
  <c r="DA108" i="4"/>
  <c r="DA95" i="4"/>
  <c r="DA94" i="4"/>
  <c r="DA93" i="4"/>
  <c r="DA92" i="4"/>
  <c r="DA115" i="4"/>
  <c r="DA138" i="4"/>
  <c r="DA252" i="4"/>
  <c r="DA250" i="4"/>
  <c r="DA249" i="4"/>
  <c r="DA248" i="4"/>
  <c r="DA235" i="4"/>
  <c r="DA171" i="4"/>
  <c r="DA27" i="4"/>
  <c r="DA194" i="4"/>
  <c r="DA50" i="4"/>
  <c r="DA73" i="4"/>
  <c r="DA96" i="4"/>
  <c r="DA83" i="4"/>
  <c r="DA82" i="4"/>
  <c r="DA81" i="4"/>
  <c r="DA80" i="4"/>
  <c r="DA103" i="4"/>
  <c r="DA126" i="4"/>
  <c r="DA255" i="4"/>
  <c r="DA256" i="4"/>
  <c r="DA258" i="4"/>
  <c r="DA259" i="4"/>
  <c r="DA260" i="4"/>
  <c r="DA261" i="4"/>
  <c r="DA262" i="4"/>
  <c r="DA263" i="4"/>
  <c r="DA264" i="4"/>
  <c r="DA265" i="4"/>
  <c r="DA266" i="4"/>
  <c r="DA257" i="4"/>
  <c r="DR265" i="4"/>
  <c r="DP265" i="4"/>
  <c r="DP264" i="4"/>
  <c r="DR264" i="4"/>
  <c r="DO286" i="4" l="1"/>
  <c r="DQ274" i="4"/>
  <c r="DO283" i="4"/>
  <c r="DQ271" i="4"/>
  <c r="DO288" i="4"/>
  <c r="DQ276" i="4"/>
  <c r="DO285" i="4"/>
  <c r="DQ273" i="4"/>
  <c r="DO284" i="4"/>
  <c r="DQ272" i="4"/>
  <c r="DO287" i="4"/>
  <c r="DQ275" i="4"/>
  <c r="DO281" i="4"/>
  <c r="DQ269" i="4"/>
  <c r="DO282" i="4"/>
  <c r="DQ270" i="4"/>
  <c r="DO280" i="4"/>
  <c r="DQ268" i="4"/>
  <c r="DO289" i="4"/>
  <c r="DQ277" i="4"/>
  <c r="DO279" i="4"/>
  <c r="DQ267" i="4"/>
  <c r="CG278" i="4"/>
  <c r="CK266" i="4"/>
  <c r="DT266" i="4"/>
  <c r="DL276" i="4"/>
  <c r="DL270" i="4"/>
  <c r="DL274" i="4"/>
  <c r="DT265" i="4"/>
  <c r="DS276" i="4"/>
  <c r="DU276" i="4" s="1"/>
  <c r="DT259" i="4"/>
  <c r="DS270" i="4"/>
  <c r="DU270" i="4" s="1"/>
  <c r="DT262" i="4"/>
  <c r="DS273" i="4"/>
  <c r="DU273" i="4" s="1"/>
  <c r="DT258" i="4"/>
  <c r="DS269" i="4"/>
  <c r="DU269" i="4" s="1"/>
  <c r="DL269" i="4"/>
  <c r="DT261" i="4"/>
  <c r="DS272" i="4"/>
  <c r="DU272" i="4" s="1"/>
  <c r="DL268" i="4"/>
  <c r="DL273" i="4"/>
  <c r="DL272" i="4"/>
  <c r="DT263" i="4"/>
  <c r="DS274" i="4"/>
  <c r="DU274" i="4" s="1"/>
  <c r="DT257" i="4"/>
  <c r="DS268" i="4"/>
  <c r="DU268" i="4" s="1"/>
  <c r="DL275" i="4"/>
  <c r="DL271" i="4"/>
  <c r="DT264" i="4"/>
  <c r="DS275" i="4"/>
  <c r="DU275" i="4" s="1"/>
  <c r="DT260" i="4"/>
  <c r="DS271" i="4"/>
  <c r="DU271" i="4" s="1"/>
  <c r="DT256" i="4"/>
  <c r="DS267" i="4"/>
  <c r="DU267" i="4" s="1"/>
  <c r="DL267" i="4"/>
  <c r="DK255" i="4"/>
  <c r="DJ266" i="4"/>
  <c r="DP255" i="4"/>
  <c r="DR255" i="4"/>
  <c r="DT255" i="4" s="1"/>
  <c r="DO278" i="4" l="1"/>
  <c r="DQ266" i="4"/>
  <c r="DS266" i="4"/>
  <c r="DU266" i="4" s="1"/>
  <c r="BX201" i="4" l="1"/>
  <c r="BX200" i="4"/>
  <c r="BX199" i="4"/>
  <c r="BX198" i="4"/>
  <c r="BX197" i="4"/>
  <c r="BX196" i="4"/>
  <c r="BX195" i="4"/>
  <c r="BX194" i="4"/>
  <c r="BX193" i="4"/>
  <c r="BX192" i="4"/>
  <c r="BX191" i="4"/>
  <c r="BX190" i="4"/>
  <c r="BX189" i="4"/>
  <c r="BX188" i="4"/>
  <c r="BX187" i="4"/>
  <c r="BX186" i="4"/>
  <c r="BX185" i="4"/>
  <c r="BX184" i="4"/>
  <c r="BX183" i="4"/>
  <c r="BX182" i="4"/>
  <c r="BX181" i="4"/>
  <c r="BX180" i="4"/>
  <c r="BX179" i="4"/>
  <c r="BX178" i="4"/>
  <c r="BX177" i="4"/>
  <c r="BX176" i="4"/>
  <c r="BX175" i="4"/>
  <c r="BX174" i="4"/>
  <c r="BX173" i="4"/>
  <c r="BX172" i="4"/>
  <c r="BX171" i="4"/>
  <c r="BX170" i="4"/>
  <c r="BX169" i="4"/>
  <c r="BX168" i="4"/>
  <c r="BX167" i="4"/>
  <c r="BX166" i="4"/>
  <c r="BX165" i="4"/>
  <c r="BX164" i="4"/>
  <c r="BX163" i="4"/>
  <c r="BX162" i="4"/>
  <c r="BX161" i="4"/>
  <c r="BX160" i="4"/>
  <c r="BX159" i="4"/>
  <c r="BX158" i="4"/>
  <c r="BX157" i="4"/>
  <c r="BX156" i="4"/>
  <c r="BX155" i="4"/>
  <c r="BX154" i="4"/>
  <c r="BX153" i="4"/>
  <c r="BX152" i="4"/>
  <c r="BX151" i="4"/>
  <c r="BX150" i="4"/>
  <c r="BX149" i="4"/>
  <c r="BX148" i="4"/>
  <c r="BX147" i="4"/>
  <c r="BX146" i="4"/>
  <c r="BX145" i="4"/>
  <c r="BX144" i="4"/>
  <c r="BX143" i="4"/>
  <c r="BX142" i="4"/>
  <c r="BX141" i="4"/>
  <c r="BX140" i="4"/>
  <c r="BX139" i="4"/>
  <c r="BX138" i="4"/>
  <c r="BX137" i="4"/>
  <c r="BX136" i="4"/>
  <c r="BX135" i="4"/>
  <c r="BX134" i="4"/>
  <c r="BX133" i="4"/>
  <c r="BX132" i="4"/>
  <c r="BX131" i="4"/>
  <c r="BX130" i="4"/>
  <c r="BX129" i="4"/>
  <c r="BX128" i="4"/>
  <c r="BX127" i="4"/>
  <c r="BX126" i="4"/>
  <c r="BX125" i="4"/>
  <c r="BX124" i="4"/>
  <c r="BX123" i="4"/>
  <c r="BX122" i="4"/>
  <c r="BX121" i="4"/>
  <c r="BX120" i="4"/>
  <c r="BX119" i="4"/>
  <c r="BX118" i="4"/>
  <c r="BX117" i="4"/>
  <c r="BX116" i="4"/>
  <c r="BX115" i="4"/>
  <c r="BX114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3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9" i="4"/>
  <c r="BX78" i="4"/>
  <c r="BX77" i="4"/>
  <c r="BX76" i="4"/>
  <c r="BX75" i="4"/>
  <c r="BX74" i="4"/>
  <c r="BX73" i="4"/>
  <c r="BX72" i="4"/>
  <c r="BX71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50" i="4"/>
  <c r="BX49" i="4"/>
  <c r="BX48" i="4"/>
  <c r="BX47" i="4"/>
  <c r="BX46" i="4"/>
  <c r="BX45" i="4"/>
  <c r="BX44" i="4"/>
  <c r="BX43" i="4"/>
  <c r="BX42" i="4"/>
  <c r="BX41" i="4"/>
  <c r="BX40" i="4"/>
  <c r="BX39" i="4"/>
  <c r="BX38" i="4"/>
  <c r="BX37" i="4"/>
  <c r="BX36" i="4"/>
  <c r="BX35" i="4"/>
  <c r="BX34" i="4"/>
  <c r="BX33" i="4"/>
  <c r="BX32" i="4"/>
  <c r="BX31" i="4"/>
  <c r="BX30" i="4"/>
  <c r="BX29" i="4"/>
  <c r="BX28" i="4"/>
  <c r="BX27" i="4"/>
  <c r="BX26" i="4"/>
  <c r="BX25" i="4"/>
  <c r="BX24" i="4"/>
  <c r="BX23" i="4"/>
  <c r="BX22" i="4"/>
  <c r="BX21" i="4"/>
  <c r="BX20" i="4"/>
  <c r="BX19" i="4"/>
  <c r="BX18" i="4"/>
  <c r="BX17" i="4"/>
  <c r="BX16" i="4"/>
  <c r="BX15" i="4"/>
  <c r="BX14" i="4"/>
  <c r="BC242" i="4"/>
  <c r="BC241" i="4"/>
  <c r="BC240" i="4"/>
  <c r="BC239" i="4"/>
  <c r="BC238" i="4"/>
  <c r="BC237" i="4"/>
  <c r="BC236" i="4"/>
  <c r="BC235" i="4"/>
  <c r="BC234" i="4"/>
  <c r="BC233" i="4"/>
  <c r="BC232" i="4"/>
  <c r="BC231" i="4"/>
  <c r="BC230" i="4"/>
  <c r="BC229" i="4"/>
  <c r="BC228" i="4"/>
  <c r="BC227" i="4"/>
  <c r="BC226" i="4"/>
  <c r="BC225" i="4"/>
  <c r="BC224" i="4"/>
  <c r="BC223" i="4"/>
  <c r="BC222" i="4"/>
  <c r="BC221" i="4"/>
  <c r="BC220" i="4"/>
  <c r="BC219" i="4"/>
  <c r="BC218" i="4"/>
  <c r="BC217" i="4"/>
  <c r="BC216" i="4"/>
  <c r="BC215" i="4"/>
  <c r="BC214" i="4"/>
  <c r="BC213" i="4"/>
  <c r="BC212" i="4"/>
  <c r="BC211" i="4"/>
  <c r="BC210" i="4"/>
  <c r="BC209" i="4"/>
  <c r="BC208" i="4"/>
  <c r="BC207" i="4"/>
  <c r="BC206" i="4"/>
  <c r="BC205" i="4"/>
  <c r="BC204" i="4"/>
  <c r="BC203" i="4"/>
  <c r="BC202" i="4"/>
  <c r="BC201" i="4"/>
  <c r="BC200" i="4"/>
  <c r="BC199" i="4"/>
  <c r="BC198" i="4"/>
  <c r="BC197" i="4"/>
  <c r="BC196" i="4"/>
  <c r="BC195" i="4"/>
  <c r="BC194" i="4"/>
  <c r="BC193" i="4"/>
  <c r="BC192" i="4"/>
  <c r="BC191" i="4"/>
  <c r="BC190" i="4"/>
  <c r="BC189" i="4"/>
  <c r="BC188" i="4"/>
  <c r="BC187" i="4"/>
  <c r="BC186" i="4"/>
  <c r="BC185" i="4"/>
  <c r="BC184" i="4"/>
  <c r="BC183" i="4"/>
  <c r="BC182" i="4"/>
  <c r="BC181" i="4"/>
  <c r="BC180" i="4"/>
  <c r="BC179" i="4"/>
  <c r="BC178" i="4"/>
  <c r="BC177" i="4"/>
  <c r="BC176" i="4"/>
  <c r="BC175" i="4"/>
  <c r="BC174" i="4"/>
  <c r="BC173" i="4"/>
  <c r="BC172" i="4"/>
  <c r="BC171" i="4"/>
  <c r="BC170" i="4"/>
  <c r="BC169" i="4"/>
  <c r="BC168" i="4"/>
  <c r="BC167" i="4"/>
  <c r="BC166" i="4"/>
  <c r="BC165" i="4"/>
  <c r="BC164" i="4"/>
  <c r="BC163" i="4"/>
  <c r="BC162" i="4"/>
  <c r="BC161" i="4"/>
  <c r="BC160" i="4"/>
  <c r="BC159" i="4"/>
  <c r="BC158" i="4"/>
  <c r="BC157" i="4"/>
  <c r="BC156" i="4"/>
  <c r="BC155" i="4"/>
  <c r="BC154" i="4"/>
  <c r="BC153" i="4"/>
  <c r="BC152" i="4"/>
  <c r="BC151" i="4"/>
  <c r="BC150" i="4"/>
  <c r="BC149" i="4"/>
  <c r="BC148" i="4"/>
  <c r="BC147" i="4"/>
  <c r="BC146" i="4"/>
  <c r="BC145" i="4"/>
  <c r="BC144" i="4"/>
  <c r="BC143" i="4"/>
  <c r="BC142" i="4"/>
  <c r="BC141" i="4"/>
  <c r="BC140" i="4"/>
  <c r="BC139" i="4"/>
  <c r="BC138" i="4"/>
  <c r="BC137" i="4"/>
  <c r="BC136" i="4"/>
  <c r="BC135" i="4"/>
  <c r="BC134" i="4"/>
  <c r="BC133" i="4"/>
  <c r="BC132" i="4"/>
  <c r="BC131" i="4"/>
  <c r="BC130" i="4"/>
  <c r="BC129" i="4"/>
  <c r="BC128" i="4"/>
  <c r="BC127" i="4"/>
  <c r="BC126" i="4"/>
  <c r="BC125" i="4"/>
  <c r="BC124" i="4"/>
  <c r="BC123" i="4"/>
  <c r="BC122" i="4"/>
  <c r="BC121" i="4"/>
  <c r="BC120" i="4"/>
  <c r="BC119" i="4"/>
  <c r="BC118" i="4"/>
  <c r="BC117" i="4"/>
  <c r="BC116" i="4"/>
  <c r="BC115" i="4"/>
  <c r="BC114" i="4"/>
  <c r="BC113" i="4"/>
  <c r="BC112" i="4"/>
  <c r="BC111" i="4"/>
  <c r="BC110" i="4"/>
  <c r="BC109" i="4"/>
  <c r="BC108" i="4"/>
  <c r="BC107" i="4"/>
  <c r="BC106" i="4"/>
  <c r="BC105" i="4"/>
  <c r="BC104" i="4"/>
  <c r="BC103" i="4"/>
  <c r="BC102" i="4"/>
  <c r="BC101" i="4"/>
  <c r="BC100" i="4"/>
  <c r="BC99" i="4"/>
  <c r="BC98" i="4"/>
  <c r="BC97" i="4"/>
  <c r="BC96" i="4"/>
  <c r="BC95" i="4"/>
  <c r="BC94" i="4"/>
  <c r="BC93" i="4"/>
  <c r="BC92" i="4"/>
  <c r="BC91" i="4"/>
  <c r="BC90" i="4"/>
  <c r="BC89" i="4"/>
  <c r="BC88" i="4"/>
  <c r="BC87" i="4"/>
  <c r="BC86" i="4"/>
  <c r="BC85" i="4"/>
  <c r="BC84" i="4"/>
  <c r="BC83" i="4"/>
  <c r="BC82" i="4"/>
  <c r="BC81" i="4"/>
  <c r="BC80" i="4"/>
  <c r="BC79" i="4"/>
  <c r="BC78" i="4"/>
  <c r="BC77" i="4"/>
  <c r="BC76" i="4"/>
  <c r="BC75" i="4"/>
  <c r="BC74" i="4"/>
  <c r="BC73" i="4"/>
  <c r="BC72" i="4"/>
  <c r="BC71" i="4"/>
  <c r="BC70" i="4"/>
  <c r="BC69" i="4"/>
  <c r="BC68" i="4"/>
  <c r="BC67" i="4"/>
  <c r="BC66" i="4"/>
  <c r="BC65" i="4"/>
  <c r="BC64" i="4"/>
  <c r="BC63" i="4"/>
  <c r="BC62" i="4"/>
  <c r="BC61" i="4"/>
  <c r="BC60" i="4"/>
  <c r="BC59" i="4"/>
  <c r="BC58" i="4"/>
  <c r="BC57" i="4"/>
  <c r="BC56" i="4"/>
  <c r="BC55" i="4"/>
  <c r="BC54" i="4"/>
  <c r="BC53" i="4"/>
  <c r="BC52" i="4"/>
  <c r="BC51" i="4"/>
  <c r="BC50" i="4"/>
  <c r="BC49" i="4"/>
  <c r="BC48" i="4"/>
  <c r="BC47" i="4"/>
  <c r="BC46" i="4"/>
  <c r="BC45" i="4"/>
  <c r="BC44" i="4"/>
  <c r="BC43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30" i="4"/>
  <c r="BC29" i="4"/>
  <c r="BC28" i="4"/>
  <c r="BC27" i="4"/>
  <c r="BC26" i="4"/>
  <c r="BC25" i="4"/>
  <c r="BC24" i="4"/>
  <c r="BC23" i="4"/>
  <c r="BC22" i="4"/>
  <c r="BC21" i="4"/>
  <c r="BC20" i="4"/>
  <c r="BC19" i="4"/>
  <c r="BC18" i="4"/>
  <c r="BC17" i="4"/>
  <c r="BC16" i="4"/>
  <c r="BC15" i="4"/>
  <c r="BC14" i="4"/>
  <c r="BC265" i="4"/>
  <c r="BD265" i="4" s="1"/>
  <c r="BO255" i="4"/>
  <c r="S255" i="4"/>
  <c r="BC263" i="4" l="1"/>
  <c r="BD263" i="4" s="1"/>
  <c r="BC264" i="4"/>
  <c r="BD264" i="4" s="1"/>
  <c r="CQ255" i="4"/>
  <c r="BC256" i="4"/>
  <c r="BD256" i="4" s="1"/>
  <c r="BC257" i="4"/>
  <c r="BD257" i="4" s="1"/>
  <c r="BC258" i="4"/>
  <c r="BD258" i="4" s="1"/>
  <c r="BC259" i="4"/>
  <c r="BD259" i="4" s="1"/>
  <c r="BC260" i="4"/>
  <c r="BD260" i="4" s="1"/>
  <c r="BC261" i="4"/>
  <c r="BD261" i="4" s="1"/>
  <c r="BC262" i="4"/>
  <c r="BD262" i="4" s="1"/>
  <c r="BC255" i="4"/>
  <c r="BD255" i="4" s="1"/>
  <c r="BC251" i="4"/>
  <c r="BC253" i="4"/>
  <c r="BC248" i="4"/>
  <c r="BC243" i="4"/>
  <c r="BC244" i="4"/>
  <c r="BC245" i="4"/>
  <c r="BC254" i="4"/>
  <c r="BC246" i="4"/>
  <c r="BC247" i="4"/>
  <c r="BC249" i="4"/>
  <c r="BC250" i="4"/>
  <c r="BC252" i="4"/>
  <c r="F12" i="13"/>
  <c r="CQ266" i="4" l="1"/>
  <c r="CP265" i="4"/>
  <c r="S266" i="4"/>
  <c r="R265" i="4"/>
  <c r="U277" i="4" s="1"/>
  <c r="BX265" i="4"/>
  <c r="BO266" i="4"/>
  <c r="BN265" i="4"/>
  <c r="BQ277" i="4" s="1"/>
  <c r="E101" i="13"/>
  <c r="E102" i="13"/>
  <c r="CS277" i="4" l="1"/>
  <c r="CX265" i="4"/>
  <c r="CP264" i="4"/>
  <c r="CQ265" i="4"/>
  <c r="S265" i="4"/>
  <c r="R264" i="4"/>
  <c r="U276" i="4" s="1"/>
  <c r="BO265" i="4"/>
  <c r="BN264" i="4"/>
  <c r="BQ276" i="4" s="1"/>
  <c r="BX264" i="4"/>
  <c r="CS276" i="4" l="1"/>
  <c r="CX264" i="4"/>
  <c r="S264" i="4"/>
  <c r="R263" i="4"/>
  <c r="U275" i="4" s="1"/>
  <c r="BN263" i="4"/>
  <c r="BQ275" i="4" s="1"/>
  <c r="BO264" i="4"/>
  <c r="CQ264" i="4"/>
  <c r="CP263" i="4"/>
  <c r="BX263" i="4"/>
  <c r="U17" i="10"/>
  <c r="T17" i="10"/>
  <c r="U19" i="10"/>
  <c r="T19" i="10"/>
  <c r="U18" i="10"/>
  <c r="T18" i="10"/>
  <c r="CS275" i="4" l="1"/>
  <c r="CX263" i="4"/>
  <c r="G13" i="15"/>
  <c r="G13" i="17"/>
  <c r="O13" i="15"/>
  <c r="G14" i="15"/>
  <c r="O14" i="15"/>
  <c r="O16" i="15" s="1"/>
  <c r="G14" i="17"/>
  <c r="H12" i="15"/>
  <c r="P12" i="15"/>
  <c r="H12" i="17"/>
  <c r="G12" i="15"/>
  <c r="O12" i="15"/>
  <c r="G12" i="17"/>
  <c r="H14" i="15"/>
  <c r="P14" i="15"/>
  <c r="H14" i="17"/>
  <c r="H13" i="15"/>
  <c r="P13" i="15"/>
  <c r="H13" i="17"/>
  <c r="T8" i="10"/>
  <c r="T6" i="10"/>
  <c r="E22" i="17" s="1"/>
  <c r="U11" i="10"/>
  <c r="T11" i="10"/>
  <c r="E10" i="17" s="1"/>
  <c r="U6" i="10"/>
  <c r="U8" i="10"/>
  <c r="I13" i="15" l="1"/>
  <c r="I14" i="15"/>
  <c r="Q13" i="15"/>
  <c r="I13" i="17"/>
  <c r="I12" i="15"/>
  <c r="I14" i="17"/>
  <c r="I12" i="17"/>
  <c r="P16" i="15"/>
  <c r="Q16" i="15" s="1"/>
  <c r="Q14" i="15"/>
  <c r="Q12" i="15"/>
  <c r="BO263" i="4"/>
  <c r="BN262" i="4"/>
  <c r="BQ274" i="4" s="1"/>
  <c r="BX262" i="4"/>
  <c r="S262" i="4"/>
  <c r="R261" i="4"/>
  <c r="U273" i="4" s="1"/>
  <c r="BX261" i="4"/>
  <c r="S263" i="4"/>
  <c r="R262" i="4"/>
  <c r="U274" i="4" s="1"/>
  <c r="BN261" i="4"/>
  <c r="BQ273" i="4" s="1"/>
  <c r="BO262" i="4"/>
  <c r="CQ262" i="4"/>
  <c r="CP261" i="4"/>
  <c r="CQ263" i="4"/>
  <c r="CP262" i="4"/>
  <c r="F16" i="13"/>
  <c r="F35" i="13"/>
  <c r="F72" i="13"/>
  <c r="F74" i="13"/>
  <c r="F75" i="13"/>
  <c r="F81" i="13"/>
  <c r="F83" i="13"/>
  <c r="F90" i="13"/>
  <c r="F94" i="13"/>
  <c r="F97" i="13"/>
  <c r="CS273" i="4" l="1"/>
  <c r="CX261" i="4"/>
  <c r="CS274" i="4"/>
  <c r="CX262" i="4"/>
  <c r="S258" i="4"/>
  <c r="R257" i="4"/>
  <c r="U269" i="4" s="1"/>
  <c r="BN258" i="4"/>
  <c r="BQ270" i="4" s="1"/>
  <c r="BO259" i="4"/>
  <c r="BX259" i="4"/>
  <c r="BX258" i="4"/>
  <c r="CQ261" i="4"/>
  <c r="CP260" i="4"/>
  <c r="BN259" i="4"/>
  <c r="BQ271" i="4" s="1"/>
  <c r="BO260" i="4"/>
  <c r="S261" i="4"/>
  <c r="R260" i="4"/>
  <c r="U272" i="4" s="1"/>
  <c r="BN257" i="4"/>
  <c r="BQ269" i="4" s="1"/>
  <c r="BO258" i="4"/>
  <c r="CQ260" i="4"/>
  <c r="CP259" i="4"/>
  <c r="CQ259" i="4"/>
  <c r="CP258" i="4"/>
  <c r="CQ258" i="4"/>
  <c r="CP257" i="4"/>
  <c r="S260" i="4"/>
  <c r="R259" i="4"/>
  <c r="U271" i="4" s="1"/>
  <c r="BX260" i="4"/>
  <c r="BX257" i="4"/>
  <c r="S259" i="4"/>
  <c r="R258" i="4"/>
  <c r="U270" i="4" s="1"/>
  <c r="BN260" i="4"/>
  <c r="BQ272" i="4" s="1"/>
  <c r="BO261" i="4"/>
  <c r="B102" i="13"/>
  <c r="B101" i="13"/>
  <c r="CS272" i="4" l="1"/>
  <c r="CX260" i="4"/>
  <c r="CS271" i="4"/>
  <c r="CX259" i="4"/>
  <c r="CS270" i="4"/>
  <c r="CX258" i="4"/>
  <c r="CS269" i="4"/>
  <c r="CX257" i="4"/>
  <c r="C101" i="13"/>
  <c r="D101" i="13" s="1"/>
  <c r="BN256" i="4" l="1"/>
  <c r="BQ268" i="4" s="1"/>
  <c r="BO257" i="4"/>
  <c r="BX256" i="4"/>
  <c r="CQ257" i="4"/>
  <c r="CP256" i="4"/>
  <c r="S257" i="4"/>
  <c r="R256" i="4"/>
  <c r="U268" i="4" s="1"/>
  <c r="C102" i="13"/>
  <c r="D102" i="13" s="1"/>
  <c r="BO256" i="4"/>
  <c r="S256" i="4"/>
  <c r="CS268" i="4" l="1"/>
  <c r="CX256" i="4"/>
  <c r="CQ256" i="4"/>
  <c r="BX255" i="4"/>
  <c r="R255" i="4"/>
  <c r="U267" i="4" s="1"/>
  <c r="R254" i="4"/>
  <c r="U266" i="4" s="1"/>
  <c r="BN255" i="4"/>
  <c r="BQ267" i="4" s="1"/>
  <c r="BN254" i="4"/>
  <c r="BQ266" i="4" s="1"/>
  <c r="CP255" i="4"/>
  <c r="CP254" i="4"/>
  <c r="BX254" i="4"/>
  <c r="CS267" i="4" l="1"/>
  <c r="CX255" i="4"/>
  <c r="CS266" i="4"/>
  <c r="M103" i="14"/>
  <c r="L103" i="14"/>
  <c r="K103" i="14"/>
  <c r="H103" i="14"/>
  <c r="L102" i="14"/>
  <c r="K102" i="14"/>
  <c r="J103" i="14"/>
  <c r="I103" i="14"/>
  <c r="E103" i="14"/>
  <c r="D103" i="14"/>
  <c r="C103" i="14"/>
  <c r="C102" i="14"/>
  <c r="F103" i="14"/>
  <c r="J102" i="14"/>
  <c r="G103" i="14"/>
  <c r="I102" i="14"/>
  <c r="H102" i="14"/>
  <c r="G102" i="14"/>
  <c r="B103" i="14"/>
  <c r="F102" i="14"/>
  <c r="E102" i="14"/>
  <c r="D102" i="14"/>
  <c r="B102" i="14"/>
  <c r="M102" i="14"/>
  <c r="N103" i="14" l="1"/>
  <c r="N102" i="14"/>
  <c r="AF243" i="4"/>
  <c r="AG243" i="4"/>
  <c r="AF244" i="4"/>
  <c r="AG244" i="4"/>
  <c r="AF245" i="4"/>
  <c r="AG245" i="4"/>
  <c r="AF246" i="4"/>
  <c r="AG246" i="4"/>
  <c r="AF247" i="4"/>
  <c r="AG247" i="4"/>
  <c r="AF248" i="4"/>
  <c r="AG248" i="4"/>
  <c r="AF249" i="4"/>
  <c r="AG249" i="4"/>
  <c r="AF250" i="4"/>
  <c r="AG250" i="4"/>
  <c r="AF251" i="4"/>
  <c r="AG251" i="4"/>
  <c r="AF252" i="4"/>
  <c r="AG252" i="4"/>
  <c r="AF253" i="4"/>
  <c r="AG253" i="4"/>
  <c r="AF254" i="4"/>
  <c r="AG254" i="4"/>
  <c r="AC243" i="4"/>
  <c r="AC244" i="4"/>
  <c r="AC245" i="4"/>
  <c r="AC246" i="4"/>
  <c r="AC247" i="4"/>
  <c r="AC248" i="4"/>
  <c r="AC249" i="4"/>
  <c r="AC250" i="4"/>
  <c r="AC251" i="4"/>
  <c r="AC252" i="4"/>
  <c r="AC253" i="4"/>
  <c r="AC254" i="4"/>
  <c r="AA243" i="4"/>
  <c r="AB255" i="4" s="1"/>
  <c r="AA244" i="4"/>
  <c r="AB256" i="4" s="1"/>
  <c r="AA245" i="4"/>
  <c r="AB257" i="4" s="1"/>
  <c r="AA246" i="4"/>
  <c r="AB258" i="4" s="1"/>
  <c r="AA247" i="4"/>
  <c r="AB259" i="4" s="1"/>
  <c r="AA248" i="4"/>
  <c r="AB260" i="4" s="1"/>
  <c r="AA249" i="4"/>
  <c r="AB261" i="4" s="1"/>
  <c r="AA250" i="4"/>
  <c r="AB262" i="4" s="1"/>
  <c r="AA251" i="4"/>
  <c r="AB263" i="4" s="1"/>
  <c r="AA252" i="4"/>
  <c r="AB264" i="4" s="1"/>
  <c r="AA253" i="4"/>
  <c r="AB265" i="4" s="1"/>
  <c r="AA254" i="4"/>
  <c r="AB266" i="4" s="1"/>
  <c r="Y243" i="4"/>
  <c r="Y244" i="4"/>
  <c r="Y245" i="4"/>
  <c r="Y246" i="4"/>
  <c r="Y247" i="4"/>
  <c r="Y248" i="4"/>
  <c r="Y249" i="4"/>
  <c r="Y250" i="4"/>
  <c r="Y251" i="4"/>
  <c r="Y252" i="4"/>
  <c r="Y253" i="4"/>
  <c r="Y254" i="4"/>
  <c r="W243" i="4"/>
  <c r="X255" i="4" s="1"/>
  <c r="W244" i="4"/>
  <c r="X256" i="4" s="1"/>
  <c r="W245" i="4"/>
  <c r="X257" i="4" s="1"/>
  <c r="W246" i="4"/>
  <c r="X258" i="4" s="1"/>
  <c r="W247" i="4"/>
  <c r="X259" i="4" s="1"/>
  <c r="W248" i="4"/>
  <c r="X260" i="4" s="1"/>
  <c r="W249" i="4"/>
  <c r="X261" i="4" s="1"/>
  <c r="W250" i="4"/>
  <c r="X262" i="4" s="1"/>
  <c r="W251" i="4"/>
  <c r="X263" i="4" s="1"/>
  <c r="W252" i="4"/>
  <c r="X264" i="4" s="1"/>
  <c r="W253" i="4"/>
  <c r="X265" i="4" s="1"/>
  <c r="W254" i="4"/>
  <c r="X266" i="4" s="1"/>
  <c r="C244" i="4"/>
  <c r="C245" i="4"/>
  <c r="C246" i="4"/>
  <c r="C247" i="4"/>
  <c r="C248" i="4"/>
  <c r="C249" i="4"/>
  <c r="C250" i="4"/>
  <c r="C251" i="4"/>
  <c r="C252" i="4"/>
  <c r="C253" i="4"/>
  <c r="C254" i="4"/>
  <c r="D244" i="4"/>
  <c r="D245" i="4"/>
  <c r="D246" i="4"/>
  <c r="D247" i="4"/>
  <c r="D248" i="4"/>
  <c r="D249" i="4"/>
  <c r="D250" i="4"/>
  <c r="D251" i="4"/>
  <c r="D252" i="4"/>
  <c r="D253" i="4"/>
  <c r="D254" i="4"/>
  <c r="G244" i="4"/>
  <c r="G245" i="4"/>
  <c r="M257" i="4" s="1"/>
  <c r="G246" i="4"/>
  <c r="M258" i="4" s="1"/>
  <c r="G247" i="4"/>
  <c r="M259" i="4" s="1"/>
  <c r="G248" i="4"/>
  <c r="M260" i="4" s="1"/>
  <c r="G249" i="4"/>
  <c r="G250" i="4"/>
  <c r="G251" i="4"/>
  <c r="G252" i="4"/>
  <c r="G253" i="4"/>
  <c r="G254" i="4"/>
  <c r="J265" i="4" s="1"/>
  <c r="AT244" i="4"/>
  <c r="AT245" i="4"/>
  <c r="AT246" i="4"/>
  <c r="AT247" i="4"/>
  <c r="AT248" i="4"/>
  <c r="AT249" i="4"/>
  <c r="AT250" i="4"/>
  <c r="AT251" i="4"/>
  <c r="AT252" i="4"/>
  <c r="AT253" i="4"/>
  <c r="AT254" i="4"/>
  <c r="AU244" i="4"/>
  <c r="AU245" i="4"/>
  <c r="AU246" i="4"/>
  <c r="AU247" i="4"/>
  <c r="AU248" i="4"/>
  <c r="AU249" i="4"/>
  <c r="AU250" i="4"/>
  <c r="AU251" i="4"/>
  <c r="AU252" i="4"/>
  <c r="AU253" i="4"/>
  <c r="AU254" i="4"/>
  <c r="AV244" i="4"/>
  <c r="BI256" i="4" s="1"/>
  <c r="AV245" i="4"/>
  <c r="BI257" i="4" s="1"/>
  <c r="AV246" i="4"/>
  <c r="BI258" i="4" s="1"/>
  <c r="AV247" i="4"/>
  <c r="AV248" i="4"/>
  <c r="BI260" i="4" s="1"/>
  <c r="AV249" i="4"/>
  <c r="BI261" i="4" s="1"/>
  <c r="AV250" i="4"/>
  <c r="BI262" i="4" s="1"/>
  <c r="AV251" i="4"/>
  <c r="AV252" i="4"/>
  <c r="AV253" i="4"/>
  <c r="AV254" i="4"/>
  <c r="BS244" i="4"/>
  <c r="BS245" i="4"/>
  <c r="BS246" i="4"/>
  <c r="BS247" i="4"/>
  <c r="BS248" i="4"/>
  <c r="BS249" i="4"/>
  <c r="BS250" i="4"/>
  <c r="BS251" i="4"/>
  <c r="BS252" i="4"/>
  <c r="BS253" i="4"/>
  <c r="BS254" i="4"/>
  <c r="DD244" i="4"/>
  <c r="DE244" i="4" s="1"/>
  <c r="DD245" i="4"/>
  <c r="DE245" i="4" s="1"/>
  <c r="DD246" i="4"/>
  <c r="DE246" i="4" s="1"/>
  <c r="DD247" i="4"/>
  <c r="DE247" i="4" s="1"/>
  <c r="DD248" i="4"/>
  <c r="DE248" i="4" s="1"/>
  <c r="DD249" i="4"/>
  <c r="DE249" i="4" s="1"/>
  <c r="DD250" i="4"/>
  <c r="DE250" i="4" s="1"/>
  <c r="DD251" i="4"/>
  <c r="DE251" i="4" s="1"/>
  <c r="DD252" i="4"/>
  <c r="DE252" i="4" s="1"/>
  <c r="DD253" i="4"/>
  <c r="DE253" i="4" s="1"/>
  <c r="DD254" i="4"/>
  <c r="DE254" i="4" s="1"/>
  <c r="EB244" i="4"/>
  <c r="EB245" i="4"/>
  <c r="EB246" i="4"/>
  <c r="EB247" i="4"/>
  <c r="EB248" i="4"/>
  <c r="EB249" i="4"/>
  <c r="EB250" i="4"/>
  <c r="EB251" i="4"/>
  <c r="EB252" i="4"/>
  <c r="EB253" i="4"/>
  <c r="EB254" i="4"/>
  <c r="EC265" i="4" s="1"/>
  <c r="ED277" i="4" s="1"/>
  <c r="EH244" i="4"/>
  <c r="EH245" i="4"/>
  <c r="EH246" i="4"/>
  <c r="EH247" i="4"/>
  <c r="EH248" i="4"/>
  <c r="EH249" i="4"/>
  <c r="EH250" i="4"/>
  <c r="EH251" i="4"/>
  <c r="EH252" i="4"/>
  <c r="EH253" i="4"/>
  <c r="EH254" i="4"/>
  <c r="EI265" i="4" s="1"/>
  <c r="EJ277" i="4" s="1"/>
  <c r="C243" i="4"/>
  <c r="D243" i="4"/>
  <c r="G243" i="4"/>
  <c r="M255" i="4" s="1"/>
  <c r="AT243" i="4"/>
  <c r="AU243" i="4"/>
  <c r="AV243" i="4"/>
  <c r="BI255" i="4" s="1"/>
  <c r="BS243" i="4"/>
  <c r="DD243" i="4"/>
  <c r="DE243" i="4" s="1"/>
  <c r="EB243" i="4"/>
  <c r="EH243" i="4"/>
  <c r="N277" i="4" l="1"/>
  <c r="K265" i="4"/>
  <c r="EC255" i="4"/>
  <c r="ED267" i="4" s="1"/>
  <c r="J264" i="4"/>
  <c r="M265" i="4"/>
  <c r="J263" i="4"/>
  <c r="M264" i="4"/>
  <c r="M263" i="4"/>
  <c r="J262" i="4"/>
  <c r="M262" i="4"/>
  <c r="J261" i="4"/>
  <c r="M261" i="4"/>
  <c r="J260" i="4"/>
  <c r="J257" i="4"/>
  <c r="J256" i="4"/>
  <c r="EC264" i="4"/>
  <c r="ED276" i="4" s="1"/>
  <c r="EE247" i="4"/>
  <c r="BI259" i="4"/>
  <c r="J255" i="4"/>
  <c r="M256" i="4"/>
  <c r="EI263" i="4"/>
  <c r="EJ275" i="4" s="1"/>
  <c r="EI256" i="4"/>
  <c r="EJ268" i="4" s="1"/>
  <c r="EI261" i="4"/>
  <c r="EJ273" i="4" s="1"/>
  <c r="EI257" i="4"/>
  <c r="EJ269" i="4" s="1"/>
  <c r="EI259" i="4"/>
  <c r="EJ271" i="4" s="1"/>
  <c r="EI258" i="4"/>
  <c r="EJ270" i="4" s="1"/>
  <c r="EI262" i="4"/>
  <c r="EJ274" i="4" s="1"/>
  <c r="EI255" i="4"/>
  <c r="EJ267" i="4" s="1"/>
  <c r="EI260" i="4"/>
  <c r="EJ272" i="4" s="1"/>
  <c r="M266" i="4"/>
  <c r="BI266" i="4"/>
  <c r="AY265" i="4"/>
  <c r="DF253" i="4"/>
  <c r="BI265" i="4"/>
  <c r="AY264" i="4"/>
  <c r="BI264" i="4"/>
  <c r="AY263" i="4"/>
  <c r="DF251" i="4"/>
  <c r="AY261" i="4"/>
  <c r="AY259" i="4"/>
  <c r="BI263" i="4"/>
  <c r="AY258" i="4"/>
  <c r="AY257" i="4"/>
  <c r="AY260" i="4"/>
  <c r="AY262" i="4"/>
  <c r="AY256" i="4"/>
  <c r="EI264" i="4"/>
  <c r="EJ276" i="4" s="1"/>
  <c r="EC263" i="4"/>
  <c r="ED275" i="4" s="1"/>
  <c r="EC257" i="4"/>
  <c r="ED269" i="4" s="1"/>
  <c r="EC260" i="4"/>
  <c r="ED272" i="4" s="1"/>
  <c r="EC261" i="4"/>
  <c r="ED273" i="4" s="1"/>
  <c r="EC262" i="4"/>
  <c r="ED274" i="4" s="1"/>
  <c r="EC256" i="4"/>
  <c r="ED268" i="4" s="1"/>
  <c r="EC259" i="4"/>
  <c r="ED271" i="4" s="1"/>
  <c r="EC258" i="4"/>
  <c r="ED270" i="4" s="1"/>
  <c r="EE244" i="4"/>
  <c r="AY255" i="4"/>
  <c r="DY253" i="4"/>
  <c r="J259" i="4"/>
  <c r="DY247" i="4"/>
  <c r="J258" i="4"/>
  <c r="E244" i="4"/>
  <c r="DY254" i="4"/>
  <c r="DZ265" i="4" s="1"/>
  <c r="EA277" i="4" s="1"/>
  <c r="CB253" i="4"/>
  <c r="CH253" i="4" s="1"/>
  <c r="EE253" i="4"/>
  <c r="E251" i="4"/>
  <c r="DF252" i="4"/>
  <c r="EE252" i="4"/>
  <c r="EE251" i="4"/>
  <c r="DY250" i="4"/>
  <c r="E254" i="4"/>
  <c r="CB251" i="4"/>
  <c r="CH251" i="4" s="1"/>
  <c r="CB249" i="4"/>
  <c r="CH249" i="4" s="1"/>
  <c r="EE249" i="4"/>
  <c r="DY249" i="4"/>
  <c r="E248" i="4"/>
  <c r="EE248" i="4"/>
  <c r="E247" i="4"/>
  <c r="DF247" i="4"/>
  <c r="CB247" i="4"/>
  <c r="CH247" i="4" s="1"/>
  <c r="DY246" i="4"/>
  <c r="E246" i="4"/>
  <c r="EE243" i="4"/>
  <c r="DF245" i="4"/>
  <c r="DY245" i="4"/>
  <c r="EE245" i="4"/>
  <c r="DY251" i="4"/>
  <c r="E243" i="4"/>
  <c r="DF249" i="4"/>
  <c r="CB245" i="4"/>
  <c r="CH245" i="4" s="1"/>
  <c r="E252" i="4"/>
  <c r="DF248" i="4"/>
  <c r="E250" i="4"/>
  <c r="EI254" i="4"/>
  <c r="EJ266" i="4" s="1"/>
  <c r="DF244" i="4"/>
  <c r="EC254" i="4"/>
  <c r="ED266" i="4" s="1"/>
  <c r="DF243" i="4"/>
  <c r="AY254" i="4"/>
  <c r="DY243" i="4"/>
  <c r="CB243" i="4"/>
  <c r="CH243" i="4" s="1"/>
  <c r="J254" i="4"/>
  <c r="CB254" i="4"/>
  <c r="CH254" i="4" s="1"/>
  <c r="DF254" i="4"/>
  <c r="CB250" i="4"/>
  <c r="CH250" i="4" s="1"/>
  <c r="DF250" i="4"/>
  <c r="CB246" i="4"/>
  <c r="CH246" i="4" s="1"/>
  <c r="DF246" i="4"/>
  <c r="CB252" i="4"/>
  <c r="CH252" i="4" s="1"/>
  <c r="CB248" i="4"/>
  <c r="CH248" i="4" s="1"/>
  <c r="CB244" i="4"/>
  <c r="CH244" i="4" s="1"/>
  <c r="E253" i="4"/>
  <c r="E249" i="4"/>
  <c r="E245" i="4"/>
  <c r="EE254" i="4"/>
  <c r="EF265" i="4" s="1"/>
  <c r="EG277" i="4" s="1"/>
  <c r="EE250" i="4"/>
  <c r="EE246" i="4"/>
  <c r="DY252" i="4"/>
  <c r="DY248" i="4"/>
  <c r="DY244" i="4"/>
  <c r="EB242" i="4"/>
  <c r="EC253" i="4" s="1"/>
  <c r="ED265" i="4" s="1"/>
  <c r="EB231" i="4"/>
  <c r="BO243" i="4"/>
  <c r="EB233" i="4"/>
  <c r="EB234" i="4"/>
  <c r="EB238" i="4"/>
  <c r="EB239" i="4"/>
  <c r="BS239" i="4"/>
  <c r="EB240" i="4"/>
  <c r="BS240" i="4"/>
  <c r="EB241" i="4"/>
  <c r="U5" i="3"/>
  <c r="T5" i="3"/>
  <c r="EH3" i="4"/>
  <c r="EH4" i="4"/>
  <c r="EH5" i="4"/>
  <c r="EH6" i="4"/>
  <c r="EH7" i="4"/>
  <c r="EH8" i="4"/>
  <c r="EH9" i="4"/>
  <c r="EH10" i="4"/>
  <c r="EH11" i="4"/>
  <c r="EH12" i="4"/>
  <c r="EH13" i="4"/>
  <c r="EH14" i="4"/>
  <c r="EH15" i="4"/>
  <c r="EH16" i="4"/>
  <c r="EH17" i="4"/>
  <c r="EH18" i="4"/>
  <c r="EH19" i="4"/>
  <c r="EH20" i="4"/>
  <c r="EH21" i="4"/>
  <c r="EH22" i="4"/>
  <c r="EH23" i="4"/>
  <c r="EH24" i="4"/>
  <c r="EH25" i="4"/>
  <c r="EH26" i="4"/>
  <c r="EH27" i="4"/>
  <c r="EH28" i="4"/>
  <c r="EH29" i="4"/>
  <c r="EH30" i="4"/>
  <c r="EH31" i="4"/>
  <c r="EH32" i="4"/>
  <c r="EH33" i="4"/>
  <c r="EH34" i="4"/>
  <c r="EH35" i="4"/>
  <c r="EH36" i="4"/>
  <c r="EH37" i="4"/>
  <c r="EH38" i="4"/>
  <c r="EH39" i="4"/>
  <c r="EH40" i="4"/>
  <c r="EH41" i="4"/>
  <c r="EH42" i="4"/>
  <c r="EH43" i="4"/>
  <c r="EH44" i="4"/>
  <c r="EH45" i="4"/>
  <c r="EH46" i="4"/>
  <c r="EH47" i="4"/>
  <c r="EH48" i="4"/>
  <c r="EH49" i="4"/>
  <c r="EH50" i="4"/>
  <c r="EH51" i="4"/>
  <c r="EH52" i="4"/>
  <c r="EH53" i="4"/>
  <c r="EH54" i="4"/>
  <c r="EH55" i="4"/>
  <c r="EH56" i="4"/>
  <c r="EH57" i="4"/>
  <c r="EH58" i="4"/>
  <c r="EH59" i="4"/>
  <c r="EH60" i="4"/>
  <c r="EH61" i="4"/>
  <c r="EH62" i="4"/>
  <c r="EH63" i="4"/>
  <c r="EH64" i="4"/>
  <c r="EH65" i="4"/>
  <c r="EH66" i="4"/>
  <c r="EH67" i="4"/>
  <c r="EH68" i="4"/>
  <c r="EH69" i="4"/>
  <c r="EH70" i="4"/>
  <c r="EH71" i="4"/>
  <c r="EH72" i="4"/>
  <c r="EH73" i="4"/>
  <c r="EH74" i="4"/>
  <c r="EH75" i="4"/>
  <c r="EH76" i="4"/>
  <c r="EH77" i="4"/>
  <c r="EH78" i="4"/>
  <c r="EH79" i="4"/>
  <c r="EH80" i="4"/>
  <c r="EH81" i="4"/>
  <c r="EH82" i="4"/>
  <c r="EH83" i="4"/>
  <c r="EH84" i="4"/>
  <c r="EH85" i="4"/>
  <c r="EH86" i="4"/>
  <c r="EH87" i="4"/>
  <c r="EH88" i="4"/>
  <c r="EH89" i="4"/>
  <c r="EH90" i="4"/>
  <c r="EH91" i="4"/>
  <c r="EH92" i="4"/>
  <c r="EH93" i="4"/>
  <c r="EH94" i="4"/>
  <c r="EH95" i="4"/>
  <c r="EH96" i="4"/>
  <c r="EH97" i="4"/>
  <c r="EH98" i="4"/>
  <c r="EH99" i="4"/>
  <c r="EH100" i="4"/>
  <c r="EH101" i="4"/>
  <c r="EH102" i="4"/>
  <c r="EH103" i="4"/>
  <c r="EH104" i="4"/>
  <c r="EH105" i="4"/>
  <c r="EH106" i="4"/>
  <c r="EH107" i="4"/>
  <c r="EH108" i="4"/>
  <c r="EH109" i="4"/>
  <c r="EH110" i="4"/>
  <c r="EH111" i="4"/>
  <c r="EH112" i="4"/>
  <c r="EH113" i="4"/>
  <c r="EH114" i="4"/>
  <c r="EH115" i="4"/>
  <c r="EH116" i="4"/>
  <c r="EH117" i="4"/>
  <c r="EH118" i="4"/>
  <c r="EH119" i="4"/>
  <c r="EH120" i="4"/>
  <c r="EH121" i="4"/>
  <c r="EH122" i="4"/>
  <c r="EH123" i="4"/>
  <c r="EH124" i="4"/>
  <c r="EH125" i="4"/>
  <c r="EH126" i="4"/>
  <c r="EH127" i="4"/>
  <c r="EH128" i="4"/>
  <c r="EH129" i="4"/>
  <c r="EH130" i="4"/>
  <c r="EH131" i="4"/>
  <c r="EH132" i="4"/>
  <c r="EH133" i="4"/>
  <c r="EH134" i="4"/>
  <c r="EH135" i="4"/>
  <c r="EH136" i="4"/>
  <c r="EH137" i="4"/>
  <c r="EH138" i="4"/>
  <c r="EH139" i="4"/>
  <c r="EH140" i="4"/>
  <c r="EH141" i="4"/>
  <c r="EH142" i="4"/>
  <c r="EH143" i="4"/>
  <c r="EH144" i="4"/>
  <c r="EH145" i="4"/>
  <c r="EH146" i="4"/>
  <c r="EH147" i="4"/>
  <c r="EH148" i="4"/>
  <c r="EH149" i="4"/>
  <c r="EH150" i="4"/>
  <c r="EH151" i="4"/>
  <c r="EH152" i="4"/>
  <c r="EH153" i="4"/>
  <c r="EH154" i="4"/>
  <c r="EH155" i="4"/>
  <c r="EH156" i="4"/>
  <c r="EH157" i="4"/>
  <c r="EH158" i="4"/>
  <c r="EH159" i="4"/>
  <c r="EH160" i="4"/>
  <c r="EH161" i="4"/>
  <c r="EH162" i="4"/>
  <c r="EH163" i="4"/>
  <c r="EH164" i="4"/>
  <c r="EH165" i="4"/>
  <c r="EH166" i="4"/>
  <c r="EH167" i="4"/>
  <c r="EH168" i="4"/>
  <c r="EH169" i="4"/>
  <c r="EH170" i="4"/>
  <c r="EH171" i="4"/>
  <c r="EH172" i="4"/>
  <c r="EH173" i="4"/>
  <c r="EH174" i="4"/>
  <c r="EH175" i="4"/>
  <c r="EH176" i="4"/>
  <c r="EH177" i="4"/>
  <c r="EH178" i="4"/>
  <c r="EH179" i="4"/>
  <c r="EH180" i="4"/>
  <c r="EH181" i="4"/>
  <c r="EH182" i="4"/>
  <c r="EH183" i="4"/>
  <c r="EH184" i="4"/>
  <c r="EH185" i="4"/>
  <c r="EH186" i="4"/>
  <c r="EH187" i="4"/>
  <c r="EH188" i="4"/>
  <c r="EH189" i="4"/>
  <c r="EH190" i="4"/>
  <c r="EH191" i="4"/>
  <c r="EH192" i="4"/>
  <c r="EH193" i="4"/>
  <c r="EH194" i="4"/>
  <c r="EH195" i="4"/>
  <c r="EH196" i="4"/>
  <c r="EH197" i="4"/>
  <c r="EH198" i="4"/>
  <c r="EH199" i="4"/>
  <c r="EH200" i="4"/>
  <c r="EH201" i="4"/>
  <c r="EB3" i="4"/>
  <c r="EB4" i="4"/>
  <c r="EB5" i="4"/>
  <c r="EB6" i="4"/>
  <c r="EB7" i="4"/>
  <c r="EB8" i="4"/>
  <c r="EB9" i="4"/>
  <c r="EB10" i="4"/>
  <c r="EB11" i="4"/>
  <c r="EB12" i="4"/>
  <c r="EB13" i="4"/>
  <c r="EB14" i="4"/>
  <c r="EB15" i="4"/>
  <c r="EB16" i="4"/>
  <c r="EB17" i="4"/>
  <c r="EB18" i="4"/>
  <c r="EB19" i="4"/>
  <c r="EB20" i="4"/>
  <c r="EB21" i="4"/>
  <c r="EB22" i="4"/>
  <c r="EB23" i="4"/>
  <c r="EB24" i="4"/>
  <c r="EB25" i="4"/>
  <c r="EB26" i="4"/>
  <c r="EB27" i="4"/>
  <c r="EB28" i="4"/>
  <c r="EB29" i="4"/>
  <c r="EB30" i="4"/>
  <c r="EB31" i="4"/>
  <c r="EB32" i="4"/>
  <c r="EB33" i="4"/>
  <c r="EB34" i="4"/>
  <c r="EB35" i="4"/>
  <c r="EB36" i="4"/>
  <c r="EB37" i="4"/>
  <c r="EB38" i="4"/>
  <c r="EB39" i="4"/>
  <c r="EB40" i="4"/>
  <c r="EB41" i="4"/>
  <c r="EB42" i="4"/>
  <c r="EB43" i="4"/>
  <c r="EB44" i="4"/>
  <c r="EB45" i="4"/>
  <c r="EB46" i="4"/>
  <c r="EB47" i="4"/>
  <c r="EB48" i="4"/>
  <c r="EB49" i="4"/>
  <c r="EB50" i="4"/>
  <c r="EB51" i="4"/>
  <c r="EB52" i="4"/>
  <c r="EB53" i="4"/>
  <c r="EB54" i="4"/>
  <c r="EB55" i="4"/>
  <c r="EB56" i="4"/>
  <c r="EB57" i="4"/>
  <c r="EB58" i="4"/>
  <c r="EB59" i="4"/>
  <c r="EB60" i="4"/>
  <c r="EB61" i="4"/>
  <c r="EB62" i="4"/>
  <c r="EB63" i="4"/>
  <c r="EB64" i="4"/>
  <c r="EB65" i="4"/>
  <c r="EB66" i="4"/>
  <c r="EB67" i="4"/>
  <c r="EB68" i="4"/>
  <c r="EB69" i="4"/>
  <c r="EB70" i="4"/>
  <c r="EB71" i="4"/>
  <c r="EB72" i="4"/>
  <c r="EB73" i="4"/>
  <c r="EB74" i="4"/>
  <c r="EB75" i="4"/>
  <c r="EB76" i="4"/>
  <c r="EB77" i="4"/>
  <c r="EB78" i="4"/>
  <c r="EB79" i="4"/>
  <c r="EB80" i="4"/>
  <c r="EB81" i="4"/>
  <c r="EB82" i="4"/>
  <c r="EB83" i="4"/>
  <c r="EB84" i="4"/>
  <c r="EB85" i="4"/>
  <c r="EB86" i="4"/>
  <c r="EB87" i="4"/>
  <c r="EB88" i="4"/>
  <c r="EB89" i="4"/>
  <c r="EB90" i="4"/>
  <c r="EB91" i="4"/>
  <c r="EB92" i="4"/>
  <c r="EB93" i="4"/>
  <c r="EB94" i="4"/>
  <c r="EB95" i="4"/>
  <c r="EB96" i="4"/>
  <c r="EB97" i="4"/>
  <c r="EB98" i="4"/>
  <c r="EB99" i="4"/>
  <c r="EB100" i="4"/>
  <c r="EB101" i="4"/>
  <c r="EB102" i="4"/>
  <c r="EB103" i="4"/>
  <c r="EB104" i="4"/>
  <c r="EB105" i="4"/>
  <c r="EB106" i="4"/>
  <c r="EB107" i="4"/>
  <c r="EB108" i="4"/>
  <c r="EB109" i="4"/>
  <c r="EB110" i="4"/>
  <c r="EB111" i="4"/>
  <c r="EB112" i="4"/>
  <c r="EB113" i="4"/>
  <c r="EB114" i="4"/>
  <c r="EB115" i="4"/>
  <c r="EB116" i="4"/>
  <c r="EB117" i="4"/>
  <c r="EB118" i="4"/>
  <c r="EB119" i="4"/>
  <c r="EB120" i="4"/>
  <c r="EB121" i="4"/>
  <c r="EB122" i="4"/>
  <c r="EB123" i="4"/>
  <c r="EB124" i="4"/>
  <c r="EB125" i="4"/>
  <c r="EB126" i="4"/>
  <c r="EB127" i="4"/>
  <c r="EB128" i="4"/>
  <c r="EB129" i="4"/>
  <c r="EB130" i="4"/>
  <c r="EB131" i="4"/>
  <c r="EB132" i="4"/>
  <c r="EB133" i="4"/>
  <c r="EB134" i="4"/>
  <c r="EB135" i="4"/>
  <c r="EB136" i="4"/>
  <c r="EB137" i="4"/>
  <c r="EB138" i="4"/>
  <c r="EB139" i="4"/>
  <c r="EB140" i="4"/>
  <c r="EB141" i="4"/>
  <c r="EB142" i="4"/>
  <c r="EB143" i="4"/>
  <c r="EB144" i="4"/>
  <c r="EB145" i="4"/>
  <c r="EB146" i="4"/>
  <c r="EB147" i="4"/>
  <c r="EB148" i="4"/>
  <c r="EB149" i="4"/>
  <c r="EB150" i="4"/>
  <c r="EB151" i="4"/>
  <c r="EB152" i="4"/>
  <c r="EB153" i="4"/>
  <c r="EB154" i="4"/>
  <c r="EB155" i="4"/>
  <c r="EB156" i="4"/>
  <c r="EB157" i="4"/>
  <c r="EB158" i="4"/>
  <c r="EB159" i="4"/>
  <c r="EB160" i="4"/>
  <c r="EB161" i="4"/>
  <c r="EB162" i="4"/>
  <c r="EB163" i="4"/>
  <c r="EB164" i="4"/>
  <c r="EB165" i="4"/>
  <c r="EB166" i="4"/>
  <c r="EB167" i="4"/>
  <c r="EB168" i="4"/>
  <c r="EB169" i="4"/>
  <c r="EB170" i="4"/>
  <c r="EB171" i="4"/>
  <c r="EB172" i="4"/>
  <c r="EB173" i="4"/>
  <c r="EB174" i="4"/>
  <c r="EB175" i="4"/>
  <c r="EB176" i="4"/>
  <c r="EB177" i="4"/>
  <c r="EB178" i="4"/>
  <c r="EB179" i="4"/>
  <c r="EB180" i="4"/>
  <c r="EB181" i="4"/>
  <c r="EB182" i="4"/>
  <c r="EB183" i="4"/>
  <c r="EB184" i="4"/>
  <c r="EB185" i="4"/>
  <c r="EB186" i="4"/>
  <c r="EB187" i="4"/>
  <c r="EB188" i="4"/>
  <c r="EB189" i="4"/>
  <c r="EB190" i="4"/>
  <c r="EB191" i="4"/>
  <c r="EB192" i="4"/>
  <c r="EB193" i="4"/>
  <c r="EB194" i="4"/>
  <c r="AC232" i="4"/>
  <c r="Y232" i="4"/>
  <c r="N97" i="14"/>
  <c r="F96" i="13" s="1"/>
  <c r="N96" i="14"/>
  <c r="N94" i="14"/>
  <c r="F93" i="13" s="1"/>
  <c r="N93" i="14"/>
  <c r="F92" i="13" s="1"/>
  <c r="N92" i="14"/>
  <c r="F91" i="13" s="1"/>
  <c r="N90" i="14"/>
  <c r="F89" i="13" s="1"/>
  <c r="N89" i="14"/>
  <c r="N86" i="14"/>
  <c r="N85" i="14"/>
  <c r="N81" i="14"/>
  <c r="F80" i="13" s="1"/>
  <c r="N80" i="14"/>
  <c r="N77" i="14"/>
  <c r="N71" i="14"/>
  <c r="N68" i="14"/>
  <c r="F67" i="13" s="1"/>
  <c r="N60" i="14"/>
  <c r="N57" i="14"/>
  <c r="N53" i="14"/>
  <c r="F52" i="13" s="1"/>
  <c r="N52" i="14"/>
  <c r="N51" i="14"/>
  <c r="N49" i="14"/>
  <c r="N45" i="14"/>
  <c r="F44" i="13" s="1"/>
  <c r="N40" i="14"/>
  <c r="N33" i="14"/>
  <c r="F32" i="13" s="1"/>
  <c r="N28" i="14"/>
  <c r="N25" i="14"/>
  <c r="N24" i="14"/>
  <c r="F23" i="13" s="1"/>
  <c r="N21" i="14"/>
  <c r="N16" i="14"/>
  <c r="F15" i="13" s="1"/>
  <c r="N99" i="14"/>
  <c r="F98" i="13" s="1"/>
  <c r="N78" i="14"/>
  <c r="F77" i="13" s="1"/>
  <c r="N74" i="14"/>
  <c r="N70" i="14"/>
  <c r="F69" i="13" s="1"/>
  <c r="N66" i="14"/>
  <c r="N62" i="14"/>
  <c r="F61" i="13" s="1"/>
  <c r="N58" i="14"/>
  <c r="F57" i="13" s="1"/>
  <c r="N54" i="14"/>
  <c r="N50" i="14"/>
  <c r="N42" i="14"/>
  <c r="F41" i="13" s="1"/>
  <c r="N38" i="14"/>
  <c r="N34" i="14"/>
  <c r="F33" i="13" s="1"/>
  <c r="N30" i="14"/>
  <c r="F29" i="13" s="1"/>
  <c r="N26" i="14"/>
  <c r="N22" i="14"/>
  <c r="F21" i="13" s="1"/>
  <c r="N18" i="14"/>
  <c r="F17" i="13" s="1"/>
  <c r="N12" i="14"/>
  <c r="F11" i="13" s="1"/>
  <c r="EH231" i="4"/>
  <c r="DB230" i="4"/>
  <c r="DC230" i="4" s="1"/>
  <c r="DB229" i="4"/>
  <c r="DC229" i="4" s="1"/>
  <c r="DB228" i="4"/>
  <c r="DC228" i="4" s="1"/>
  <c r="DB227" i="4"/>
  <c r="DC227" i="4" s="1"/>
  <c r="DB226" i="4"/>
  <c r="DC226" i="4" s="1"/>
  <c r="DB225" i="4"/>
  <c r="DC225" i="4" s="1"/>
  <c r="DB224" i="4"/>
  <c r="DC224" i="4" s="1"/>
  <c r="DB223" i="4"/>
  <c r="DC223" i="4" s="1"/>
  <c r="DB222" i="4"/>
  <c r="DC222" i="4" s="1"/>
  <c r="DB221" i="4"/>
  <c r="DC221" i="4" s="1"/>
  <c r="DB220" i="4"/>
  <c r="DC220" i="4" s="1"/>
  <c r="DB219" i="4"/>
  <c r="DC219" i="4" s="1"/>
  <c r="DB218" i="4"/>
  <c r="DC218" i="4" s="1"/>
  <c r="DB217" i="4"/>
  <c r="DC217" i="4" s="1"/>
  <c r="DB216" i="4"/>
  <c r="DC216" i="4" s="1"/>
  <c r="DB215" i="4"/>
  <c r="DC215" i="4" s="1"/>
  <c r="DB214" i="4"/>
  <c r="DC214" i="4" s="1"/>
  <c r="DB213" i="4"/>
  <c r="DC213" i="4" s="1"/>
  <c r="DB212" i="4"/>
  <c r="DC212" i="4" s="1"/>
  <c r="DB211" i="4"/>
  <c r="DC211" i="4" s="1"/>
  <c r="DB210" i="4"/>
  <c r="DC210" i="4" s="1"/>
  <c r="DB209" i="4"/>
  <c r="DC209" i="4" s="1"/>
  <c r="DB208" i="4"/>
  <c r="DC208" i="4" s="1"/>
  <c r="DB207" i="4"/>
  <c r="DC207" i="4" s="1"/>
  <c r="DB206" i="4"/>
  <c r="DC206" i="4" s="1"/>
  <c r="DB205" i="4"/>
  <c r="DC205" i="4" s="1"/>
  <c r="DB204" i="4"/>
  <c r="DC204" i="4" s="1"/>
  <c r="DB203" i="4"/>
  <c r="DC203" i="4" s="1"/>
  <c r="DB202" i="4"/>
  <c r="DC202" i="4" s="1"/>
  <c r="DB201" i="4"/>
  <c r="DC201" i="4" s="1"/>
  <c r="DB200" i="4"/>
  <c r="DC200" i="4" s="1"/>
  <c r="DB199" i="4"/>
  <c r="DC199" i="4" s="1"/>
  <c r="DB198" i="4"/>
  <c r="DC198" i="4" s="1"/>
  <c r="DB197" i="4"/>
  <c r="DC197" i="4" s="1"/>
  <c r="DB196" i="4"/>
  <c r="DC196" i="4" s="1"/>
  <c r="DB195" i="4"/>
  <c r="DC195" i="4" s="1"/>
  <c r="DB194" i="4"/>
  <c r="DC194" i="4" s="1"/>
  <c r="C99" i="13"/>
  <c r="C98" i="13"/>
  <c r="EB229" i="4"/>
  <c r="BS231" i="4"/>
  <c r="AU231" i="4"/>
  <c r="AU232" i="4"/>
  <c r="AU233" i="4"/>
  <c r="AU234" i="4"/>
  <c r="AU235" i="4"/>
  <c r="AU236" i="4"/>
  <c r="AU237" i="4"/>
  <c r="AU238" i="4"/>
  <c r="AU239" i="4"/>
  <c r="AU240" i="4"/>
  <c r="AU241" i="4"/>
  <c r="AU242" i="4"/>
  <c r="AT237" i="4"/>
  <c r="AF231" i="4"/>
  <c r="AG231" i="4"/>
  <c r="AF232" i="4"/>
  <c r="AG232" i="4"/>
  <c r="AF233" i="4"/>
  <c r="AG233" i="4"/>
  <c r="AF234" i="4"/>
  <c r="AG234" i="4"/>
  <c r="AF235" i="4"/>
  <c r="AG235" i="4"/>
  <c r="AF236" i="4"/>
  <c r="AG236" i="4"/>
  <c r="AF237" i="4"/>
  <c r="AG237" i="4"/>
  <c r="AF238" i="4"/>
  <c r="AG238" i="4"/>
  <c r="AF239" i="4"/>
  <c r="AG239" i="4"/>
  <c r="AF240" i="4"/>
  <c r="AG240" i="4"/>
  <c r="AF241" i="4"/>
  <c r="AG241" i="4"/>
  <c r="AF242" i="4"/>
  <c r="AG242" i="4"/>
  <c r="AC231" i="4"/>
  <c r="AC233" i="4"/>
  <c r="AC234" i="4"/>
  <c r="AC235" i="4"/>
  <c r="AC236" i="4"/>
  <c r="AC237" i="4"/>
  <c r="AC238" i="4"/>
  <c r="AC239" i="4"/>
  <c r="AC240" i="4"/>
  <c r="AC241" i="4"/>
  <c r="AC242" i="4"/>
  <c r="AA231" i="4"/>
  <c r="AA232" i="4"/>
  <c r="AA233" i="4"/>
  <c r="AB245" i="4" s="1"/>
  <c r="AA234" i="4"/>
  <c r="AB246" i="4" s="1"/>
  <c r="AA235" i="4"/>
  <c r="AB247" i="4" s="1"/>
  <c r="AA236" i="4"/>
  <c r="AA237" i="4"/>
  <c r="AB249" i="4" s="1"/>
  <c r="AA238" i="4"/>
  <c r="AB250" i="4" s="1"/>
  <c r="AA239" i="4"/>
  <c r="AB251" i="4" s="1"/>
  <c r="AA240" i="4"/>
  <c r="AB252" i="4" s="1"/>
  <c r="AA241" i="4"/>
  <c r="AB253" i="4" s="1"/>
  <c r="AA242" i="4"/>
  <c r="Y231" i="4"/>
  <c r="Y233" i="4"/>
  <c r="Y234" i="4"/>
  <c r="Y235" i="4"/>
  <c r="Y236" i="4"/>
  <c r="Y237" i="4"/>
  <c r="Y238" i="4"/>
  <c r="Y239" i="4"/>
  <c r="Y240" i="4"/>
  <c r="Y241" i="4"/>
  <c r="Y242" i="4"/>
  <c r="W231" i="4"/>
  <c r="X243" i="4" s="1"/>
  <c r="W232" i="4"/>
  <c r="W233" i="4"/>
  <c r="W234" i="4"/>
  <c r="X246" i="4" s="1"/>
  <c r="W235" i="4"/>
  <c r="X247" i="4" s="1"/>
  <c r="W236" i="4"/>
  <c r="X248" i="4" s="1"/>
  <c r="W237" i="4"/>
  <c r="W238" i="4"/>
  <c r="X250" i="4" s="1"/>
  <c r="W239" i="4"/>
  <c r="X251" i="4" s="1"/>
  <c r="W240" i="4"/>
  <c r="X252" i="4" s="1"/>
  <c r="W241" i="4"/>
  <c r="W242" i="4"/>
  <c r="X254" i="4" s="1"/>
  <c r="D231" i="4"/>
  <c r="D232" i="4"/>
  <c r="D233" i="4"/>
  <c r="D234" i="4"/>
  <c r="D235" i="4"/>
  <c r="D236" i="4"/>
  <c r="D237" i="4"/>
  <c r="D238" i="4"/>
  <c r="E238" i="4" s="1"/>
  <c r="D239" i="4"/>
  <c r="D240" i="4"/>
  <c r="D241" i="4"/>
  <c r="D242" i="4"/>
  <c r="E242" i="4" s="1"/>
  <c r="C231" i="4"/>
  <c r="C232" i="4"/>
  <c r="C233" i="4"/>
  <c r="C234" i="4"/>
  <c r="C235" i="4"/>
  <c r="C236" i="4"/>
  <c r="C237" i="4"/>
  <c r="C238" i="4"/>
  <c r="C239" i="4"/>
  <c r="C240" i="4"/>
  <c r="C241" i="4"/>
  <c r="C242" i="4"/>
  <c r="C230" i="4"/>
  <c r="D230" i="4"/>
  <c r="EB228" i="4"/>
  <c r="AV3" i="4"/>
  <c r="AV4" i="4"/>
  <c r="AV5" i="4"/>
  <c r="AV6" i="4"/>
  <c r="AV7" i="4"/>
  <c r="DF7" i="4" s="1"/>
  <c r="AV8" i="4"/>
  <c r="AV9" i="4"/>
  <c r="DF9" i="4" s="1"/>
  <c r="AV10" i="4"/>
  <c r="DF10" i="4" s="1"/>
  <c r="AV11" i="4"/>
  <c r="AV12" i="4"/>
  <c r="DF12" i="4" s="1"/>
  <c r="AV13" i="4"/>
  <c r="DF13" i="4" s="1"/>
  <c r="AV14" i="4"/>
  <c r="DF14" i="4" s="1"/>
  <c r="AV15" i="4"/>
  <c r="AV16" i="4"/>
  <c r="AV17" i="4"/>
  <c r="BI17" i="4" s="1"/>
  <c r="AV18" i="4"/>
  <c r="AV19" i="4"/>
  <c r="BI19" i="4" s="1"/>
  <c r="AV20" i="4"/>
  <c r="AV21" i="4"/>
  <c r="DF21" i="4" s="1"/>
  <c r="AV22" i="4"/>
  <c r="AV23" i="4"/>
  <c r="AV24" i="4"/>
  <c r="AV25" i="4"/>
  <c r="AV26" i="4"/>
  <c r="AV27" i="4"/>
  <c r="BI27" i="4" s="1"/>
  <c r="AV28" i="4"/>
  <c r="BI28" i="4" s="1"/>
  <c r="AV29" i="4"/>
  <c r="AV30" i="4"/>
  <c r="AV31" i="4"/>
  <c r="AV32" i="4"/>
  <c r="AV33" i="4"/>
  <c r="AV34" i="4"/>
  <c r="AV35" i="4"/>
  <c r="AV36" i="4"/>
  <c r="DF36" i="4" s="1"/>
  <c r="AV37" i="4"/>
  <c r="DF37" i="4" s="1"/>
  <c r="AV38" i="4"/>
  <c r="AV39" i="4"/>
  <c r="AV40" i="4"/>
  <c r="AV41" i="4"/>
  <c r="AV42" i="4"/>
  <c r="AV43" i="4"/>
  <c r="AV44" i="4"/>
  <c r="AV45" i="4"/>
  <c r="DF45" i="4" s="1"/>
  <c r="AV46" i="4"/>
  <c r="BI46" i="4" s="1"/>
  <c r="AV47" i="4"/>
  <c r="AV48" i="4"/>
  <c r="DF48" i="4" s="1"/>
  <c r="AV49" i="4"/>
  <c r="DF49" i="4" s="1"/>
  <c r="AV50" i="4"/>
  <c r="AV51" i="4"/>
  <c r="AV52" i="4"/>
  <c r="EE52" i="4" s="1"/>
  <c r="AV53" i="4"/>
  <c r="BI53" i="4" s="1"/>
  <c r="AV54" i="4"/>
  <c r="AV55" i="4"/>
  <c r="AV56" i="4"/>
  <c r="AV57" i="4"/>
  <c r="DF57" i="4" s="1"/>
  <c r="AV58" i="4"/>
  <c r="EE58" i="4" s="1"/>
  <c r="AV59" i="4"/>
  <c r="AV60" i="4"/>
  <c r="EE60" i="4" s="1"/>
  <c r="AV61" i="4"/>
  <c r="DF61" i="4" s="1"/>
  <c r="AV62" i="4"/>
  <c r="AV63" i="4"/>
  <c r="AV64" i="4"/>
  <c r="EE64" i="4" s="1"/>
  <c r="AV65" i="4"/>
  <c r="AV66" i="4"/>
  <c r="AV67" i="4"/>
  <c r="AV68" i="4"/>
  <c r="AV69" i="4"/>
  <c r="DF69" i="4" s="1"/>
  <c r="AV70" i="4"/>
  <c r="BI70" i="4" s="1"/>
  <c r="AV71" i="4"/>
  <c r="AV72" i="4"/>
  <c r="DF72" i="4" s="1"/>
  <c r="AV73" i="4"/>
  <c r="AV74" i="4"/>
  <c r="AV75" i="4"/>
  <c r="BI75" i="4" s="1"/>
  <c r="AV76" i="4"/>
  <c r="AV77" i="4"/>
  <c r="DF77" i="4" s="1"/>
  <c r="AV78" i="4"/>
  <c r="AV79" i="4"/>
  <c r="AV80" i="4"/>
  <c r="AV81" i="4"/>
  <c r="AV82" i="4"/>
  <c r="EE82" i="4" s="1"/>
  <c r="AV83" i="4"/>
  <c r="AV84" i="4"/>
  <c r="DF84" i="4" s="1"/>
  <c r="AV85" i="4"/>
  <c r="DF85" i="4" s="1"/>
  <c r="AV86" i="4"/>
  <c r="AV87" i="4"/>
  <c r="AV88" i="4"/>
  <c r="AV89" i="4"/>
  <c r="AV90" i="4"/>
  <c r="AV91" i="4"/>
  <c r="AV92" i="4"/>
  <c r="AV93" i="4"/>
  <c r="DF93" i="4" s="1"/>
  <c r="AV94" i="4"/>
  <c r="AV95" i="4"/>
  <c r="AV96" i="4"/>
  <c r="DF96" i="4" s="1"/>
  <c r="AV97" i="4"/>
  <c r="DF97" i="4" s="1"/>
  <c r="AV98" i="4"/>
  <c r="AV99" i="4"/>
  <c r="AV100" i="4"/>
  <c r="AV101" i="4"/>
  <c r="DF101" i="4" s="1"/>
  <c r="AV102" i="4"/>
  <c r="AV103" i="4"/>
  <c r="EE103" i="4" s="1"/>
  <c r="AV104" i="4"/>
  <c r="DF104" i="4" s="1"/>
  <c r="AV105" i="4"/>
  <c r="AV106" i="4"/>
  <c r="EE106" i="4" s="1"/>
  <c r="AV107" i="4"/>
  <c r="AV108" i="4"/>
  <c r="DF108" i="4" s="1"/>
  <c r="AV109" i="4"/>
  <c r="DF109" i="4" s="1"/>
  <c r="AV110" i="4"/>
  <c r="AV111" i="4"/>
  <c r="AV112" i="4"/>
  <c r="DF112" i="4" s="1"/>
  <c r="AV113" i="4"/>
  <c r="AV114" i="4"/>
  <c r="AV115" i="4"/>
  <c r="DF115" i="4" s="1"/>
  <c r="AV116" i="4"/>
  <c r="EE116" i="4" s="1"/>
  <c r="AV117" i="4"/>
  <c r="DF117" i="4" s="1"/>
  <c r="AV118" i="4"/>
  <c r="BI118" i="4" s="1"/>
  <c r="AV119" i="4"/>
  <c r="AV120" i="4"/>
  <c r="DF120" i="4" s="1"/>
  <c r="AV121" i="4"/>
  <c r="DF121" i="4" s="1"/>
  <c r="AV122" i="4"/>
  <c r="AV123" i="4"/>
  <c r="AV124" i="4"/>
  <c r="BI124" i="4" s="1"/>
  <c r="AV125" i="4"/>
  <c r="DF125" i="4" s="1"/>
  <c r="AV126" i="4"/>
  <c r="AV127" i="4"/>
  <c r="DF127" i="4" s="1"/>
  <c r="AV128" i="4"/>
  <c r="DF128" i="4" s="1"/>
  <c r="AV129" i="4"/>
  <c r="DF129" i="4" s="1"/>
  <c r="AV130" i="4"/>
  <c r="DF130" i="4" s="1"/>
  <c r="AV131" i="4"/>
  <c r="AV132" i="4"/>
  <c r="EE132" i="4" s="1"/>
  <c r="AV133" i="4"/>
  <c r="DF133" i="4" s="1"/>
  <c r="AV134" i="4"/>
  <c r="EE134" i="4" s="1"/>
  <c r="AV135" i="4"/>
  <c r="AV136" i="4"/>
  <c r="AV137" i="4"/>
  <c r="AV138" i="4"/>
  <c r="AV139" i="4"/>
  <c r="BI139" i="4" s="1"/>
  <c r="AV140" i="4"/>
  <c r="DF140" i="4" s="1"/>
  <c r="AV141" i="4"/>
  <c r="DF141" i="4" s="1"/>
  <c r="AV142" i="4"/>
  <c r="BI142" i="4" s="1"/>
  <c r="AV143" i="4"/>
  <c r="AV144" i="4"/>
  <c r="DF144" i="4" s="1"/>
  <c r="AV145" i="4"/>
  <c r="AV146" i="4"/>
  <c r="AV147" i="4"/>
  <c r="AV148" i="4"/>
  <c r="BI148" i="4" s="1"/>
  <c r="AV149" i="4"/>
  <c r="DF149" i="4" s="1"/>
  <c r="AV150" i="4"/>
  <c r="AV151" i="4"/>
  <c r="AV152" i="4"/>
  <c r="DF152" i="4" s="1"/>
  <c r="AV153" i="4"/>
  <c r="DF153" i="4" s="1"/>
  <c r="AV154" i="4"/>
  <c r="EE154" i="4" s="1"/>
  <c r="AV155" i="4"/>
  <c r="AV156" i="4"/>
  <c r="EE156" i="4" s="1"/>
  <c r="AV157" i="4"/>
  <c r="DF157" i="4" s="1"/>
  <c r="AV158" i="4"/>
  <c r="BI158" i="4" s="1"/>
  <c r="AV159" i="4"/>
  <c r="AV160" i="4"/>
  <c r="AV161" i="4"/>
  <c r="BI161" i="4" s="1"/>
  <c r="AV162" i="4"/>
  <c r="AV163" i="4"/>
  <c r="DF163" i="4" s="1"/>
  <c r="AV164" i="4"/>
  <c r="DF164" i="4" s="1"/>
  <c r="AV165" i="4"/>
  <c r="DF165" i="4" s="1"/>
  <c r="AV166" i="4"/>
  <c r="AV167" i="4"/>
  <c r="AV168" i="4"/>
  <c r="EE168" i="4" s="1"/>
  <c r="AV169" i="4"/>
  <c r="AV170" i="4"/>
  <c r="AV171" i="4"/>
  <c r="AV172" i="4"/>
  <c r="BI172" i="4" s="1"/>
  <c r="AV173" i="4"/>
  <c r="BI173" i="4" s="1"/>
  <c r="AV174" i="4"/>
  <c r="AV175" i="4"/>
  <c r="EE175" i="4" s="1"/>
  <c r="AV176" i="4"/>
  <c r="AV177" i="4"/>
  <c r="AV178" i="4"/>
  <c r="DF178" i="4" s="1"/>
  <c r="AV179" i="4"/>
  <c r="AV180" i="4"/>
  <c r="DF180" i="4" s="1"/>
  <c r="AV181" i="4"/>
  <c r="EE181" i="4" s="1"/>
  <c r="AV182" i="4"/>
  <c r="DF182" i="4" s="1"/>
  <c r="AV183" i="4"/>
  <c r="BI183" i="4" s="1"/>
  <c r="AV184" i="4"/>
  <c r="AV185" i="4"/>
  <c r="BI185" i="4" s="1"/>
  <c r="AV186" i="4"/>
  <c r="AV187" i="4"/>
  <c r="BI187" i="4" s="1"/>
  <c r="AV188" i="4"/>
  <c r="AV189" i="4"/>
  <c r="DF189" i="4" s="1"/>
  <c r="AV190" i="4"/>
  <c r="AV191" i="4"/>
  <c r="AV192" i="4"/>
  <c r="DF192" i="4" s="1"/>
  <c r="AV193" i="4"/>
  <c r="EE193" i="4" s="1"/>
  <c r="AV194" i="4"/>
  <c r="EE194" i="4" s="1"/>
  <c r="AV195" i="4"/>
  <c r="AV196" i="4"/>
  <c r="DF196" i="4" s="1"/>
  <c r="AV197" i="4"/>
  <c r="AV198" i="4"/>
  <c r="BI198" i="4" s="1"/>
  <c r="AV199" i="4"/>
  <c r="AV200" i="4"/>
  <c r="AV201" i="4"/>
  <c r="AU230" i="4"/>
  <c r="AU229" i="4"/>
  <c r="AU3" i="4"/>
  <c r="AU4" i="4"/>
  <c r="AU5" i="4"/>
  <c r="AU6" i="4"/>
  <c r="AU7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U51" i="4"/>
  <c r="AU52" i="4"/>
  <c r="AU53" i="4"/>
  <c r="AU54" i="4"/>
  <c r="AU55" i="4"/>
  <c r="AU56" i="4"/>
  <c r="AU57" i="4"/>
  <c r="AU58" i="4"/>
  <c r="AU59" i="4"/>
  <c r="AU60" i="4"/>
  <c r="AU61" i="4"/>
  <c r="AU62" i="4"/>
  <c r="AU63" i="4"/>
  <c r="AU64" i="4"/>
  <c r="AU65" i="4"/>
  <c r="AU66" i="4"/>
  <c r="AU67" i="4"/>
  <c r="AU68" i="4"/>
  <c r="AU69" i="4"/>
  <c r="AU70" i="4"/>
  <c r="AU71" i="4"/>
  <c r="AU72" i="4"/>
  <c r="AU73" i="4"/>
  <c r="AU74" i="4"/>
  <c r="AU75" i="4"/>
  <c r="AU76" i="4"/>
  <c r="AU77" i="4"/>
  <c r="AU78" i="4"/>
  <c r="AU79" i="4"/>
  <c r="AU80" i="4"/>
  <c r="AU81" i="4"/>
  <c r="AU82" i="4"/>
  <c r="AU83" i="4"/>
  <c r="AU84" i="4"/>
  <c r="AU85" i="4"/>
  <c r="AU86" i="4"/>
  <c r="AU87" i="4"/>
  <c r="AU88" i="4"/>
  <c r="AU89" i="4"/>
  <c r="AU90" i="4"/>
  <c r="AU91" i="4"/>
  <c r="AU92" i="4"/>
  <c r="AU93" i="4"/>
  <c r="AU94" i="4"/>
  <c r="AU95" i="4"/>
  <c r="AU96" i="4"/>
  <c r="AU97" i="4"/>
  <c r="AU98" i="4"/>
  <c r="AU99" i="4"/>
  <c r="AU100" i="4"/>
  <c r="AU101" i="4"/>
  <c r="AU102" i="4"/>
  <c r="AU103" i="4"/>
  <c r="AU104" i="4"/>
  <c r="AU105" i="4"/>
  <c r="AU106" i="4"/>
  <c r="AU107" i="4"/>
  <c r="AU108" i="4"/>
  <c r="AU109" i="4"/>
  <c r="AU110" i="4"/>
  <c r="AU111" i="4"/>
  <c r="AU112" i="4"/>
  <c r="AU113" i="4"/>
  <c r="AU114" i="4"/>
  <c r="AU115" i="4"/>
  <c r="AU116" i="4"/>
  <c r="AU117" i="4"/>
  <c r="AU118" i="4"/>
  <c r="AU119" i="4"/>
  <c r="AU120" i="4"/>
  <c r="AU121" i="4"/>
  <c r="AU122" i="4"/>
  <c r="AU123" i="4"/>
  <c r="AU124" i="4"/>
  <c r="AU125" i="4"/>
  <c r="AU126" i="4"/>
  <c r="AU127" i="4"/>
  <c r="AU128" i="4"/>
  <c r="AU129" i="4"/>
  <c r="AU130" i="4"/>
  <c r="AU131" i="4"/>
  <c r="AU132" i="4"/>
  <c r="AU133" i="4"/>
  <c r="AU134" i="4"/>
  <c r="AU135" i="4"/>
  <c r="AU136" i="4"/>
  <c r="AU137" i="4"/>
  <c r="AU138" i="4"/>
  <c r="AU139" i="4"/>
  <c r="AU140" i="4"/>
  <c r="AU141" i="4"/>
  <c r="AU142" i="4"/>
  <c r="AU143" i="4"/>
  <c r="AU144" i="4"/>
  <c r="AU145" i="4"/>
  <c r="AU146" i="4"/>
  <c r="AU147" i="4"/>
  <c r="AU148" i="4"/>
  <c r="AU149" i="4"/>
  <c r="AU150" i="4"/>
  <c r="AU151" i="4"/>
  <c r="AU152" i="4"/>
  <c r="AU153" i="4"/>
  <c r="AU154" i="4"/>
  <c r="AU155" i="4"/>
  <c r="AU156" i="4"/>
  <c r="AU157" i="4"/>
  <c r="AU158" i="4"/>
  <c r="AU159" i="4"/>
  <c r="AU160" i="4"/>
  <c r="AU161" i="4"/>
  <c r="AU162" i="4"/>
  <c r="AU163" i="4"/>
  <c r="AU164" i="4"/>
  <c r="AU165" i="4"/>
  <c r="AU166" i="4"/>
  <c r="AU167" i="4"/>
  <c r="AU168" i="4"/>
  <c r="AU169" i="4"/>
  <c r="AU170" i="4"/>
  <c r="AU171" i="4"/>
  <c r="AU172" i="4"/>
  <c r="AU173" i="4"/>
  <c r="AU174" i="4"/>
  <c r="AU175" i="4"/>
  <c r="AU176" i="4"/>
  <c r="AU177" i="4"/>
  <c r="AU178" i="4"/>
  <c r="AU179" i="4"/>
  <c r="AU180" i="4"/>
  <c r="AU181" i="4"/>
  <c r="AU182" i="4"/>
  <c r="AU183" i="4"/>
  <c r="AU184" i="4"/>
  <c r="AU185" i="4"/>
  <c r="AU186" i="4"/>
  <c r="AU187" i="4"/>
  <c r="AU188" i="4"/>
  <c r="AU189" i="4"/>
  <c r="AU190" i="4"/>
  <c r="AU191" i="4"/>
  <c r="AU192" i="4"/>
  <c r="AU193" i="4"/>
  <c r="AU194" i="4"/>
  <c r="AU195" i="4"/>
  <c r="AU196" i="4"/>
  <c r="AU197" i="4"/>
  <c r="AU198" i="4"/>
  <c r="AU199" i="4"/>
  <c r="AU200" i="4"/>
  <c r="AU201" i="4"/>
  <c r="AU202" i="4"/>
  <c r="AU203" i="4"/>
  <c r="AU204" i="4"/>
  <c r="AU205" i="4"/>
  <c r="AU206" i="4"/>
  <c r="AU207" i="4"/>
  <c r="AU208" i="4"/>
  <c r="AU209" i="4"/>
  <c r="AU210" i="4"/>
  <c r="AU211" i="4"/>
  <c r="AU212" i="4"/>
  <c r="AU213" i="4"/>
  <c r="AU214" i="4"/>
  <c r="AU215" i="4"/>
  <c r="AU216" i="4"/>
  <c r="AU217" i="4"/>
  <c r="AU218" i="4"/>
  <c r="AU219" i="4"/>
  <c r="AU220" i="4"/>
  <c r="AU221" i="4"/>
  <c r="AU222" i="4"/>
  <c r="AU223" i="4"/>
  <c r="AU224" i="4"/>
  <c r="AU225" i="4"/>
  <c r="AU226" i="4"/>
  <c r="AU227" i="4"/>
  <c r="AU228" i="4"/>
  <c r="G3" i="4"/>
  <c r="DY3" i="4" s="1"/>
  <c r="G4" i="4"/>
  <c r="DY4" i="4" s="1"/>
  <c r="G5" i="4"/>
  <c r="DY5" i="4" s="1"/>
  <c r="G6" i="4"/>
  <c r="DY6" i="4" s="1"/>
  <c r="G7" i="4"/>
  <c r="G8" i="4"/>
  <c r="G9" i="4"/>
  <c r="DY9" i="4" s="1"/>
  <c r="G10" i="4"/>
  <c r="DY10" i="4" s="1"/>
  <c r="G11" i="4"/>
  <c r="G12" i="4"/>
  <c r="G13" i="4"/>
  <c r="DY13" i="4" s="1"/>
  <c r="G14" i="4"/>
  <c r="DY14" i="4" s="1"/>
  <c r="G15" i="4"/>
  <c r="DY15" i="4" s="1"/>
  <c r="G16" i="4"/>
  <c r="DY16" i="4" s="1"/>
  <c r="G17" i="4"/>
  <c r="G18" i="4"/>
  <c r="G19" i="4"/>
  <c r="G20" i="4"/>
  <c r="G21" i="4"/>
  <c r="G22" i="4"/>
  <c r="G23" i="4"/>
  <c r="G24" i="4"/>
  <c r="DY24" i="4" s="1"/>
  <c r="G25" i="4"/>
  <c r="M25" i="4" s="1"/>
  <c r="G26" i="4"/>
  <c r="DY26" i="4" s="1"/>
  <c r="G27" i="4"/>
  <c r="G28" i="4"/>
  <c r="G29" i="4"/>
  <c r="M29" i="4" s="1"/>
  <c r="G30" i="4"/>
  <c r="DY30" i="4" s="1"/>
  <c r="G31" i="4"/>
  <c r="G32" i="4"/>
  <c r="G33" i="4"/>
  <c r="DY33" i="4" s="1"/>
  <c r="G34" i="4"/>
  <c r="G35" i="4"/>
  <c r="G36" i="4"/>
  <c r="G37" i="4"/>
  <c r="G38" i="4"/>
  <c r="DY38" i="4" s="1"/>
  <c r="G39" i="4"/>
  <c r="G40" i="4"/>
  <c r="G41" i="4"/>
  <c r="DY41" i="4" s="1"/>
  <c r="G42" i="4"/>
  <c r="G43" i="4"/>
  <c r="M43" i="4" s="1"/>
  <c r="G44" i="4"/>
  <c r="G45" i="4"/>
  <c r="DY45" i="4" s="1"/>
  <c r="G46" i="4"/>
  <c r="G47" i="4"/>
  <c r="G48" i="4"/>
  <c r="G49" i="4"/>
  <c r="G50" i="4"/>
  <c r="M50" i="4" s="1"/>
  <c r="G51" i="4"/>
  <c r="G52" i="4"/>
  <c r="G53" i="4"/>
  <c r="DY53" i="4" s="1"/>
  <c r="G54" i="4"/>
  <c r="G55" i="4"/>
  <c r="G56" i="4"/>
  <c r="G57" i="4"/>
  <c r="G58" i="4"/>
  <c r="G59" i="4"/>
  <c r="G60" i="4"/>
  <c r="G61" i="4"/>
  <c r="G62" i="4"/>
  <c r="G63" i="4"/>
  <c r="G64" i="4"/>
  <c r="DY64" i="4" s="1"/>
  <c r="G65" i="4"/>
  <c r="DY65" i="4" s="1"/>
  <c r="G66" i="4"/>
  <c r="G67" i="4"/>
  <c r="G68" i="4"/>
  <c r="G69" i="4"/>
  <c r="G70" i="4"/>
  <c r="G71" i="4"/>
  <c r="G72" i="4"/>
  <c r="G73" i="4"/>
  <c r="G74" i="4"/>
  <c r="G75" i="4"/>
  <c r="G76" i="4"/>
  <c r="DY76" i="4" s="1"/>
  <c r="G77" i="4"/>
  <c r="DY77" i="4" s="1"/>
  <c r="G78" i="4"/>
  <c r="DY78" i="4" s="1"/>
  <c r="G79" i="4"/>
  <c r="G80" i="4"/>
  <c r="DY80" i="4" s="1"/>
  <c r="G81" i="4"/>
  <c r="DY81" i="4" s="1"/>
  <c r="G82" i="4"/>
  <c r="DY82" i="4" s="1"/>
  <c r="G83" i="4"/>
  <c r="G84" i="4"/>
  <c r="DY84" i="4" s="1"/>
  <c r="G85" i="4"/>
  <c r="G86" i="4"/>
  <c r="DY86" i="4" s="1"/>
  <c r="G87" i="4"/>
  <c r="G88" i="4"/>
  <c r="G89" i="4"/>
  <c r="DY89" i="4" s="1"/>
  <c r="G90" i="4"/>
  <c r="DY90" i="4" s="1"/>
  <c r="G91" i="4"/>
  <c r="DY91" i="4" s="1"/>
  <c r="G92" i="4"/>
  <c r="DY92" i="4" s="1"/>
  <c r="G93" i="4"/>
  <c r="G94" i="4"/>
  <c r="M94" i="4" s="1"/>
  <c r="G95" i="4"/>
  <c r="G96" i="4"/>
  <c r="M96" i="4" s="1"/>
  <c r="G97" i="4"/>
  <c r="G98" i="4"/>
  <c r="M98" i="4" s="1"/>
  <c r="G99" i="4"/>
  <c r="M99" i="4" s="1"/>
  <c r="G100" i="4"/>
  <c r="DY100" i="4" s="1"/>
  <c r="G101" i="4"/>
  <c r="DY101" i="4" s="1"/>
  <c r="G102" i="4"/>
  <c r="G103" i="4"/>
  <c r="DY103" i="4" s="1"/>
  <c r="G104" i="4"/>
  <c r="M104" i="4" s="1"/>
  <c r="G105" i="4"/>
  <c r="M105" i="4" s="1"/>
  <c r="G106" i="4"/>
  <c r="M106" i="4" s="1"/>
  <c r="G107" i="4"/>
  <c r="G108" i="4"/>
  <c r="G109" i="4"/>
  <c r="M109" i="4" s="1"/>
  <c r="G110" i="4"/>
  <c r="DY110" i="4" s="1"/>
  <c r="G111" i="4"/>
  <c r="DY111" i="4" s="1"/>
  <c r="G112" i="4"/>
  <c r="DY112" i="4" s="1"/>
  <c r="G113" i="4"/>
  <c r="DY113" i="4" s="1"/>
  <c r="G114" i="4"/>
  <c r="G115" i="4"/>
  <c r="G116" i="4"/>
  <c r="G117" i="4"/>
  <c r="M117" i="4" s="1"/>
  <c r="G118" i="4"/>
  <c r="M118" i="4" s="1"/>
  <c r="G119" i="4"/>
  <c r="G120" i="4"/>
  <c r="M120" i="4" s="1"/>
  <c r="G121" i="4"/>
  <c r="G122" i="4"/>
  <c r="M122" i="4" s="1"/>
  <c r="G123" i="4"/>
  <c r="G124" i="4"/>
  <c r="DY124" i="4" s="1"/>
  <c r="G125" i="4"/>
  <c r="DY125" i="4" s="1"/>
  <c r="G126" i="4"/>
  <c r="G127" i="4"/>
  <c r="G128" i="4"/>
  <c r="G129" i="4"/>
  <c r="M129" i="4" s="1"/>
  <c r="G130" i="4"/>
  <c r="M130" i="4" s="1"/>
  <c r="G131" i="4"/>
  <c r="G132" i="4"/>
  <c r="G133" i="4"/>
  <c r="G134" i="4"/>
  <c r="G135" i="4"/>
  <c r="DY135" i="4" s="1"/>
  <c r="G136" i="4"/>
  <c r="DY136" i="4" s="1"/>
  <c r="G137" i="4"/>
  <c r="DY137" i="4" s="1"/>
  <c r="G138" i="4"/>
  <c r="M138" i="4" s="1"/>
  <c r="G139" i="4"/>
  <c r="G140" i="4"/>
  <c r="G141" i="4"/>
  <c r="DY141" i="4" s="1"/>
  <c r="G142" i="4"/>
  <c r="G143" i="4"/>
  <c r="G144" i="4"/>
  <c r="DY144" i="4" s="1"/>
  <c r="G145" i="4"/>
  <c r="G146" i="4"/>
  <c r="M146" i="4" s="1"/>
  <c r="G147" i="4"/>
  <c r="DY147" i="4" s="1"/>
  <c r="G148" i="4"/>
  <c r="DY148" i="4" s="1"/>
  <c r="G149" i="4"/>
  <c r="DY149" i="4" s="1"/>
  <c r="G150" i="4"/>
  <c r="DY150" i="4" s="1"/>
  <c r="G151" i="4"/>
  <c r="M151" i="4" s="1"/>
  <c r="G152" i="4"/>
  <c r="G153" i="4"/>
  <c r="M153" i="4" s="1"/>
  <c r="G154" i="4"/>
  <c r="M154" i="4" s="1"/>
  <c r="G155" i="4"/>
  <c r="G156" i="4"/>
  <c r="DY156" i="4" s="1"/>
  <c r="G157" i="4"/>
  <c r="M157" i="4" s="1"/>
  <c r="G158" i="4"/>
  <c r="G159" i="4"/>
  <c r="DY159" i="4" s="1"/>
  <c r="G160" i="4"/>
  <c r="DY160" i="4" s="1"/>
  <c r="G161" i="4"/>
  <c r="DY161" i="4" s="1"/>
  <c r="G162" i="4"/>
  <c r="G163" i="4"/>
  <c r="G164" i="4"/>
  <c r="G165" i="4"/>
  <c r="G166" i="4"/>
  <c r="M166" i="4" s="1"/>
  <c r="G167" i="4"/>
  <c r="G168" i="4"/>
  <c r="DY168" i="4" s="1"/>
  <c r="G169" i="4"/>
  <c r="G170" i="4"/>
  <c r="M170" i="4" s="1"/>
  <c r="G171" i="4"/>
  <c r="M171" i="4" s="1"/>
  <c r="G172" i="4"/>
  <c r="DY172" i="4" s="1"/>
  <c r="G173" i="4"/>
  <c r="DY173" i="4" s="1"/>
  <c r="G174" i="4"/>
  <c r="G175" i="4"/>
  <c r="G176" i="4"/>
  <c r="G177" i="4"/>
  <c r="M177" i="4" s="1"/>
  <c r="G178" i="4"/>
  <c r="M178" i="4" s="1"/>
  <c r="G179" i="4"/>
  <c r="G180" i="4"/>
  <c r="DY180" i="4" s="1"/>
  <c r="G181" i="4"/>
  <c r="G182" i="4"/>
  <c r="DY182" i="4" s="1"/>
  <c r="G183" i="4"/>
  <c r="DY183" i="4" s="1"/>
  <c r="G184" i="4"/>
  <c r="G185" i="4"/>
  <c r="DY185" i="4" s="1"/>
  <c r="G186" i="4"/>
  <c r="G187" i="4"/>
  <c r="M187" i="4" s="1"/>
  <c r="G188" i="4"/>
  <c r="G189" i="4"/>
  <c r="DY189" i="4" s="1"/>
  <c r="G190" i="4"/>
  <c r="G191" i="4"/>
  <c r="G192" i="4"/>
  <c r="G193" i="4"/>
  <c r="M193" i="4" s="1"/>
  <c r="G194" i="4"/>
  <c r="M194" i="4" s="1"/>
  <c r="AC228" i="4"/>
  <c r="Y228" i="4"/>
  <c r="DF116" i="4"/>
  <c r="DF176" i="4"/>
  <c r="DY118" i="4"/>
  <c r="DY157" i="4"/>
  <c r="H14" i="12"/>
  <c r="BS227" i="4"/>
  <c r="AG230" i="4"/>
  <c r="AF230" i="4"/>
  <c r="AG229" i="4"/>
  <c r="AF229" i="4"/>
  <c r="AG228" i="4"/>
  <c r="AF228" i="4"/>
  <c r="AF227" i="4"/>
  <c r="AG227" i="4"/>
  <c r="AC230" i="4"/>
  <c r="AC229" i="4"/>
  <c r="AC227" i="4"/>
  <c r="Y230" i="4"/>
  <c r="Y229" i="4"/>
  <c r="Y227" i="4"/>
  <c r="W230" i="4"/>
  <c r="W229" i="4"/>
  <c r="W228" i="4"/>
  <c r="W227" i="4"/>
  <c r="EH227" i="4"/>
  <c r="EB226" i="4"/>
  <c r="AF226" i="4"/>
  <c r="AG226" i="4"/>
  <c r="AC226" i="4"/>
  <c r="AA225" i="4"/>
  <c r="AA226" i="4"/>
  <c r="Y226" i="4"/>
  <c r="W225" i="4"/>
  <c r="W226" i="4"/>
  <c r="EB225" i="4"/>
  <c r="AF225" i="4"/>
  <c r="AG225" i="4"/>
  <c r="AC225" i="4"/>
  <c r="AA224" i="4"/>
  <c r="Y225" i="4"/>
  <c r="W223" i="4"/>
  <c r="W224" i="4"/>
  <c r="AF224" i="4"/>
  <c r="AG224" i="4"/>
  <c r="AC224" i="4"/>
  <c r="AA223" i="4"/>
  <c r="Y224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8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2" i="4"/>
  <c r="AG213" i="4"/>
  <c r="AG214" i="4"/>
  <c r="AG215" i="4"/>
  <c r="AG216" i="4"/>
  <c r="AG217" i="4"/>
  <c r="AG218" i="4"/>
  <c r="AG219" i="4"/>
  <c r="AG220" i="4"/>
  <c r="AG221" i="4"/>
  <c r="AG222" i="4"/>
  <c r="AG223" i="4"/>
  <c r="AG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8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2" i="4"/>
  <c r="AF213" i="4"/>
  <c r="AF214" i="4"/>
  <c r="AF215" i="4"/>
  <c r="AF216" i="4"/>
  <c r="AF217" i="4"/>
  <c r="AF218" i="4"/>
  <c r="AF219" i="4"/>
  <c r="AF220" i="4"/>
  <c r="AF221" i="4"/>
  <c r="AF222" i="4"/>
  <c r="AF223" i="4"/>
  <c r="AF15" i="4"/>
  <c r="BS223" i="4"/>
  <c r="EB223" i="4"/>
  <c r="AC223" i="4"/>
  <c r="AA222" i="4"/>
  <c r="Y223" i="4"/>
  <c r="W220" i="4"/>
  <c r="W221" i="4"/>
  <c r="W222" i="4"/>
  <c r="U12" i="10"/>
  <c r="E13" i="17"/>
  <c r="EB222" i="4"/>
  <c r="AC222" i="4"/>
  <c r="Y222" i="4"/>
  <c r="U7" i="10"/>
  <c r="E25" i="17"/>
  <c r="U5" i="10"/>
  <c r="T5" i="10"/>
  <c r="D25" i="17" s="1"/>
  <c r="EB221" i="4"/>
  <c r="AC221" i="4"/>
  <c r="AA221" i="4"/>
  <c r="AA227" i="4"/>
  <c r="AA228" i="4"/>
  <c r="AA229" i="4"/>
  <c r="AA230" i="4"/>
  <c r="Y221" i="4"/>
  <c r="BS220" i="4"/>
  <c r="AC220" i="4"/>
  <c r="AA220" i="4"/>
  <c r="Y220" i="4"/>
  <c r="EB220" i="4"/>
  <c r="C220" i="4"/>
  <c r="C221" i="4"/>
  <c r="C222" i="4"/>
  <c r="C223" i="4"/>
  <c r="C224" i="4"/>
  <c r="C225" i="4"/>
  <c r="C226" i="4"/>
  <c r="C227" i="4"/>
  <c r="C228" i="4"/>
  <c r="C229" i="4"/>
  <c r="D220" i="4"/>
  <c r="E220" i="4" s="1"/>
  <c r="D221" i="4"/>
  <c r="E221" i="4" s="1"/>
  <c r="D222" i="4"/>
  <c r="D223" i="4"/>
  <c r="E223" i="4" s="1"/>
  <c r="D224" i="4"/>
  <c r="E224" i="4" s="1"/>
  <c r="D225" i="4"/>
  <c r="D226" i="4"/>
  <c r="E226" i="4" s="1"/>
  <c r="D227" i="4"/>
  <c r="D228" i="4"/>
  <c r="D229" i="4"/>
  <c r="E229" i="4" s="1"/>
  <c r="AT221" i="4"/>
  <c r="AT225" i="4"/>
  <c r="BS221" i="4"/>
  <c r="BS225" i="4"/>
  <c r="BS226" i="4"/>
  <c r="BS228" i="4"/>
  <c r="BS229" i="4"/>
  <c r="BS230" i="4"/>
  <c r="DD222" i="4"/>
  <c r="DE222" i="4" s="1"/>
  <c r="DD224" i="4"/>
  <c r="DE224" i="4" s="1"/>
  <c r="DD227" i="4"/>
  <c r="DE227" i="4" s="1"/>
  <c r="DD229" i="4"/>
  <c r="DE229" i="4" s="1"/>
  <c r="DD230" i="4"/>
  <c r="DE230" i="4" s="1"/>
  <c r="BO231" i="4"/>
  <c r="AC219" i="4"/>
  <c r="AA219" i="4"/>
  <c r="Y219" i="4"/>
  <c r="W219" i="4"/>
  <c r="C219" i="4"/>
  <c r="D219" i="4"/>
  <c r="E219" i="4" s="1"/>
  <c r="U10" i="10"/>
  <c r="T10" i="10"/>
  <c r="D13" i="17" s="1"/>
  <c r="U9" i="10"/>
  <c r="T9" i="10"/>
  <c r="D10" i="17" s="1"/>
  <c r="P6" i="3"/>
  <c r="W6" i="3" s="1"/>
  <c r="P5" i="3"/>
  <c r="W5" i="3" s="1"/>
  <c r="BS217" i="4"/>
  <c r="BS216" i="4"/>
  <c r="AC216" i="4"/>
  <c r="AC217" i="4"/>
  <c r="AC218" i="4"/>
  <c r="AA216" i="4"/>
  <c r="AA217" i="4"/>
  <c r="AA218" i="4"/>
  <c r="Y216" i="4"/>
  <c r="Y217" i="4"/>
  <c r="Y218" i="4"/>
  <c r="W216" i="4"/>
  <c r="W217" i="4"/>
  <c r="W218" i="4"/>
  <c r="EB218" i="4"/>
  <c r="EB217" i="4"/>
  <c r="EB216" i="4"/>
  <c r="C216" i="4"/>
  <c r="C217" i="4"/>
  <c r="C218" i="4"/>
  <c r="D216" i="4"/>
  <c r="D217" i="4"/>
  <c r="E217" i="4" s="1"/>
  <c r="D218" i="4"/>
  <c r="D95" i="13"/>
  <c r="D87" i="13"/>
  <c r="D78" i="13"/>
  <c r="H70" i="13"/>
  <c r="D62" i="13"/>
  <c r="D54" i="13"/>
  <c r="D46" i="13"/>
  <c r="D30" i="13"/>
  <c r="D22" i="13"/>
  <c r="F99" i="13"/>
  <c r="D93" i="13"/>
  <c r="D92" i="13"/>
  <c r="D91" i="13"/>
  <c r="D89" i="13"/>
  <c r="D88" i="13"/>
  <c r="H86" i="13"/>
  <c r="D86" i="13"/>
  <c r="D85" i="13"/>
  <c r="D84" i="13"/>
  <c r="D80" i="13"/>
  <c r="D70" i="13"/>
  <c r="D69" i="13"/>
  <c r="D68" i="13"/>
  <c r="D67" i="13"/>
  <c r="D66" i="13"/>
  <c r="D65" i="13"/>
  <c r="D61" i="13"/>
  <c r="D60" i="13"/>
  <c r="D59" i="13"/>
  <c r="D58" i="13"/>
  <c r="D57" i="13"/>
  <c r="D53" i="13"/>
  <c r="D52" i="13"/>
  <c r="D51" i="13"/>
  <c r="D50" i="13"/>
  <c r="H50" i="13"/>
  <c r="D49" i="13"/>
  <c r="H48" i="13"/>
  <c r="H46" i="13"/>
  <c r="D45" i="13"/>
  <c r="D44" i="13"/>
  <c r="D43" i="13"/>
  <c r="D42" i="13"/>
  <c r="D41" i="13"/>
  <c r="D37" i="13"/>
  <c r="D36" i="13"/>
  <c r="D34" i="13"/>
  <c r="D31" i="13"/>
  <c r="D29" i="13"/>
  <c r="D28" i="13"/>
  <c r="D26" i="13"/>
  <c r="D23" i="13"/>
  <c r="H22" i="13"/>
  <c r="D21" i="13"/>
  <c r="D20" i="13"/>
  <c r="D18" i="13"/>
  <c r="D15" i="13"/>
  <c r="F14" i="13"/>
  <c r="D11" i="13"/>
  <c r="B37" i="12"/>
  <c r="B36" i="12"/>
  <c r="B35" i="12"/>
  <c r="B34" i="12"/>
  <c r="B33" i="12"/>
  <c r="B32" i="12"/>
  <c r="F14" i="12"/>
  <c r="F13" i="12"/>
  <c r="F12" i="12"/>
  <c r="F11" i="12"/>
  <c r="N41" i="14"/>
  <c r="F40" i="13" s="1"/>
  <c r="N65" i="14"/>
  <c r="F64" i="13" s="1"/>
  <c r="N44" i="14"/>
  <c r="N46" i="14"/>
  <c r="F45" i="13" s="1"/>
  <c r="N87" i="14"/>
  <c r="D38" i="13"/>
  <c r="D19" i="13"/>
  <c r="D32" i="13"/>
  <c r="N19" i="14"/>
  <c r="F18" i="13" s="1"/>
  <c r="D47" i="13"/>
  <c r="D39" i="13"/>
  <c r="D96" i="13"/>
  <c r="D63" i="13"/>
  <c r="D27" i="13"/>
  <c r="D71" i="13"/>
  <c r="D13" i="13"/>
  <c r="D76" i="13"/>
  <c r="D55" i="13"/>
  <c r="D24" i="13"/>
  <c r="D17" i="13"/>
  <c r="D25" i="13"/>
  <c r="H26" i="13"/>
  <c r="D33" i="13"/>
  <c r="D40" i="13"/>
  <c r="D48" i="13"/>
  <c r="H49" i="13"/>
  <c r="D56" i="13"/>
  <c r="D64" i="13"/>
  <c r="D77" i="13"/>
  <c r="U32" i="10"/>
  <c r="U31" i="10"/>
  <c r="U30" i="10"/>
  <c r="U41" i="10" s="1"/>
  <c r="U29" i="10"/>
  <c r="T29" i="10"/>
  <c r="U28" i="10"/>
  <c r="T28" i="10"/>
  <c r="U27" i="10"/>
  <c r="T27" i="10"/>
  <c r="U26" i="10"/>
  <c r="C38" i="17" s="1"/>
  <c r="T26" i="10"/>
  <c r="D38" i="17" s="1"/>
  <c r="U25" i="10"/>
  <c r="C37" i="17" s="1"/>
  <c r="T25" i="10"/>
  <c r="D37" i="17" s="1"/>
  <c r="U24" i="10"/>
  <c r="C36" i="17" s="1"/>
  <c r="T24" i="10"/>
  <c r="D36" i="17" s="1"/>
  <c r="U23" i="10"/>
  <c r="C35" i="17" s="1"/>
  <c r="T23" i="10"/>
  <c r="D35" i="17" s="1"/>
  <c r="U22" i="10"/>
  <c r="C34" i="17" s="1"/>
  <c r="T22" i="10"/>
  <c r="D34" i="17" s="1"/>
  <c r="U21" i="10"/>
  <c r="C33" i="17" s="1"/>
  <c r="T21" i="10"/>
  <c r="D33" i="17" s="1"/>
  <c r="U20" i="10"/>
  <c r="C32" i="17" s="1"/>
  <c r="T20" i="10"/>
  <c r="D32" i="17" s="1"/>
  <c r="G13" i="12"/>
  <c r="H13" i="12"/>
  <c r="G12" i="12"/>
  <c r="H12" i="12"/>
  <c r="U16" i="10"/>
  <c r="T16" i="10"/>
  <c r="U15" i="10"/>
  <c r="T15" i="10"/>
  <c r="U14" i="10"/>
  <c r="T14" i="10"/>
  <c r="U13" i="10"/>
  <c r="T13" i="10"/>
  <c r="U4" i="10"/>
  <c r="T4" i="10"/>
  <c r="D22" i="17" s="1"/>
  <c r="EH212" i="4"/>
  <c r="BS215" i="4"/>
  <c r="BO212" i="4"/>
  <c r="BO211" i="4"/>
  <c r="BO221" i="4"/>
  <c r="BO208" i="4"/>
  <c r="BS204" i="4"/>
  <c r="EB212" i="4"/>
  <c r="EB209" i="4"/>
  <c r="EB208" i="4"/>
  <c r="EB206" i="4"/>
  <c r="EB205" i="4"/>
  <c r="EB204" i="4"/>
  <c r="EB203" i="4"/>
  <c r="EB202" i="4"/>
  <c r="G201" i="4"/>
  <c r="S212" i="4"/>
  <c r="G198" i="4"/>
  <c r="DY198" i="4" s="1"/>
  <c r="EB196" i="4"/>
  <c r="AC215" i="4"/>
  <c r="AA215" i="4"/>
  <c r="Y215" i="4"/>
  <c r="W215" i="4"/>
  <c r="D215" i="4"/>
  <c r="C215" i="4"/>
  <c r="AC214" i="4"/>
  <c r="AA214" i="4"/>
  <c r="Y214" i="4"/>
  <c r="W214" i="4"/>
  <c r="D214" i="4"/>
  <c r="C214" i="4"/>
  <c r="AC213" i="4"/>
  <c r="AA213" i="4"/>
  <c r="Y213" i="4"/>
  <c r="W213" i="4"/>
  <c r="D213" i="4"/>
  <c r="C213" i="4"/>
  <c r="AC212" i="4"/>
  <c r="AA212" i="4"/>
  <c r="Y212" i="4"/>
  <c r="W212" i="4"/>
  <c r="D212" i="4"/>
  <c r="E212" i="4" s="1"/>
  <c r="C212" i="4"/>
  <c r="AC211" i="4"/>
  <c r="AA211" i="4"/>
  <c r="Y211" i="4"/>
  <c r="W211" i="4"/>
  <c r="D211" i="4"/>
  <c r="C211" i="4"/>
  <c r="AC210" i="4"/>
  <c r="AA210" i="4"/>
  <c r="Y210" i="4"/>
  <c r="W210" i="4"/>
  <c r="D210" i="4"/>
  <c r="C210" i="4"/>
  <c r="AC209" i="4"/>
  <c r="AA209" i="4"/>
  <c r="Y209" i="4"/>
  <c r="W209" i="4"/>
  <c r="D209" i="4"/>
  <c r="C209" i="4"/>
  <c r="AC208" i="4"/>
  <c r="AA208" i="4"/>
  <c r="Y208" i="4"/>
  <c r="W208" i="4"/>
  <c r="D208" i="4"/>
  <c r="C208" i="4"/>
  <c r="AC207" i="4"/>
  <c r="AA207" i="4"/>
  <c r="Y207" i="4"/>
  <c r="W207" i="4"/>
  <c r="D207" i="4"/>
  <c r="C207" i="4"/>
  <c r="CY206" i="4"/>
  <c r="CZ206" i="4" s="1"/>
  <c r="AC206" i="4"/>
  <c r="AA206" i="4"/>
  <c r="Y206" i="4"/>
  <c r="W206" i="4"/>
  <c r="D206" i="4"/>
  <c r="C206" i="4"/>
  <c r="AC205" i="4"/>
  <c r="AA205" i="4"/>
  <c r="Y205" i="4"/>
  <c r="W205" i="4"/>
  <c r="D205" i="4"/>
  <c r="C205" i="4"/>
  <c r="AC204" i="4"/>
  <c r="AA204" i="4"/>
  <c r="Y204" i="4"/>
  <c r="W204" i="4"/>
  <c r="D204" i="4"/>
  <c r="C204" i="4"/>
  <c r="AC203" i="4"/>
  <c r="AA203" i="4"/>
  <c r="Y203" i="4"/>
  <c r="W203" i="4"/>
  <c r="D203" i="4"/>
  <c r="C203" i="4"/>
  <c r="CP202" i="4"/>
  <c r="BS202" i="4"/>
  <c r="AC202" i="4"/>
  <c r="AA202" i="4"/>
  <c r="Y202" i="4"/>
  <c r="W202" i="4"/>
  <c r="D202" i="4"/>
  <c r="C202" i="4"/>
  <c r="DD201" i="4"/>
  <c r="DE201" i="4" s="1"/>
  <c r="CQ201" i="4"/>
  <c r="CP201" i="4"/>
  <c r="BS201" i="4"/>
  <c r="BO201" i="4"/>
  <c r="BN201" i="4"/>
  <c r="AT201" i="4"/>
  <c r="AC201" i="4"/>
  <c r="AA201" i="4"/>
  <c r="Y201" i="4"/>
  <c r="W201" i="4"/>
  <c r="D201" i="4"/>
  <c r="C201" i="4"/>
  <c r="DD200" i="4"/>
  <c r="DE200" i="4" s="1"/>
  <c r="CQ200" i="4"/>
  <c r="CP200" i="4"/>
  <c r="BS200" i="4"/>
  <c r="BO200" i="4"/>
  <c r="BN200" i="4"/>
  <c r="AT200" i="4"/>
  <c r="AC200" i="4"/>
  <c r="AA200" i="4"/>
  <c r="Y200" i="4"/>
  <c r="W200" i="4"/>
  <c r="D200" i="4"/>
  <c r="E200" i="4" s="1"/>
  <c r="C200" i="4"/>
  <c r="DD199" i="4"/>
  <c r="DE199" i="4" s="1"/>
  <c r="CQ199" i="4"/>
  <c r="CP199" i="4"/>
  <c r="BS199" i="4"/>
  <c r="BO199" i="4"/>
  <c r="BN199" i="4"/>
  <c r="AT199" i="4"/>
  <c r="AC199" i="4"/>
  <c r="AA199" i="4"/>
  <c r="Y199" i="4"/>
  <c r="W199" i="4"/>
  <c r="D199" i="4"/>
  <c r="C199" i="4"/>
  <c r="DD198" i="4"/>
  <c r="DE198" i="4" s="1"/>
  <c r="CQ198" i="4"/>
  <c r="CP198" i="4"/>
  <c r="BS198" i="4"/>
  <c r="BO198" i="4"/>
  <c r="BN198" i="4"/>
  <c r="AT198" i="4"/>
  <c r="AC198" i="4"/>
  <c r="AA198" i="4"/>
  <c r="Y198" i="4"/>
  <c r="W198" i="4"/>
  <c r="D198" i="4"/>
  <c r="C198" i="4"/>
  <c r="DD197" i="4"/>
  <c r="DE197" i="4" s="1"/>
  <c r="CQ197" i="4"/>
  <c r="CP197" i="4"/>
  <c r="BS197" i="4"/>
  <c r="BO197" i="4"/>
  <c r="BN197" i="4"/>
  <c r="AT197" i="4"/>
  <c r="AC197" i="4"/>
  <c r="AA197" i="4"/>
  <c r="Y197" i="4"/>
  <c r="W197" i="4"/>
  <c r="X209" i="4" s="1"/>
  <c r="D197" i="4"/>
  <c r="C197" i="4"/>
  <c r="DD196" i="4"/>
  <c r="DE196" i="4" s="1"/>
  <c r="CQ196" i="4"/>
  <c r="CP196" i="4"/>
  <c r="BS196" i="4"/>
  <c r="BO196" i="4"/>
  <c r="BN196" i="4"/>
  <c r="AT196" i="4"/>
  <c r="AC196" i="4"/>
  <c r="AA196" i="4"/>
  <c r="Y196" i="4"/>
  <c r="W196" i="4"/>
  <c r="D196" i="4"/>
  <c r="E196" i="4" s="1"/>
  <c r="C196" i="4"/>
  <c r="DD195" i="4"/>
  <c r="DE195" i="4" s="1"/>
  <c r="CQ195" i="4"/>
  <c r="CP195" i="4"/>
  <c r="BS195" i="4"/>
  <c r="BO195" i="4"/>
  <c r="BN195" i="4"/>
  <c r="AT195" i="4"/>
  <c r="AC195" i="4"/>
  <c r="AA195" i="4"/>
  <c r="Y195" i="4"/>
  <c r="W195" i="4"/>
  <c r="D195" i="4"/>
  <c r="E195" i="4" s="1"/>
  <c r="C195" i="4"/>
  <c r="DD194" i="4"/>
  <c r="DE194" i="4" s="1"/>
  <c r="CQ194" i="4"/>
  <c r="CP194" i="4"/>
  <c r="BS194" i="4"/>
  <c r="BO194" i="4"/>
  <c r="BN194" i="4"/>
  <c r="AT194" i="4"/>
  <c r="AC194" i="4"/>
  <c r="AA194" i="4"/>
  <c r="Y194" i="4"/>
  <c r="W194" i="4"/>
  <c r="S194" i="4"/>
  <c r="R194" i="4"/>
  <c r="D194" i="4"/>
  <c r="C194" i="4"/>
  <c r="DD193" i="4"/>
  <c r="DE193" i="4" s="1"/>
  <c r="CQ193" i="4"/>
  <c r="CP193" i="4"/>
  <c r="BS193" i="4"/>
  <c r="BO193" i="4"/>
  <c r="BN193" i="4"/>
  <c r="AT193" i="4"/>
  <c r="AC193" i="4"/>
  <c r="AA193" i="4"/>
  <c r="Y193" i="4"/>
  <c r="W193" i="4"/>
  <c r="S193" i="4"/>
  <c r="R193" i="4"/>
  <c r="D193" i="4"/>
  <c r="C193" i="4"/>
  <c r="DD192" i="4"/>
  <c r="DE192" i="4" s="1"/>
  <c r="CQ192" i="4"/>
  <c r="CP192" i="4"/>
  <c r="BS192" i="4"/>
  <c r="BO192" i="4"/>
  <c r="BN192" i="4"/>
  <c r="AT192" i="4"/>
  <c r="AC192" i="4"/>
  <c r="AA192" i="4"/>
  <c r="Y192" i="4"/>
  <c r="W192" i="4"/>
  <c r="S192" i="4"/>
  <c r="R192" i="4"/>
  <c r="D192" i="4"/>
  <c r="E192" i="4" s="1"/>
  <c r="C192" i="4"/>
  <c r="DD191" i="4"/>
  <c r="DE191" i="4" s="1"/>
  <c r="CQ191" i="4"/>
  <c r="CP191" i="4"/>
  <c r="BS191" i="4"/>
  <c r="BO191" i="4"/>
  <c r="BN191" i="4"/>
  <c r="AT191" i="4"/>
  <c r="AC191" i="4"/>
  <c r="AA191" i="4"/>
  <c r="Y191" i="4"/>
  <c r="W191" i="4"/>
  <c r="S191" i="4"/>
  <c r="R191" i="4"/>
  <c r="D191" i="4"/>
  <c r="C191" i="4"/>
  <c r="DD190" i="4"/>
  <c r="DE190" i="4" s="1"/>
  <c r="CQ190" i="4"/>
  <c r="CP190" i="4"/>
  <c r="BS190" i="4"/>
  <c r="BO190" i="4"/>
  <c r="BN190" i="4"/>
  <c r="AT190" i="4"/>
  <c r="AC190" i="4"/>
  <c r="AA190" i="4"/>
  <c r="Y190" i="4"/>
  <c r="W190" i="4"/>
  <c r="S190" i="4"/>
  <c r="R190" i="4"/>
  <c r="D190" i="4"/>
  <c r="C190" i="4"/>
  <c r="DD189" i="4"/>
  <c r="DE189" i="4" s="1"/>
  <c r="CQ189" i="4"/>
  <c r="CP189" i="4"/>
  <c r="BS189" i="4"/>
  <c r="BO189" i="4"/>
  <c r="BN189" i="4"/>
  <c r="AT189" i="4"/>
  <c r="AC189" i="4"/>
  <c r="AA189" i="4"/>
  <c r="Y189" i="4"/>
  <c r="W189" i="4"/>
  <c r="S189" i="4"/>
  <c r="R189" i="4"/>
  <c r="D189" i="4"/>
  <c r="C189" i="4"/>
  <c r="DD188" i="4"/>
  <c r="DE188" i="4" s="1"/>
  <c r="CQ188" i="4"/>
  <c r="CP188" i="4"/>
  <c r="BS188" i="4"/>
  <c r="BO188" i="4"/>
  <c r="BN188" i="4"/>
  <c r="AT188" i="4"/>
  <c r="AC188" i="4"/>
  <c r="AA188" i="4"/>
  <c r="AB200" i="4" s="1"/>
  <c r="Y188" i="4"/>
  <c r="W188" i="4"/>
  <c r="S188" i="4"/>
  <c r="R188" i="4"/>
  <c r="D188" i="4"/>
  <c r="C188" i="4"/>
  <c r="DD187" i="4"/>
  <c r="DE187" i="4" s="1"/>
  <c r="CQ187" i="4"/>
  <c r="CP187" i="4"/>
  <c r="BS187" i="4"/>
  <c r="BO187" i="4"/>
  <c r="BN187" i="4"/>
  <c r="AT187" i="4"/>
  <c r="AC187" i="4"/>
  <c r="AA187" i="4"/>
  <c r="AB187" i="4" s="1"/>
  <c r="Y187" i="4"/>
  <c r="W187" i="4"/>
  <c r="X199" i="4" s="1"/>
  <c r="S187" i="4"/>
  <c r="R187" i="4"/>
  <c r="D187" i="4"/>
  <c r="C187" i="4"/>
  <c r="DD186" i="4"/>
  <c r="DE186" i="4" s="1"/>
  <c r="CQ186" i="4"/>
  <c r="CP186" i="4"/>
  <c r="BS186" i="4"/>
  <c r="BO186" i="4"/>
  <c r="BN186" i="4"/>
  <c r="AT186" i="4"/>
  <c r="AC186" i="4"/>
  <c r="AA186" i="4"/>
  <c r="Y186" i="4"/>
  <c r="W186" i="4"/>
  <c r="X186" i="4" s="1"/>
  <c r="S186" i="4"/>
  <c r="R186" i="4"/>
  <c r="D186" i="4"/>
  <c r="C186" i="4"/>
  <c r="DD185" i="4"/>
  <c r="DE185" i="4" s="1"/>
  <c r="CQ185" i="4"/>
  <c r="CP185" i="4"/>
  <c r="BS185" i="4"/>
  <c r="BO185" i="4"/>
  <c r="BN185" i="4"/>
  <c r="AT185" i="4"/>
  <c r="AC185" i="4"/>
  <c r="AA185" i="4"/>
  <c r="Y185" i="4"/>
  <c r="W185" i="4"/>
  <c r="X185" i="4" s="1"/>
  <c r="S185" i="4"/>
  <c r="R185" i="4"/>
  <c r="D185" i="4"/>
  <c r="C185" i="4"/>
  <c r="DD184" i="4"/>
  <c r="DE184" i="4" s="1"/>
  <c r="CQ184" i="4"/>
  <c r="CP184" i="4"/>
  <c r="BS184" i="4"/>
  <c r="BO184" i="4"/>
  <c r="BN184" i="4"/>
  <c r="AT184" i="4"/>
  <c r="AC184" i="4"/>
  <c r="AA184" i="4"/>
  <c r="Y184" i="4"/>
  <c r="W184" i="4"/>
  <c r="S184" i="4"/>
  <c r="R184" i="4"/>
  <c r="D184" i="4"/>
  <c r="C184" i="4"/>
  <c r="DD183" i="4"/>
  <c r="DE183" i="4" s="1"/>
  <c r="CQ183" i="4"/>
  <c r="CP183" i="4"/>
  <c r="BS183" i="4"/>
  <c r="BO183" i="4"/>
  <c r="BN183" i="4"/>
  <c r="AT183" i="4"/>
  <c r="AC183" i="4"/>
  <c r="AA183" i="4"/>
  <c r="Y183" i="4"/>
  <c r="W183" i="4"/>
  <c r="S183" i="4"/>
  <c r="R183" i="4"/>
  <c r="D183" i="4"/>
  <c r="C183" i="4"/>
  <c r="DD182" i="4"/>
  <c r="DE182" i="4" s="1"/>
  <c r="CQ182" i="4"/>
  <c r="CP182" i="4"/>
  <c r="BS182" i="4"/>
  <c r="BO182" i="4"/>
  <c r="BN182" i="4"/>
  <c r="BQ194" i="4" s="1"/>
  <c r="AT182" i="4"/>
  <c r="AC182" i="4"/>
  <c r="AA182" i="4"/>
  <c r="Y182" i="4"/>
  <c r="W182" i="4"/>
  <c r="X194" i="4" s="1"/>
  <c r="S182" i="4"/>
  <c r="R182" i="4"/>
  <c r="D182" i="4"/>
  <c r="E182" i="4" s="1"/>
  <c r="C182" i="4"/>
  <c r="DD181" i="4"/>
  <c r="DE181" i="4" s="1"/>
  <c r="CQ181" i="4"/>
  <c r="CP181" i="4"/>
  <c r="BS181" i="4"/>
  <c r="BO181" i="4"/>
  <c r="BN181" i="4"/>
  <c r="AT181" i="4"/>
  <c r="AC181" i="4"/>
  <c r="AA181" i="4"/>
  <c r="Y181" i="4"/>
  <c r="W181" i="4"/>
  <c r="S181" i="4"/>
  <c r="R181" i="4"/>
  <c r="D181" i="4"/>
  <c r="C181" i="4"/>
  <c r="DD180" i="4"/>
  <c r="DE180" i="4" s="1"/>
  <c r="CQ180" i="4"/>
  <c r="CP180" i="4"/>
  <c r="BS180" i="4"/>
  <c r="BO180" i="4"/>
  <c r="BN180" i="4"/>
  <c r="AT180" i="4"/>
  <c r="AC180" i="4"/>
  <c r="AA180" i="4"/>
  <c r="Y180" i="4"/>
  <c r="W180" i="4"/>
  <c r="S180" i="4"/>
  <c r="R180" i="4"/>
  <c r="D180" i="4"/>
  <c r="C180" i="4"/>
  <c r="DD179" i="4"/>
  <c r="DE179" i="4" s="1"/>
  <c r="CQ179" i="4"/>
  <c r="CP179" i="4"/>
  <c r="BS179" i="4"/>
  <c r="BO179" i="4"/>
  <c r="BN179" i="4"/>
  <c r="AT179" i="4"/>
  <c r="AC179" i="4"/>
  <c r="AA179" i="4"/>
  <c r="Y179" i="4"/>
  <c r="W179" i="4"/>
  <c r="S179" i="4"/>
  <c r="R179" i="4"/>
  <c r="D179" i="4"/>
  <c r="C179" i="4"/>
  <c r="DD178" i="4"/>
  <c r="DE178" i="4" s="1"/>
  <c r="CQ178" i="4"/>
  <c r="CP178" i="4"/>
  <c r="BS178" i="4"/>
  <c r="BO178" i="4"/>
  <c r="BN178" i="4"/>
  <c r="AT178" i="4"/>
  <c r="AC178" i="4"/>
  <c r="AA178" i="4"/>
  <c r="Y178" i="4"/>
  <c r="W178" i="4"/>
  <c r="S178" i="4"/>
  <c r="R178" i="4"/>
  <c r="D178" i="4"/>
  <c r="E178" i="4" s="1"/>
  <c r="C178" i="4"/>
  <c r="DD177" i="4"/>
  <c r="DE177" i="4" s="1"/>
  <c r="CQ177" i="4"/>
  <c r="CP177" i="4"/>
  <c r="BS177" i="4"/>
  <c r="BO177" i="4"/>
  <c r="BN177" i="4"/>
  <c r="AT177" i="4"/>
  <c r="AC177" i="4"/>
  <c r="AA177" i="4"/>
  <c r="Y177" i="4"/>
  <c r="W177" i="4"/>
  <c r="S177" i="4"/>
  <c r="R177" i="4"/>
  <c r="D177" i="4"/>
  <c r="C177" i="4"/>
  <c r="DD176" i="4"/>
  <c r="DE176" i="4" s="1"/>
  <c r="CQ176" i="4"/>
  <c r="CP176" i="4"/>
  <c r="BS176" i="4"/>
  <c r="BO176" i="4"/>
  <c r="BN176" i="4"/>
  <c r="AT176" i="4"/>
  <c r="AC176" i="4"/>
  <c r="AA176" i="4"/>
  <c r="Y176" i="4"/>
  <c r="W176" i="4"/>
  <c r="S176" i="4"/>
  <c r="R176" i="4"/>
  <c r="D176" i="4"/>
  <c r="E176" i="4" s="1"/>
  <c r="C176" i="4"/>
  <c r="DD175" i="4"/>
  <c r="DE175" i="4" s="1"/>
  <c r="CQ175" i="4"/>
  <c r="CP175" i="4"/>
  <c r="BS175" i="4"/>
  <c r="BO175" i="4"/>
  <c r="BN175" i="4"/>
  <c r="AT175" i="4"/>
  <c r="AC175" i="4"/>
  <c r="AA175" i="4"/>
  <c r="Y175" i="4"/>
  <c r="W175" i="4"/>
  <c r="S175" i="4"/>
  <c r="R175" i="4"/>
  <c r="D175" i="4"/>
  <c r="C175" i="4"/>
  <c r="DD174" i="4"/>
  <c r="DE174" i="4" s="1"/>
  <c r="CQ174" i="4"/>
  <c r="CP174" i="4"/>
  <c r="BS174" i="4"/>
  <c r="BO174" i="4"/>
  <c r="BN174" i="4"/>
  <c r="AT174" i="4"/>
  <c r="AC174" i="4"/>
  <c r="AA174" i="4"/>
  <c r="Y174" i="4"/>
  <c r="W174" i="4"/>
  <c r="S174" i="4"/>
  <c r="R174" i="4"/>
  <c r="D174" i="4"/>
  <c r="C174" i="4"/>
  <c r="DD173" i="4"/>
  <c r="DE173" i="4" s="1"/>
  <c r="CQ173" i="4"/>
  <c r="CP173" i="4"/>
  <c r="BS173" i="4"/>
  <c r="BO173" i="4"/>
  <c r="BN173" i="4"/>
  <c r="AT173" i="4"/>
  <c r="AC173" i="4"/>
  <c r="AA173" i="4"/>
  <c r="Y173" i="4"/>
  <c r="W173" i="4"/>
  <c r="S173" i="4"/>
  <c r="R173" i="4"/>
  <c r="D173" i="4"/>
  <c r="C173" i="4"/>
  <c r="DD172" i="4"/>
  <c r="DE172" i="4" s="1"/>
  <c r="CQ172" i="4"/>
  <c r="CP172" i="4"/>
  <c r="BS172" i="4"/>
  <c r="BO172" i="4"/>
  <c r="BN172" i="4"/>
  <c r="AT172" i="4"/>
  <c r="AC172" i="4"/>
  <c r="AA172" i="4"/>
  <c r="Y172" i="4"/>
  <c r="W172" i="4"/>
  <c r="S172" i="4"/>
  <c r="R172" i="4"/>
  <c r="D172" i="4"/>
  <c r="C172" i="4"/>
  <c r="DD171" i="4"/>
  <c r="DE171" i="4" s="1"/>
  <c r="CQ171" i="4"/>
  <c r="CP171" i="4"/>
  <c r="BS171" i="4"/>
  <c r="BO171" i="4"/>
  <c r="BN171" i="4"/>
  <c r="AT171" i="4"/>
  <c r="AC171" i="4"/>
  <c r="AA171" i="4"/>
  <c r="Y171" i="4"/>
  <c r="W171" i="4"/>
  <c r="S171" i="4"/>
  <c r="R171" i="4"/>
  <c r="D171" i="4"/>
  <c r="E171" i="4" s="1"/>
  <c r="C171" i="4"/>
  <c r="DD170" i="4"/>
  <c r="DE170" i="4" s="1"/>
  <c r="CQ170" i="4"/>
  <c r="CP170" i="4"/>
  <c r="BS170" i="4"/>
  <c r="BO170" i="4"/>
  <c r="BN170" i="4"/>
  <c r="AT170" i="4"/>
  <c r="AC170" i="4"/>
  <c r="AA170" i="4"/>
  <c r="Y170" i="4"/>
  <c r="W170" i="4"/>
  <c r="S170" i="4"/>
  <c r="R170" i="4"/>
  <c r="D170" i="4"/>
  <c r="C170" i="4"/>
  <c r="DD169" i="4"/>
  <c r="DE169" i="4" s="1"/>
  <c r="CQ169" i="4"/>
  <c r="CP169" i="4"/>
  <c r="BS169" i="4"/>
  <c r="BO169" i="4"/>
  <c r="BN169" i="4"/>
  <c r="AT169" i="4"/>
  <c r="AC169" i="4"/>
  <c r="AA169" i="4"/>
  <c r="Y169" i="4"/>
  <c r="W169" i="4"/>
  <c r="S169" i="4"/>
  <c r="R169" i="4"/>
  <c r="D169" i="4"/>
  <c r="C169" i="4"/>
  <c r="DD168" i="4"/>
  <c r="DE168" i="4" s="1"/>
  <c r="CQ168" i="4"/>
  <c r="CP168" i="4"/>
  <c r="BS168" i="4"/>
  <c r="BO168" i="4"/>
  <c r="BN168" i="4"/>
  <c r="AT168" i="4"/>
  <c r="AC168" i="4"/>
  <c r="AA168" i="4"/>
  <c r="Y168" i="4"/>
  <c r="W168" i="4"/>
  <c r="S168" i="4"/>
  <c r="R168" i="4"/>
  <c r="D168" i="4"/>
  <c r="E168" i="4" s="1"/>
  <c r="C168" i="4"/>
  <c r="DD167" i="4"/>
  <c r="DE167" i="4" s="1"/>
  <c r="CQ167" i="4"/>
  <c r="CP167" i="4"/>
  <c r="BS167" i="4"/>
  <c r="BO167" i="4"/>
  <c r="BN167" i="4"/>
  <c r="AT167" i="4"/>
  <c r="AC167" i="4"/>
  <c r="AA167" i="4"/>
  <c r="Y167" i="4"/>
  <c r="W167" i="4"/>
  <c r="S167" i="4"/>
  <c r="R167" i="4"/>
  <c r="D167" i="4"/>
  <c r="C167" i="4"/>
  <c r="DD166" i="4"/>
  <c r="DE166" i="4" s="1"/>
  <c r="CQ166" i="4"/>
  <c r="CP166" i="4"/>
  <c r="BS166" i="4"/>
  <c r="BO166" i="4"/>
  <c r="BN166" i="4"/>
  <c r="AT166" i="4"/>
  <c r="AC166" i="4"/>
  <c r="AA166" i="4"/>
  <c r="Y166" i="4"/>
  <c r="W166" i="4"/>
  <c r="S166" i="4"/>
  <c r="R166" i="4"/>
  <c r="D166" i="4"/>
  <c r="C166" i="4"/>
  <c r="DD165" i="4"/>
  <c r="DE165" i="4" s="1"/>
  <c r="CQ165" i="4"/>
  <c r="CP165" i="4"/>
  <c r="BS165" i="4"/>
  <c r="BO165" i="4"/>
  <c r="BN165" i="4"/>
  <c r="AT165" i="4"/>
  <c r="AC165" i="4"/>
  <c r="AA165" i="4"/>
  <c r="Y165" i="4"/>
  <c r="W165" i="4"/>
  <c r="S165" i="4"/>
  <c r="R165" i="4"/>
  <c r="D165" i="4"/>
  <c r="C165" i="4"/>
  <c r="DD164" i="4"/>
  <c r="DE164" i="4" s="1"/>
  <c r="CQ164" i="4"/>
  <c r="CP164" i="4"/>
  <c r="BS164" i="4"/>
  <c r="BO164" i="4"/>
  <c r="BN164" i="4"/>
  <c r="AT164" i="4"/>
  <c r="AC164" i="4"/>
  <c r="AA164" i="4"/>
  <c r="Y164" i="4"/>
  <c r="W164" i="4"/>
  <c r="S164" i="4"/>
  <c r="R164" i="4"/>
  <c r="D164" i="4"/>
  <c r="C164" i="4"/>
  <c r="DD163" i="4"/>
  <c r="DE163" i="4" s="1"/>
  <c r="CQ163" i="4"/>
  <c r="CP163" i="4"/>
  <c r="BS163" i="4"/>
  <c r="BO163" i="4"/>
  <c r="BN163" i="4"/>
  <c r="AT163" i="4"/>
  <c r="AC163" i="4"/>
  <c r="AA163" i="4"/>
  <c r="Y163" i="4"/>
  <c r="W163" i="4"/>
  <c r="S163" i="4"/>
  <c r="R163" i="4"/>
  <c r="D163" i="4"/>
  <c r="C163" i="4"/>
  <c r="DD162" i="4"/>
  <c r="DE162" i="4" s="1"/>
  <c r="CQ162" i="4"/>
  <c r="CP162" i="4"/>
  <c r="BS162" i="4"/>
  <c r="BO162" i="4"/>
  <c r="BN162" i="4"/>
  <c r="AT162" i="4"/>
  <c r="AC162" i="4"/>
  <c r="AA162" i="4"/>
  <c r="Y162" i="4"/>
  <c r="W162" i="4"/>
  <c r="S162" i="4"/>
  <c r="R162" i="4"/>
  <c r="D162" i="4"/>
  <c r="C162" i="4"/>
  <c r="DD161" i="4"/>
  <c r="DE161" i="4" s="1"/>
  <c r="CQ161" i="4"/>
  <c r="CP161" i="4"/>
  <c r="BS161" i="4"/>
  <c r="BO161" i="4"/>
  <c r="BN161" i="4"/>
  <c r="AT161" i="4"/>
  <c r="AC161" i="4"/>
  <c r="AA161" i="4"/>
  <c r="Y161" i="4"/>
  <c r="W161" i="4"/>
  <c r="S161" i="4"/>
  <c r="R161" i="4"/>
  <c r="D161" i="4"/>
  <c r="C161" i="4"/>
  <c r="DD160" i="4"/>
  <c r="DE160" i="4" s="1"/>
  <c r="CQ160" i="4"/>
  <c r="CP160" i="4"/>
  <c r="BS160" i="4"/>
  <c r="BO160" i="4"/>
  <c r="BN160" i="4"/>
  <c r="AT160" i="4"/>
  <c r="AC160" i="4"/>
  <c r="AA160" i="4"/>
  <c r="Y160" i="4"/>
  <c r="W160" i="4"/>
  <c r="S160" i="4"/>
  <c r="R160" i="4"/>
  <c r="D160" i="4"/>
  <c r="C160" i="4"/>
  <c r="DD159" i="4"/>
  <c r="DE159" i="4" s="1"/>
  <c r="CQ159" i="4"/>
  <c r="CP159" i="4"/>
  <c r="BS159" i="4"/>
  <c r="BO159" i="4"/>
  <c r="BN159" i="4"/>
  <c r="AT159" i="4"/>
  <c r="AC159" i="4"/>
  <c r="AA159" i="4"/>
  <c r="Y159" i="4"/>
  <c r="W159" i="4"/>
  <c r="S159" i="4"/>
  <c r="R159" i="4"/>
  <c r="D159" i="4"/>
  <c r="C159" i="4"/>
  <c r="DD158" i="4"/>
  <c r="DE158" i="4" s="1"/>
  <c r="CQ158" i="4"/>
  <c r="CP158" i="4"/>
  <c r="BS158" i="4"/>
  <c r="BO158" i="4"/>
  <c r="BN158" i="4"/>
  <c r="AT158" i="4"/>
  <c r="AC158" i="4"/>
  <c r="AA158" i="4"/>
  <c r="Y158" i="4"/>
  <c r="W158" i="4"/>
  <c r="S158" i="4"/>
  <c r="R158" i="4"/>
  <c r="D158" i="4"/>
  <c r="C158" i="4"/>
  <c r="DD157" i="4"/>
  <c r="DE157" i="4" s="1"/>
  <c r="CQ157" i="4"/>
  <c r="CP157" i="4"/>
  <c r="BS157" i="4"/>
  <c r="BO157" i="4"/>
  <c r="BN157" i="4"/>
  <c r="AT157" i="4"/>
  <c r="AC157" i="4"/>
  <c r="AA157" i="4"/>
  <c r="Y157" i="4"/>
  <c r="W157" i="4"/>
  <c r="X169" i="4" s="1"/>
  <c r="S157" i="4"/>
  <c r="R157" i="4"/>
  <c r="D157" i="4"/>
  <c r="C157" i="4"/>
  <c r="DD156" i="4"/>
  <c r="DE156" i="4" s="1"/>
  <c r="CQ156" i="4"/>
  <c r="CP156" i="4"/>
  <c r="BS156" i="4"/>
  <c r="BO156" i="4"/>
  <c r="BN156" i="4"/>
  <c r="AT156" i="4"/>
  <c r="AC156" i="4"/>
  <c r="AA156" i="4"/>
  <c r="Y156" i="4"/>
  <c r="W156" i="4"/>
  <c r="S156" i="4"/>
  <c r="R156" i="4"/>
  <c r="D156" i="4"/>
  <c r="E156" i="4" s="1"/>
  <c r="C156" i="4"/>
  <c r="DD155" i="4"/>
  <c r="DE155" i="4" s="1"/>
  <c r="CQ155" i="4"/>
  <c r="CP155" i="4"/>
  <c r="BS155" i="4"/>
  <c r="BO155" i="4"/>
  <c r="BN155" i="4"/>
  <c r="AT155" i="4"/>
  <c r="AC155" i="4"/>
  <c r="AA155" i="4"/>
  <c r="Y155" i="4"/>
  <c r="W155" i="4"/>
  <c r="S155" i="4"/>
  <c r="R155" i="4"/>
  <c r="D155" i="4"/>
  <c r="E155" i="4" s="1"/>
  <c r="C155" i="4"/>
  <c r="DD154" i="4"/>
  <c r="DE154" i="4" s="1"/>
  <c r="CQ154" i="4"/>
  <c r="CP154" i="4"/>
  <c r="BS154" i="4"/>
  <c r="BO154" i="4"/>
  <c r="BN154" i="4"/>
  <c r="AT154" i="4"/>
  <c r="AC154" i="4"/>
  <c r="AA154" i="4"/>
  <c r="Y154" i="4"/>
  <c r="W154" i="4"/>
  <c r="X154" i="4" s="1"/>
  <c r="S154" i="4"/>
  <c r="R154" i="4"/>
  <c r="D154" i="4"/>
  <c r="E154" i="4" s="1"/>
  <c r="C154" i="4"/>
  <c r="DD153" i="4"/>
  <c r="DE153" i="4" s="1"/>
  <c r="CQ153" i="4"/>
  <c r="CP153" i="4"/>
  <c r="BS153" i="4"/>
  <c r="BO153" i="4"/>
  <c r="BN153" i="4"/>
  <c r="AT153" i="4"/>
  <c r="AC153" i="4"/>
  <c r="AA153" i="4"/>
  <c r="Y153" i="4"/>
  <c r="W153" i="4"/>
  <c r="X153" i="4" s="1"/>
  <c r="S153" i="4"/>
  <c r="R153" i="4"/>
  <c r="D153" i="4"/>
  <c r="C153" i="4"/>
  <c r="DD152" i="4"/>
  <c r="DE152" i="4" s="1"/>
  <c r="CQ152" i="4"/>
  <c r="CP152" i="4"/>
  <c r="BS152" i="4"/>
  <c r="BO152" i="4"/>
  <c r="BN152" i="4"/>
  <c r="AT152" i="4"/>
  <c r="AC152" i="4"/>
  <c r="AA152" i="4"/>
  <c r="Y152" i="4"/>
  <c r="W152" i="4"/>
  <c r="S152" i="4"/>
  <c r="R152" i="4"/>
  <c r="D152" i="4"/>
  <c r="C152" i="4"/>
  <c r="DD151" i="4"/>
  <c r="DE151" i="4" s="1"/>
  <c r="CQ151" i="4"/>
  <c r="CP151" i="4"/>
  <c r="BS151" i="4"/>
  <c r="BO151" i="4"/>
  <c r="BN151" i="4"/>
  <c r="AT151" i="4"/>
  <c r="AC151" i="4"/>
  <c r="AA151" i="4"/>
  <c r="Y151" i="4"/>
  <c r="W151" i="4"/>
  <c r="S151" i="4"/>
  <c r="R151" i="4"/>
  <c r="D151" i="4"/>
  <c r="E151" i="4" s="1"/>
  <c r="C151" i="4"/>
  <c r="DD150" i="4"/>
  <c r="DE150" i="4" s="1"/>
  <c r="CQ150" i="4"/>
  <c r="CP150" i="4"/>
  <c r="BS150" i="4"/>
  <c r="BO150" i="4"/>
  <c r="BN150" i="4"/>
  <c r="BQ162" i="4" s="1"/>
  <c r="AT150" i="4"/>
  <c r="AC150" i="4"/>
  <c r="AA150" i="4"/>
  <c r="Y150" i="4"/>
  <c r="W150" i="4"/>
  <c r="S150" i="4"/>
  <c r="R150" i="4"/>
  <c r="D150" i="4"/>
  <c r="E150" i="4" s="1"/>
  <c r="C150" i="4"/>
  <c r="DD149" i="4"/>
  <c r="DE149" i="4" s="1"/>
  <c r="CQ149" i="4"/>
  <c r="CP149" i="4"/>
  <c r="BS149" i="4"/>
  <c r="BO149" i="4"/>
  <c r="BN149" i="4"/>
  <c r="AT149" i="4"/>
  <c r="AC149" i="4"/>
  <c r="AA149" i="4"/>
  <c r="Y149" i="4"/>
  <c r="W149" i="4"/>
  <c r="S149" i="4"/>
  <c r="R149" i="4"/>
  <c r="D149" i="4"/>
  <c r="C149" i="4"/>
  <c r="DD148" i="4"/>
  <c r="DE148" i="4" s="1"/>
  <c r="CQ148" i="4"/>
  <c r="CP148" i="4"/>
  <c r="BS148" i="4"/>
  <c r="BO148" i="4"/>
  <c r="BN148" i="4"/>
  <c r="AT148" i="4"/>
  <c r="AC148" i="4"/>
  <c r="AA148" i="4"/>
  <c r="Y148" i="4"/>
  <c r="W148" i="4"/>
  <c r="S148" i="4"/>
  <c r="R148" i="4"/>
  <c r="D148" i="4"/>
  <c r="C148" i="4"/>
  <c r="DD147" i="4"/>
  <c r="DE147" i="4" s="1"/>
  <c r="CQ147" i="4"/>
  <c r="CP147" i="4"/>
  <c r="BS147" i="4"/>
  <c r="BO147" i="4"/>
  <c r="BN147" i="4"/>
  <c r="AT147" i="4"/>
  <c r="AC147" i="4"/>
  <c r="AA147" i="4"/>
  <c r="Y147" i="4"/>
  <c r="W147" i="4"/>
  <c r="S147" i="4"/>
  <c r="R147" i="4"/>
  <c r="D147" i="4"/>
  <c r="E147" i="4" s="1"/>
  <c r="C147" i="4"/>
  <c r="DD146" i="4"/>
  <c r="DE146" i="4" s="1"/>
  <c r="CQ146" i="4"/>
  <c r="CP146" i="4"/>
  <c r="BS146" i="4"/>
  <c r="BO146" i="4"/>
  <c r="BN146" i="4"/>
  <c r="AT146" i="4"/>
  <c r="AC146" i="4"/>
  <c r="AA146" i="4"/>
  <c r="Y146" i="4"/>
  <c r="W146" i="4"/>
  <c r="S146" i="4"/>
  <c r="R146" i="4"/>
  <c r="D146" i="4"/>
  <c r="C146" i="4"/>
  <c r="DD145" i="4"/>
  <c r="DE145" i="4" s="1"/>
  <c r="CQ145" i="4"/>
  <c r="CP145" i="4"/>
  <c r="BS145" i="4"/>
  <c r="BO145" i="4"/>
  <c r="BN145" i="4"/>
  <c r="AT145" i="4"/>
  <c r="AC145" i="4"/>
  <c r="AA145" i="4"/>
  <c r="Y145" i="4"/>
  <c r="W145" i="4"/>
  <c r="S145" i="4"/>
  <c r="R145" i="4"/>
  <c r="D145" i="4"/>
  <c r="C145" i="4"/>
  <c r="DD144" i="4"/>
  <c r="DE144" i="4" s="1"/>
  <c r="CQ144" i="4"/>
  <c r="CP144" i="4"/>
  <c r="BS144" i="4"/>
  <c r="BO144" i="4"/>
  <c r="BN144" i="4"/>
  <c r="AT144" i="4"/>
  <c r="AC144" i="4"/>
  <c r="AA144" i="4"/>
  <c r="Y144" i="4"/>
  <c r="W144" i="4"/>
  <c r="S144" i="4"/>
  <c r="R144" i="4"/>
  <c r="D144" i="4"/>
  <c r="C144" i="4"/>
  <c r="DD143" i="4"/>
  <c r="DE143" i="4" s="1"/>
  <c r="CQ143" i="4"/>
  <c r="CP143" i="4"/>
  <c r="BS143" i="4"/>
  <c r="BO143" i="4"/>
  <c r="BN143" i="4"/>
  <c r="AT143" i="4"/>
  <c r="AC143" i="4"/>
  <c r="AA143" i="4"/>
  <c r="Y143" i="4"/>
  <c r="W143" i="4"/>
  <c r="S143" i="4"/>
  <c r="R143" i="4"/>
  <c r="D143" i="4"/>
  <c r="C143" i="4"/>
  <c r="DD142" i="4"/>
  <c r="DE142" i="4" s="1"/>
  <c r="CQ142" i="4"/>
  <c r="CP142" i="4"/>
  <c r="BS142" i="4"/>
  <c r="BO142" i="4"/>
  <c r="BN142" i="4"/>
  <c r="AT142" i="4"/>
  <c r="AC142" i="4"/>
  <c r="AA142" i="4"/>
  <c r="Y142" i="4"/>
  <c r="W142" i="4"/>
  <c r="S142" i="4"/>
  <c r="R142" i="4"/>
  <c r="D142" i="4"/>
  <c r="C142" i="4"/>
  <c r="DD141" i="4"/>
  <c r="DE141" i="4" s="1"/>
  <c r="CQ141" i="4"/>
  <c r="CP141" i="4"/>
  <c r="BS141" i="4"/>
  <c r="BO141" i="4"/>
  <c r="BN141" i="4"/>
  <c r="AT141" i="4"/>
  <c r="AC141" i="4"/>
  <c r="AA141" i="4"/>
  <c r="Y141" i="4"/>
  <c r="W141" i="4"/>
  <c r="S141" i="4"/>
  <c r="R141" i="4"/>
  <c r="D141" i="4"/>
  <c r="C141" i="4"/>
  <c r="DD140" i="4"/>
  <c r="DE140" i="4" s="1"/>
  <c r="CQ140" i="4"/>
  <c r="CP140" i="4"/>
  <c r="BS140" i="4"/>
  <c r="BO140" i="4"/>
  <c r="BN140" i="4"/>
  <c r="AT140" i="4"/>
  <c r="AC140" i="4"/>
  <c r="AA140" i="4"/>
  <c r="Y140" i="4"/>
  <c r="W140" i="4"/>
  <c r="S140" i="4"/>
  <c r="R140" i="4"/>
  <c r="D140" i="4"/>
  <c r="C140" i="4"/>
  <c r="DD139" i="4"/>
  <c r="DE139" i="4" s="1"/>
  <c r="CQ139" i="4"/>
  <c r="CP139" i="4"/>
  <c r="BS139" i="4"/>
  <c r="BO139" i="4"/>
  <c r="BN139" i="4"/>
  <c r="AT139" i="4"/>
  <c r="AC139" i="4"/>
  <c r="AA139" i="4"/>
  <c r="Y139" i="4"/>
  <c r="W139" i="4"/>
  <c r="S139" i="4"/>
  <c r="R139" i="4"/>
  <c r="D139" i="4"/>
  <c r="C139" i="4"/>
  <c r="DD138" i="4"/>
  <c r="DE138" i="4" s="1"/>
  <c r="CQ138" i="4"/>
  <c r="CP138" i="4"/>
  <c r="BS138" i="4"/>
  <c r="BO138" i="4"/>
  <c r="BN138" i="4"/>
  <c r="AT138" i="4"/>
  <c r="AC138" i="4"/>
  <c r="AA138" i="4"/>
  <c r="Y138" i="4"/>
  <c r="W138" i="4"/>
  <c r="S138" i="4"/>
  <c r="R138" i="4"/>
  <c r="D138" i="4"/>
  <c r="C138" i="4"/>
  <c r="DD137" i="4"/>
  <c r="DE137" i="4" s="1"/>
  <c r="CQ137" i="4"/>
  <c r="CP137" i="4"/>
  <c r="BS137" i="4"/>
  <c r="BO137" i="4"/>
  <c r="BN137" i="4"/>
  <c r="AT137" i="4"/>
  <c r="AC137" i="4"/>
  <c r="AA137" i="4"/>
  <c r="Y137" i="4"/>
  <c r="W137" i="4"/>
  <c r="S137" i="4"/>
  <c r="R137" i="4"/>
  <c r="D137" i="4"/>
  <c r="C137" i="4"/>
  <c r="DD136" i="4"/>
  <c r="DE136" i="4" s="1"/>
  <c r="CQ136" i="4"/>
  <c r="CP136" i="4"/>
  <c r="BS136" i="4"/>
  <c r="BO136" i="4"/>
  <c r="BN136" i="4"/>
  <c r="AT136" i="4"/>
  <c r="AC136" i="4"/>
  <c r="AA136" i="4"/>
  <c r="Y136" i="4"/>
  <c r="W136" i="4"/>
  <c r="S136" i="4"/>
  <c r="R136" i="4"/>
  <c r="D136" i="4"/>
  <c r="C136" i="4"/>
  <c r="DD135" i="4"/>
  <c r="DE135" i="4" s="1"/>
  <c r="CQ135" i="4"/>
  <c r="CP135" i="4"/>
  <c r="BS135" i="4"/>
  <c r="BO135" i="4"/>
  <c r="BN135" i="4"/>
  <c r="AT135" i="4"/>
  <c r="AC135" i="4"/>
  <c r="AA135" i="4"/>
  <c r="Y135" i="4"/>
  <c r="W135" i="4"/>
  <c r="S135" i="4"/>
  <c r="R135" i="4"/>
  <c r="D135" i="4"/>
  <c r="C135" i="4"/>
  <c r="DD134" i="4"/>
  <c r="DE134" i="4" s="1"/>
  <c r="CQ134" i="4"/>
  <c r="CP134" i="4"/>
  <c r="BS134" i="4"/>
  <c r="BO134" i="4"/>
  <c r="BN134" i="4"/>
  <c r="AT134" i="4"/>
  <c r="AC134" i="4"/>
  <c r="AA134" i="4"/>
  <c r="Y134" i="4"/>
  <c r="W134" i="4"/>
  <c r="S134" i="4"/>
  <c r="R134" i="4"/>
  <c r="D134" i="4"/>
  <c r="C134" i="4"/>
  <c r="DD133" i="4"/>
  <c r="DE133" i="4" s="1"/>
  <c r="CQ133" i="4"/>
  <c r="CP133" i="4"/>
  <c r="BS133" i="4"/>
  <c r="BO133" i="4"/>
  <c r="BN133" i="4"/>
  <c r="AT133" i="4"/>
  <c r="AC133" i="4"/>
  <c r="AA133" i="4"/>
  <c r="Y133" i="4"/>
  <c r="W133" i="4"/>
  <c r="S133" i="4"/>
  <c r="R133" i="4"/>
  <c r="D133" i="4"/>
  <c r="C133" i="4"/>
  <c r="DD132" i="4"/>
  <c r="DE132" i="4" s="1"/>
  <c r="CQ132" i="4"/>
  <c r="CP132" i="4"/>
  <c r="BS132" i="4"/>
  <c r="BO132" i="4"/>
  <c r="BN132" i="4"/>
  <c r="AT132" i="4"/>
  <c r="AC132" i="4"/>
  <c r="AA132" i="4"/>
  <c r="Y132" i="4"/>
  <c r="W132" i="4"/>
  <c r="S132" i="4"/>
  <c r="R132" i="4"/>
  <c r="D132" i="4"/>
  <c r="C132" i="4"/>
  <c r="DD131" i="4"/>
  <c r="DE131" i="4" s="1"/>
  <c r="CQ131" i="4"/>
  <c r="CP131" i="4"/>
  <c r="BS131" i="4"/>
  <c r="BO131" i="4"/>
  <c r="BN131" i="4"/>
  <c r="AT131" i="4"/>
  <c r="AC131" i="4"/>
  <c r="AA131" i="4"/>
  <c r="Y131" i="4"/>
  <c r="W131" i="4"/>
  <c r="S131" i="4"/>
  <c r="R131" i="4"/>
  <c r="D131" i="4"/>
  <c r="E131" i="4" s="1"/>
  <c r="C131" i="4"/>
  <c r="DD130" i="4"/>
  <c r="DE130" i="4" s="1"/>
  <c r="CQ130" i="4"/>
  <c r="CP130" i="4"/>
  <c r="BS130" i="4"/>
  <c r="BO130" i="4"/>
  <c r="BN130" i="4"/>
  <c r="AT130" i="4"/>
  <c r="AC130" i="4"/>
  <c r="AA130" i="4"/>
  <c r="Y130" i="4"/>
  <c r="W130" i="4"/>
  <c r="S130" i="4"/>
  <c r="R130" i="4"/>
  <c r="D130" i="4"/>
  <c r="C130" i="4"/>
  <c r="DD129" i="4"/>
  <c r="DE129" i="4" s="1"/>
  <c r="CQ129" i="4"/>
  <c r="CP129" i="4"/>
  <c r="BS129" i="4"/>
  <c r="BO129" i="4"/>
  <c r="BN129" i="4"/>
  <c r="AT129" i="4"/>
  <c r="AC129" i="4"/>
  <c r="AA129" i="4"/>
  <c r="Y129" i="4"/>
  <c r="W129" i="4"/>
  <c r="S129" i="4"/>
  <c r="R129" i="4"/>
  <c r="D129" i="4"/>
  <c r="C129" i="4"/>
  <c r="DD128" i="4"/>
  <c r="DE128" i="4" s="1"/>
  <c r="CQ128" i="4"/>
  <c r="CP128" i="4"/>
  <c r="BS128" i="4"/>
  <c r="BO128" i="4"/>
  <c r="BN128" i="4"/>
  <c r="AT128" i="4"/>
  <c r="AC128" i="4"/>
  <c r="AA128" i="4"/>
  <c r="Y128" i="4"/>
  <c r="W128" i="4"/>
  <c r="S128" i="4"/>
  <c r="R128" i="4"/>
  <c r="D128" i="4"/>
  <c r="E128" i="4" s="1"/>
  <c r="C128" i="4"/>
  <c r="DD127" i="4"/>
  <c r="DE127" i="4" s="1"/>
  <c r="CQ127" i="4"/>
  <c r="CP127" i="4"/>
  <c r="BS127" i="4"/>
  <c r="BO127" i="4"/>
  <c r="BN127" i="4"/>
  <c r="AT127" i="4"/>
  <c r="AC127" i="4"/>
  <c r="AA127" i="4"/>
  <c r="AB139" i="4" s="1"/>
  <c r="Y127" i="4"/>
  <c r="W127" i="4"/>
  <c r="S127" i="4"/>
  <c r="R127" i="4"/>
  <c r="D127" i="4"/>
  <c r="C127" i="4"/>
  <c r="DD126" i="4"/>
  <c r="DE126" i="4" s="1"/>
  <c r="CQ126" i="4"/>
  <c r="CP126" i="4"/>
  <c r="BS126" i="4"/>
  <c r="BO126" i="4"/>
  <c r="BN126" i="4"/>
  <c r="AT126" i="4"/>
  <c r="AC126" i="4"/>
  <c r="AA126" i="4"/>
  <c r="Y126" i="4"/>
  <c r="W126" i="4"/>
  <c r="S126" i="4"/>
  <c r="R126" i="4"/>
  <c r="D126" i="4"/>
  <c r="C126" i="4"/>
  <c r="DD125" i="4"/>
  <c r="DE125" i="4" s="1"/>
  <c r="CQ125" i="4"/>
  <c r="CP125" i="4"/>
  <c r="BS125" i="4"/>
  <c r="BO125" i="4"/>
  <c r="BN125" i="4"/>
  <c r="AT125" i="4"/>
  <c r="AC125" i="4"/>
  <c r="AA125" i="4"/>
  <c r="Y125" i="4"/>
  <c r="W125" i="4"/>
  <c r="S125" i="4"/>
  <c r="R125" i="4"/>
  <c r="D125" i="4"/>
  <c r="E125" i="4" s="1"/>
  <c r="C125" i="4"/>
  <c r="DD124" i="4"/>
  <c r="DE124" i="4" s="1"/>
  <c r="CQ124" i="4"/>
  <c r="CP124" i="4"/>
  <c r="BS124" i="4"/>
  <c r="BO124" i="4"/>
  <c r="BN124" i="4"/>
  <c r="AT124" i="4"/>
  <c r="AC124" i="4"/>
  <c r="AA124" i="4"/>
  <c r="Y124" i="4"/>
  <c r="W124" i="4"/>
  <c r="S124" i="4"/>
  <c r="R124" i="4"/>
  <c r="D124" i="4"/>
  <c r="C124" i="4"/>
  <c r="DD123" i="4"/>
  <c r="DE123" i="4" s="1"/>
  <c r="CQ123" i="4"/>
  <c r="CP123" i="4"/>
  <c r="BS123" i="4"/>
  <c r="BO123" i="4"/>
  <c r="BN123" i="4"/>
  <c r="AT123" i="4"/>
  <c r="AC123" i="4"/>
  <c r="AA123" i="4"/>
  <c r="AB135" i="4" s="1"/>
  <c r="Y123" i="4"/>
  <c r="W123" i="4"/>
  <c r="S123" i="4"/>
  <c r="R123" i="4"/>
  <c r="D123" i="4"/>
  <c r="E123" i="4" s="1"/>
  <c r="C123" i="4"/>
  <c r="DD122" i="4"/>
  <c r="DE122" i="4" s="1"/>
  <c r="CQ122" i="4"/>
  <c r="CP122" i="4"/>
  <c r="BS122" i="4"/>
  <c r="BO122" i="4"/>
  <c r="BN122" i="4"/>
  <c r="BQ134" i="4" s="1"/>
  <c r="AT122" i="4"/>
  <c r="AC122" i="4"/>
  <c r="AA122" i="4"/>
  <c r="Y122" i="4"/>
  <c r="W122" i="4"/>
  <c r="S122" i="4"/>
  <c r="R122" i="4"/>
  <c r="D122" i="4"/>
  <c r="C122" i="4"/>
  <c r="DD121" i="4"/>
  <c r="DE121" i="4" s="1"/>
  <c r="CQ121" i="4"/>
  <c r="CP121" i="4"/>
  <c r="BS121" i="4"/>
  <c r="BO121" i="4"/>
  <c r="BN121" i="4"/>
  <c r="AT121" i="4"/>
  <c r="AC121" i="4"/>
  <c r="AA121" i="4"/>
  <c r="Y121" i="4"/>
  <c r="W121" i="4"/>
  <c r="X133" i="4" s="1"/>
  <c r="S121" i="4"/>
  <c r="R121" i="4"/>
  <c r="D121" i="4"/>
  <c r="C121" i="4"/>
  <c r="DD120" i="4"/>
  <c r="DE120" i="4" s="1"/>
  <c r="CQ120" i="4"/>
  <c r="CP120" i="4"/>
  <c r="BS120" i="4"/>
  <c r="BO120" i="4"/>
  <c r="BN120" i="4"/>
  <c r="AT120" i="4"/>
  <c r="AC120" i="4"/>
  <c r="AA120" i="4"/>
  <c r="Y120" i="4"/>
  <c r="W120" i="4"/>
  <c r="S120" i="4"/>
  <c r="R120" i="4"/>
  <c r="D120" i="4"/>
  <c r="C120" i="4"/>
  <c r="DD119" i="4"/>
  <c r="DE119" i="4" s="1"/>
  <c r="CQ119" i="4"/>
  <c r="CP119" i="4"/>
  <c r="BS119" i="4"/>
  <c r="BO119" i="4"/>
  <c r="BN119" i="4"/>
  <c r="AT119" i="4"/>
  <c r="AC119" i="4"/>
  <c r="AA119" i="4"/>
  <c r="Y119" i="4"/>
  <c r="W119" i="4"/>
  <c r="S119" i="4"/>
  <c r="R119" i="4"/>
  <c r="D119" i="4"/>
  <c r="C119" i="4"/>
  <c r="DD118" i="4"/>
  <c r="DE118" i="4" s="1"/>
  <c r="CQ118" i="4"/>
  <c r="CP118" i="4"/>
  <c r="BS118" i="4"/>
  <c r="BO118" i="4"/>
  <c r="BN118" i="4"/>
  <c r="AT118" i="4"/>
  <c r="AC118" i="4"/>
  <c r="AA118" i="4"/>
  <c r="Y118" i="4"/>
  <c r="W118" i="4"/>
  <c r="S118" i="4"/>
  <c r="R118" i="4"/>
  <c r="D118" i="4"/>
  <c r="C118" i="4"/>
  <c r="DD117" i="4"/>
  <c r="DE117" i="4" s="1"/>
  <c r="CQ117" i="4"/>
  <c r="CP117" i="4"/>
  <c r="BS117" i="4"/>
  <c r="BO117" i="4"/>
  <c r="BN117" i="4"/>
  <c r="AT117" i="4"/>
  <c r="AC117" i="4"/>
  <c r="AA117" i="4"/>
  <c r="Y117" i="4"/>
  <c r="W117" i="4"/>
  <c r="S117" i="4"/>
  <c r="R117" i="4"/>
  <c r="D117" i="4"/>
  <c r="C117" i="4"/>
  <c r="DD116" i="4"/>
  <c r="DE116" i="4" s="1"/>
  <c r="CQ116" i="4"/>
  <c r="CP116" i="4"/>
  <c r="BS116" i="4"/>
  <c r="BO116" i="4"/>
  <c r="BN116" i="4"/>
  <c r="AT116" i="4"/>
  <c r="AC116" i="4"/>
  <c r="AA116" i="4"/>
  <c r="Y116" i="4"/>
  <c r="W116" i="4"/>
  <c r="S116" i="4"/>
  <c r="R116" i="4"/>
  <c r="D116" i="4"/>
  <c r="C116" i="4"/>
  <c r="DD115" i="4"/>
  <c r="DE115" i="4" s="1"/>
  <c r="CQ115" i="4"/>
  <c r="CP115" i="4"/>
  <c r="BS115" i="4"/>
  <c r="BO115" i="4"/>
  <c r="BN115" i="4"/>
  <c r="AT115" i="4"/>
  <c r="AC115" i="4"/>
  <c r="AA115" i="4"/>
  <c r="Y115" i="4"/>
  <c r="W115" i="4"/>
  <c r="S115" i="4"/>
  <c r="R115" i="4"/>
  <c r="D115" i="4"/>
  <c r="E115" i="4" s="1"/>
  <c r="C115" i="4"/>
  <c r="DD114" i="4"/>
  <c r="DE114" i="4" s="1"/>
  <c r="CQ114" i="4"/>
  <c r="CP114" i="4"/>
  <c r="BS114" i="4"/>
  <c r="BO114" i="4"/>
  <c r="BN114" i="4"/>
  <c r="AT114" i="4"/>
  <c r="AC114" i="4"/>
  <c r="AA114" i="4"/>
  <c r="Y114" i="4"/>
  <c r="W114" i="4"/>
  <c r="S114" i="4"/>
  <c r="R114" i="4"/>
  <c r="D114" i="4"/>
  <c r="E114" i="4" s="1"/>
  <c r="C114" i="4"/>
  <c r="DD113" i="4"/>
  <c r="DE113" i="4" s="1"/>
  <c r="CQ113" i="4"/>
  <c r="CP113" i="4"/>
  <c r="BS113" i="4"/>
  <c r="BO113" i="4"/>
  <c r="BN113" i="4"/>
  <c r="AT113" i="4"/>
  <c r="AC113" i="4"/>
  <c r="AA113" i="4"/>
  <c r="Y113" i="4"/>
  <c r="W113" i="4"/>
  <c r="S113" i="4"/>
  <c r="R113" i="4"/>
  <c r="D113" i="4"/>
  <c r="C113" i="4"/>
  <c r="DD112" i="4"/>
  <c r="DE112" i="4" s="1"/>
  <c r="CQ112" i="4"/>
  <c r="CP112" i="4"/>
  <c r="BS112" i="4"/>
  <c r="BO112" i="4"/>
  <c r="BN112" i="4"/>
  <c r="AT112" i="4"/>
  <c r="AC112" i="4"/>
  <c r="AA112" i="4"/>
  <c r="Y112" i="4"/>
  <c r="W112" i="4"/>
  <c r="S112" i="4"/>
  <c r="R112" i="4"/>
  <c r="D112" i="4"/>
  <c r="E112" i="4" s="1"/>
  <c r="C112" i="4"/>
  <c r="DD111" i="4"/>
  <c r="DE111" i="4" s="1"/>
  <c r="CQ111" i="4"/>
  <c r="CP111" i="4"/>
  <c r="BS111" i="4"/>
  <c r="BO111" i="4"/>
  <c r="BN111" i="4"/>
  <c r="AT111" i="4"/>
  <c r="AC111" i="4"/>
  <c r="AA111" i="4"/>
  <c r="Y111" i="4"/>
  <c r="W111" i="4"/>
  <c r="S111" i="4"/>
  <c r="R111" i="4"/>
  <c r="D111" i="4"/>
  <c r="C111" i="4"/>
  <c r="DD110" i="4"/>
  <c r="DE110" i="4" s="1"/>
  <c r="CQ110" i="4"/>
  <c r="CP110" i="4"/>
  <c r="BS110" i="4"/>
  <c r="BO110" i="4"/>
  <c r="BN110" i="4"/>
  <c r="AT110" i="4"/>
  <c r="AC110" i="4"/>
  <c r="AA110" i="4"/>
  <c r="Y110" i="4"/>
  <c r="W110" i="4"/>
  <c r="S110" i="4"/>
  <c r="R110" i="4"/>
  <c r="D110" i="4"/>
  <c r="E110" i="4" s="1"/>
  <c r="C110" i="4"/>
  <c r="DD109" i="4"/>
  <c r="DE109" i="4" s="1"/>
  <c r="CQ109" i="4"/>
  <c r="CP109" i="4"/>
  <c r="BS109" i="4"/>
  <c r="BO109" i="4"/>
  <c r="BN109" i="4"/>
  <c r="AT109" i="4"/>
  <c r="AC109" i="4"/>
  <c r="AA109" i="4"/>
  <c r="Y109" i="4"/>
  <c r="W109" i="4"/>
  <c r="S109" i="4"/>
  <c r="R109" i="4"/>
  <c r="D109" i="4"/>
  <c r="C109" i="4"/>
  <c r="DD108" i="4"/>
  <c r="DE108" i="4" s="1"/>
  <c r="CQ108" i="4"/>
  <c r="CP108" i="4"/>
  <c r="BS108" i="4"/>
  <c r="BO108" i="4"/>
  <c r="BN108" i="4"/>
  <c r="AT108" i="4"/>
  <c r="AC108" i="4"/>
  <c r="AA108" i="4"/>
  <c r="Y108" i="4"/>
  <c r="W108" i="4"/>
  <c r="S108" i="4"/>
  <c r="R108" i="4"/>
  <c r="D108" i="4"/>
  <c r="C108" i="4"/>
  <c r="DD107" i="4"/>
  <c r="DE107" i="4" s="1"/>
  <c r="CQ107" i="4"/>
  <c r="CP107" i="4"/>
  <c r="BS107" i="4"/>
  <c r="BO107" i="4"/>
  <c r="BN107" i="4"/>
  <c r="AT107" i="4"/>
  <c r="AC107" i="4"/>
  <c r="AA107" i="4"/>
  <c r="Y107" i="4"/>
  <c r="W107" i="4"/>
  <c r="S107" i="4"/>
  <c r="R107" i="4"/>
  <c r="D107" i="4"/>
  <c r="C107" i="4"/>
  <c r="DD106" i="4"/>
  <c r="DE106" i="4" s="1"/>
  <c r="CQ106" i="4"/>
  <c r="CP106" i="4"/>
  <c r="BS106" i="4"/>
  <c r="BO106" i="4"/>
  <c r="BN106" i="4"/>
  <c r="AT106" i="4"/>
  <c r="AC106" i="4"/>
  <c r="AA106" i="4"/>
  <c r="Y106" i="4"/>
  <c r="W106" i="4"/>
  <c r="S106" i="4"/>
  <c r="R106" i="4"/>
  <c r="D106" i="4"/>
  <c r="E106" i="4" s="1"/>
  <c r="C106" i="4"/>
  <c r="DD105" i="4"/>
  <c r="DE105" i="4" s="1"/>
  <c r="CQ105" i="4"/>
  <c r="CP105" i="4"/>
  <c r="BS105" i="4"/>
  <c r="BO105" i="4"/>
  <c r="BN105" i="4"/>
  <c r="AT105" i="4"/>
  <c r="AC105" i="4"/>
  <c r="AA105" i="4"/>
  <c r="Y105" i="4"/>
  <c r="W105" i="4"/>
  <c r="S105" i="4"/>
  <c r="R105" i="4"/>
  <c r="D105" i="4"/>
  <c r="C105" i="4"/>
  <c r="DD104" i="4"/>
  <c r="DE104" i="4" s="1"/>
  <c r="CQ104" i="4"/>
  <c r="CP104" i="4"/>
  <c r="BS104" i="4"/>
  <c r="BO104" i="4"/>
  <c r="BN104" i="4"/>
  <c r="AT104" i="4"/>
  <c r="AC104" i="4"/>
  <c r="AA104" i="4"/>
  <c r="Y104" i="4"/>
  <c r="W104" i="4"/>
  <c r="S104" i="4"/>
  <c r="R104" i="4"/>
  <c r="D104" i="4"/>
  <c r="C104" i="4"/>
  <c r="DD103" i="4"/>
  <c r="DE103" i="4" s="1"/>
  <c r="CQ103" i="4"/>
  <c r="CP103" i="4"/>
  <c r="BS103" i="4"/>
  <c r="BO103" i="4"/>
  <c r="BN103" i="4"/>
  <c r="AT103" i="4"/>
  <c r="AC103" i="4"/>
  <c r="AA103" i="4"/>
  <c r="Y103" i="4"/>
  <c r="W103" i="4"/>
  <c r="S103" i="4"/>
  <c r="R103" i="4"/>
  <c r="D103" i="4"/>
  <c r="C103" i="4"/>
  <c r="DD102" i="4"/>
  <c r="DE102" i="4" s="1"/>
  <c r="CQ102" i="4"/>
  <c r="CP102" i="4"/>
  <c r="BS102" i="4"/>
  <c r="BO102" i="4"/>
  <c r="BN102" i="4"/>
  <c r="AT102" i="4"/>
  <c r="AC102" i="4"/>
  <c r="AA102" i="4"/>
  <c r="Y102" i="4"/>
  <c r="W102" i="4"/>
  <c r="S102" i="4"/>
  <c r="R102" i="4"/>
  <c r="D102" i="4"/>
  <c r="E102" i="4" s="1"/>
  <c r="C102" i="4"/>
  <c r="DD101" i="4"/>
  <c r="DE101" i="4" s="1"/>
  <c r="CQ101" i="4"/>
  <c r="CP101" i="4"/>
  <c r="BS101" i="4"/>
  <c r="BO101" i="4"/>
  <c r="BN101" i="4"/>
  <c r="AT101" i="4"/>
  <c r="AC101" i="4"/>
  <c r="AA101" i="4"/>
  <c r="Y101" i="4"/>
  <c r="W101" i="4"/>
  <c r="S101" i="4"/>
  <c r="R101" i="4"/>
  <c r="D101" i="4"/>
  <c r="C101" i="4"/>
  <c r="DD100" i="4"/>
  <c r="DE100" i="4" s="1"/>
  <c r="CQ100" i="4"/>
  <c r="CP100" i="4"/>
  <c r="BS100" i="4"/>
  <c r="BO100" i="4"/>
  <c r="BN100" i="4"/>
  <c r="AT100" i="4"/>
  <c r="AC100" i="4"/>
  <c r="AA100" i="4"/>
  <c r="Y100" i="4"/>
  <c r="W100" i="4"/>
  <c r="S100" i="4"/>
  <c r="R100" i="4"/>
  <c r="D100" i="4"/>
  <c r="E100" i="4" s="1"/>
  <c r="C100" i="4"/>
  <c r="DD99" i="4"/>
  <c r="DE99" i="4" s="1"/>
  <c r="CQ99" i="4"/>
  <c r="CP99" i="4"/>
  <c r="BS99" i="4"/>
  <c r="BO99" i="4"/>
  <c r="BN99" i="4"/>
  <c r="AT99" i="4"/>
  <c r="AC99" i="4"/>
  <c r="AA99" i="4"/>
  <c r="Y99" i="4"/>
  <c r="W99" i="4"/>
  <c r="S99" i="4"/>
  <c r="R99" i="4"/>
  <c r="D99" i="4"/>
  <c r="E99" i="4" s="1"/>
  <c r="C99" i="4"/>
  <c r="DD98" i="4"/>
  <c r="DE98" i="4" s="1"/>
  <c r="CQ98" i="4"/>
  <c r="CP98" i="4"/>
  <c r="BS98" i="4"/>
  <c r="BO98" i="4"/>
  <c r="BN98" i="4"/>
  <c r="AT98" i="4"/>
  <c r="AC98" i="4"/>
  <c r="AA98" i="4"/>
  <c r="Y98" i="4"/>
  <c r="W98" i="4"/>
  <c r="S98" i="4"/>
  <c r="R98" i="4"/>
  <c r="D98" i="4"/>
  <c r="E98" i="4" s="1"/>
  <c r="C98" i="4"/>
  <c r="DD97" i="4"/>
  <c r="DE97" i="4" s="1"/>
  <c r="CQ97" i="4"/>
  <c r="CP97" i="4"/>
  <c r="BS97" i="4"/>
  <c r="BO97" i="4"/>
  <c r="BN97" i="4"/>
  <c r="AT97" i="4"/>
  <c r="AC97" i="4"/>
  <c r="AA97" i="4"/>
  <c r="Y97" i="4"/>
  <c r="W97" i="4"/>
  <c r="S97" i="4"/>
  <c r="R97" i="4"/>
  <c r="D97" i="4"/>
  <c r="C97" i="4"/>
  <c r="DD96" i="4"/>
  <c r="DE96" i="4" s="1"/>
  <c r="CQ96" i="4"/>
  <c r="CP96" i="4"/>
  <c r="BS96" i="4"/>
  <c r="BO96" i="4"/>
  <c r="BN96" i="4"/>
  <c r="AT96" i="4"/>
  <c r="AC96" i="4"/>
  <c r="AA96" i="4"/>
  <c r="Y96" i="4"/>
  <c r="W96" i="4"/>
  <c r="S96" i="4"/>
  <c r="R96" i="4"/>
  <c r="D96" i="4"/>
  <c r="C96" i="4"/>
  <c r="DD95" i="4"/>
  <c r="DE95" i="4" s="1"/>
  <c r="CQ95" i="4"/>
  <c r="CP95" i="4"/>
  <c r="BS95" i="4"/>
  <c r="BO95" i="4"/>
  <c r="BN95" i="4"/>
  <c r="AT95" i="4"/>
  <c r="AC95" i="4"/>
  <c r="AA95" i="4"/>
  <c r="Y95" i="4"/>
  <c r="W95" i="4"/>
  <c r="S95" i="4"/>
  <c r="R95" i="4"/>
  <c r="D95" i="4"/>
  <c r="E95" i="4" s="1"/>
  <c r="C95" i="4"/>
  <c r="DD94" i="4"/>
  <c r="DE94" i="4" s="1"/>
  <c r="CQ94" i="4"/>
  <c r="CP94" i="4"/>
  <c r="BS94" i="4"/>
  <c r="BO94" i="4"/>
  <c r="BN94" i="4"/>
  <c r="AT94" i="4"/>
  <c r="AC94" i="4"/>
  <c r="AA94" i="4"/>
  <c r="Y94" i="4"/>
  <c r="W94" i="4"/>
  <c r="S94" i="4"/>
  <c r="R94" i="4"/>
  <c r="D94" i="4"/>
  <c r="E94" i="4" s="1"/>
  <c r="C94" i="4"/>
  <c r="DD93" i="4"/>
  <c r="DE93" i="4" s="1"/>
  <c r="CQ93" i="4"/>
  <c r="CP93" i="4"/>
  <c r="BS93" i="4"/>
  <c r="BO93" i="4"/>
  <c r="BN93" i="4"/>
  <c r="AT93" i="4"/>
  <c r="AC93" i="4"/>
  <c r="AA93" i="4"/>
  <c r="Y93" i="4"/>
  <c r="W93" i="4"/>
  <c r="S93" i="4"/>
  <c r="R93" i="4"/>
  <c r="D93" i="4"/>
  <c r="C93" i="4"/>
  <c r="DD92" i="4"/>
  <c r="DE92" i="4" s="1"/>
  <c r="CQ92" i="4"/>
  <c r="CP92" i="4"/>
  <c r="BS92" i="4"/>
  <c r="BO92" i="4"/>
  <c r="BN92" i="4"/>
  <c r="AT92" i="4"/>
  <c r="AC92" i="4"/>
  <c r="AA92" i="4"/>
  <c r="Y92" i="4"/>
  <c r="W92" i="4"/>
  <c r="X104" i="4" s="1"/>
  <c r="S92" i="4"/>
  <c r="R92" i="4"/>
  <c r="D92" i="4"/>
  <c r="E92" i="4" s="1"/>
  <c r="C92" i="4"/>
  <c r="DD91" i="4"/>
  <c r="DE91" i="4" s="1"/>
  <c r="CQ91" i="4"/>
  <c r="CP91" i="4"/>
  <c r="BS91" i="4"/>
  <c r="BO91" i="4"/>
  <c r="BN91" i="4"/>
  <c r="AT91" i="4"/>
  <c r="AC91" i="4"/>
  <c r="AA91" i="4"/>
  <c r="Y91" i="4"/>
  <c r="W91" i="4"/>
  <c r="S91" i="4"/>
  <c r="R91" i="4"/>
  <c r="D91" i="4"/>
  <c r="E91" i="4" s="1"/>
  <c r="C91" i="4"/>
  <c r="DD90" i="4"/>
  <c r="DE90" i="4" s="1"/>
  <c r="CQ90" i="4"/>
  <c r="CP90" i="4"/>
  <c r="BS90" i="4"/>
  <c r="BO90" i="4"/>
  <c r="BN90" i="4"/>
  <c r="AT90" i="4"/>
  <c r="AC90" i="4"/>
  <c r="AA90" i="4"/>
  <c r="Y90" i="4"/>
  <c r="W90" i="4"/>
  <c r="S90" i="4"/>
  <c r="R90" i="4"/>
  <c r="D90" i="4"/>
  <c r="E90" i="4" s="1"/>
  <c r="C90" i="4"/>
  <c r="DD89" i="4"/>
  <c r="DE89" i="4" s="1"/>
  <c r="CQ89" i="4"/>
  <c r="CP89" i="4"/>
  <c r="BS89" i="4"/>
  <c r="BO89" i="4"/>
  <c r="BN89" i="4"/>
  <c r="AT89" i="4"/>
  <c r="AC89" i="4"/>
  <c r="AA89" i="4"/>
  <c r="Y89" i="4"/>
  <c r="W89" i="4"/>
  <c r="S89" i="4"/>
  <c r="R89" i="4"/>
  <c r="D89" i="4"/>
  <c r="C89" i="4"/>
  <c r="DD88" i="4"/>
  <c r="DE88" i="4" s="1"/>
  <c r="CQ88" i="4"/>
  <c r="CP88" i="4"/>
  <c r="BS88" i="4"/>
  <c r="BO88" i="4"/>
  <c r="BN88" i="4"/>
  <c r="AT88" i="4"/>
  <c r="AC88" i="4"/>
  <c r="AA88" i="4"/>
  <c r="Y88" i="4"/>
  <c r="W88" i="4"/>
  <c r="S88" i="4"/>
  <c r="R88" i="4"/>
  <c r="D88" i="4"/>
  <c r="C88" i="4"/>
  <c r="DD87" i="4"/>
  <c r="DE87" i="4" s="1"/>
  <c r="CQ87" i="4"/>
  <c r="CP87" i="4"/>
  <c r="BS87" i="4"/>
  <c r="BO87" i="4"/>
  <c r="BN87" i="4"/>
  <c r="AT87" i="4"/>
  <c r="AC87" i="4"/>
  <c r="AA87" i="4"/>
  <c r="Y87" i="4"/>
  <c r="W87" i="4"/>
  <c r="S87" i="4"/>
  <c r="R87" i="4"/>
  <c r="D87" i="4"/>
  <c r="E87" i="4" s="1"/>
  <c r="C87" i="4"/>
  <c r="DD86" i="4"/>
  <c r="DE86" i="4" s="1"/>
  <c r="CQ86" i="4"/>
  <c r="CP86" i="4"/>
  <c r="BS86" i="4"/>
  <c r="BO86" i="4"/>
  <c r="BN86" i="4"/>
  <c r="AT86" i="4"/>
  <c r="AC86" i="4"/>
  <c r="AA86" i="4"/>
  <c r="Y86" i="4"/>
  <c r="W86" i="4"/>
  <c r="S86" i="4"/>
  <c r="R86" i="4"/>
  <c r="D86" i="4"/>
  <c r="C86" i="4"/>
  <c r="DD85" i="4"/>
  <c r="DE85" i="4" s="1"/>
  <c r="CQ85" i="4"/>
  <c r="CP85" i="4"/>
  <c r="BS85" i="4"/>
  <c r="BO85" i="4"/>
  <c r="BN85" i="4"/>
  <c r="AT85" i="4"/>
  <c r="AC85" i="4"/>
  <c r="AA85" i="4"/>
  <c r="Y85" i="4"/>
  <c r="W85" i="4"/>
  <c r="S85" i="4"/>
  <c r="R85" i="4"/>
  <c r="D85" i="4"/>
  <c r="C85" i="4"/>
  <c r="DD84" i="4"/>
  <c r="DE84" i="4" s="1"/>
  <c r="CQ84" i="4"/>
  <c r="CP84" i="4"/>
  <c r="BS84" i="4"/>
  <c r="BO84" i="4"/>
  <c r="BN84" i="4"/>
  <c r="AT84" i="4"/>
  <c r="AC84" i="4"/>
  <c r="AA84" i="4"/>
  <c r="Y84" i="4"/>
  <c r="W84" i="4"/>
  <c r="S84" i="4"/>
  <c r="R84" i="4"/>
  <c r="D84" i="4"/>
  <c r="E84" i="4" s="1"/>
  <c r="C84" i="4"/>
  <c r="DD83" i="4"/>
  <c r="DE83" i="4" s="1"/>
  <c r="CQ83" i="4"/>
  <c r="CP83" i="4"/>
  <c r="BS83" i="4"/>
  <c r="BO83" i="4"/>
  <c r="BN83" i="4"/>
  <c r="AT83" i="4"/>
  <c r="AC83" i="4"/>
  <c r="AA83" i="4"/>
  <c r="Y83" i="4"/>
  <c r="W83" i="4"/>
  <c r="S83" i="4"/>
  <c r="R83" i="4"/>
  <c r="D83" i="4"/>
  <c r="E83" i="4" s="1"/>
  <c r="C83" i="4"/>
  <c r="DD82" i="4"/>
  <c r="DE82" i="4" s="1"/>
  <c r="CQ82" i="4"/>
  <c r="CP82" i="4"/>
  <c r="BS82" i="4"/>
  <c r="BO82" i="4"/>
  <c r="BN82" i="4"/>
  <c r="AT82" i="4"/>
  <c r="AC82" i="4"/>
  <c r="AA82" i="4"/>
  <c r="Y82" i="4"/>
  <c r="W82" i="4"/>
  <c r="S82" i="4"/>
  <c r="R82" i="4"/>
  <c r="D82" i="4"/>
  <c r="C82" i="4"/>
  <c r="DD81" i="4"/>
  <c r="DE81" i="4" s="1"/>
  <c r="CQ81" i="4"/>
  <c r="CP81" i="4"/>
  <c r="BS81" i="4"/>
  <c r="BO81" i="4"/>
  <c r="BN81" i="4"/>
  <c r="AT81" i="4"/>
  <c r="AC81" i="4"/>
  <c r="AA81" i="4"/>
  <c r="Y81" i="4"/>
  <c r="W81" i="4"/>
  <c r="S81" i="4"/>
  <c r="R81" i="4"/>
  <c r="D81" i="4"/>
  <c r="C81" i="4"/>
  <c r="DD80" i="4"/>
  <c r="DE80" i="4" s="1"/>
  <c r="CQ80" i="4"/>
  <c r="CP80" i="4"/>
  <c r="BS80" i="4"/>
  <c r="BO80" i="4"/>
  <c r="BN80" i="4"/>
  <c r="AT80" i="4"/>
  <c r="AC80" i="4"/>
  <c r="AA80" i="4"/>
  <c r="Y80" i="4"/>
  <c r="W80" i="4"/>
  <c r="S80" i="4"/>
  <c r="R80" i="4"/>
  <c r="D80" i="4"/>
  <c r="E80" i="4" s="1"/>
  <c r="C80" i="4"/>
  <c r="DD79" i="4"/>
  <c r="DE79" i="4" s="1"/>
  <c r="CQ79" i="4"/>
  <c r="CP79" i="4"/>
  <c r="BS79" i="4"/>
  <c r="BO79" i="4"/>
  <c r="BN79" i="4"/>
  <c r="AT79" i="4"/>
  <c r="AC79" i="4"/>
  <c r="AA79" i="4"/>
  <c r="Y79" i="4"/>
  <c r="W79" i="4"/>
  <c r="S79" i="4"/>
  <c r="R79" i="4"/>
  <c r="D79" i="4"/>
  <c r="E79" i="4" s="1"/>
  <c r="C79" i="4"/>
  <c r="DD78" i="4"/>
  <c r="DE78" i="4" s="1"/>
  <c r="CQ78" i="4"/>
  <c r="CP78" i="4"/>
  <c r="BS78" i="4"/>
  <c r="BO78" i="4"/>
  <c r="BN78" i="4"/>
  <c r="AT78" i="4"/>
  <c r="AC78" i="4"/>
  <c r="AA78" i="4"/>
  <c r="Y78" i="4"/>
  <c r="W78" i="4"/>
  <c r="S78" i="4"/>
  <c r="R78" i="4"/>
  <c r="D78" i="4"/>
  <c r="C78" i="4"/>
  <c r="DD77" i="4"/>
  <c r="DE77" i="4" s="1"/>
  <c r="CQ77" i="4"/>
  <c r="CP77" i="4"/>
  <c r="BS77" i="4"/>
  <c r="BO77" i="4"/>
  <c r="BN77" i="4"/>
  <c r="AT77" i="4"/>
  <c r="AC77" i="4"/>
  <c r="AA77" i="4"/>
  <c r="Y77" i="4"/>
  <c r="W77" i="4"/>
  <c r="S77" i="4"/>
  <c r="R77" i="4"/>
  <c r="D77" i="4"/>
  <c r="C77" i="4"/>
  <c r="DD76" i="4"/>
  <c r="DE76" i="4" s="1"/>
  <c r="CQ76" i="4"/>
  <c r="CP76" i="4"/>
  <c r="BS76" i="4"/>
  <c r="BO76" i="4"/>
  <c r="BN76" i="4"/>
  <c r="AT76" i="4"/>
  <c r="AC76" i="4"/>
  <c r="AA76" i="4"/>
  <c r="Y76" i="4"/>
  <c r="W76" i="4"/>
  <c r="S76" i="4"/>
  <c r="R76" i="4"/>
  <c r="D76" i="4"/>
  <c r="E76" i="4" s="1"/>
  <c r="C76" i="4"/>
  <c r="DD75" i="4"/>
  <c r="DE75" i="4" s="1"/>
  <c r="CQ75" i="4"/>
  <c r="CP75" i="4"/>
  <c r="BS75" i="4"/>
  <c r="BO75" i="4"/>
  <c r="BN75" i="4"/>
  <c r="AT75" i="4"/>
  <c r="AC75" i="4"/>
  <c r="AA75" i="4"/>
  <c r="Y75" i="4"/>
  <c r="W75" i="4"/>
  <c r="S75" i="4"/>
  <c r="R75" i="4"/>
  <c r="D75" i="4"/>
  <c r="C75" i="4"/>
  <c r="DD74" i="4"/>
  <c r="DE74" i="4" s="1"/>
  <c r="CQ74" i="4"/>
  <c r="CP74" i="4"/>
  <c r="BS74" i="4"/>
  <c r="BO74" i="4"/>
  <c r="BN74" i="4"/>
  <c r="AT74" i="4"/>
  <c r="AC74" i="4"/>
  <c r="AA74" i="4"/>
  <c r="Y74" i="4"/>
  <c r="W74" i="4"/>
  <c r="S74" i="4"/>
  <c r="R74" i="4"/>
  <c r="D74" i="4"/>
  <c r="C74" i="4"/>
  <c r="DD73" i="4"/>
  <c r="DE73" i="4" s="1"/>
  <c r="CQ73" i="4"/>
  <c r="CP73" i="4"/>
  <c r="BS73" i="4"/>
  <c r="BO73" i="4"/>
  <c r="BN73" i="4"/>
  <c r="AT73" i="4"/>
  <c r="AC73" i="4"/>
  <c r="AA73" i="4"/>
  <c r="Y73" i="4"/>
  <c r="W73" i="4"/>
  <c r="S73" i="4"/>
  <c r="R73" i="4"/>
  <c r="D73" i="4"/>
  <c r="C73" i="4"/>
  <c r="DD72" i="4"/>
  <c r="DE72" i="4" s="1"/>
  <c r="CQ72" i="4"/>
  <c r="CP72" i="4"/>
  <c r="BS72" i="4"/>
  <c r="BO72" i="4"/>
  <c r="BN72" i="4"/>
  <c r="AT72" i="4"/>
  <c r="AC72" i="4"/>
  <c r="AA72" i="4"/>
  <c r="Y72" i="4"/>
  <c r="W72" i="4"/>
  <c r="S72" i="4"/>
  <c r="R72" i="4"/>
  <c r="D72" i="4"/>
  <c r="E72" i="4" s="1"/>
  <c r="C72" i="4"/>
  <c r="DD71" i="4"/>
  <c r="DE71" i="4" s="1"/>
  <c r="CQ71" i="4"/>
  <c r="CP71" i="4"/>
  <c r="BS71" i="4"/>
  <c r="BO71" i="4"/>
  <c r="BN71" i="4"/>
  <c r="AT71" i="4"/>
  <c r="AC71" i="4"/>
  <c r="AA71" i="4"/>
  <c r="AB83" i="4" s="1"/>
  <c r="Y71" i="4"/>
  <c r="W71" i="4"/>
  <c r="S71" i="4"/>
  <c r="R71" i="4"/>
  <c r="D71" i="4"/>
  <c r="C71" i="4"/>
  <c r="DD70" i="4"/>
  <c r="DE70" i="4" s="1"/>
  <c r="CQ70" i="4"/>
  <c r="CP70" i="4"/>
  <c r="BS70" i="4"/>
  <c r="BO70" i="4"/>
  <c r="BN70" i="4"/>
  <c r="BQ82" i="4" s="1"/>
  <c r="AT70" i="4"/>
  <c r="AC70" i="4"/>
  <c r="AA70" i="4"/>
  <c r="Y70" i="4"/>
  <c r="W70" i="4"/>
  <c r="X82" i="4" s="1"/>
  <c r="S70" i="4"/>
  <c r="R70" i="4"/>
  <c r="D70" i="4"/>
  <c r="E70" i="4" s="1"/>
  <c r="C70" i="4"/>
  <c r="DD69" i="4"/>
  <c r="DE69" i="4" s="1"/>
  <c r="CQ69" i="4"/>
  <c r="CP69" i="4"/>
  <c r="BS69" i="4"/>
  <c r="BO69" i="4"/>
  <c r="BN69" i="4"/>
  <c r="AT69" i="4"/>
  <c r="AC69" i="4"/>
  <c r="AA69" i="4"/>
  <c r="Y69" i="4"/>
  <c r="W69" i="4"/>
  <c r="S69" i="4"/>
  <c r="R69" i="4"/>
  <c r="D69" i="4"/>
  <c r="C69" i="4"/>
  <c r="DD68" i="4"/>
  <c r="DE68" i="4" s="1"/>
  <c r="CQ68" i="4"/>
  <c r="CP68" i="4"/>
  <c r="BS68" i="4"/>
  <c r="BO68" i="4"/>
  <c r="BN68" i="4"/>
  <c r="AT68" i="4"/>
  <c r="AC68" i="4"/>
  <c r="AA68" i="4"/>
  <c r="Y68" i="4"/>
  <c r="W68" i="4"/>
  <c r="S68" i="4"/>
  <c r="R68" i="4"/>
  <c r="D68" i="4"/>
  <c r="E68" i="4" s="1"/>
  <c r="C68" i="4"/>
  <c r="DD67" i="4"/>
  <c r="DE67" i="4" s="1"/>
  <c r="CQ67" i="4"/>
  <c r="CP67" i="4"/>
  <c r="BS67" i="4"/>
  <c r="BO67" i="4"/>
  <c r="BN67" i="4"/>
  <c r="AT67" i="4"/>
  <c r="AC67" i="4"/>
  <c r="AA67" i="4"/>
  <c r="Y67" i="4"/>
  <c r="W67" i="4"/>
  <c r="S67" i="4"/>
  <c r="R67" i="4"/>
  <c r="D67" i="4"/>
  <c r="C67" i="4"/>
  <c r="DD66" i="4"/>
  <c r="DE66" i="4" s="1"/>
  <c r="CQ66" i="4"/>
  <c r="CP66" i="4"/>
  <c r="BS66" i="4"/>
  <c r="BO66" i="4"/>
  <c r="BN66" i="4"/>
  <c r="AT66" i="4"/>
  <c r="AC66" i="4"/>
  <c r="AA66" i="4"/>
  <c r="Y66" i="4"/>
  <c r="W66" i="4"/>
  <c r="S66" i="4"/>
  <c r="R66" i="4"/>
  <c r="D66" i="4"/>
  <c r="E66" i="4" s="1"/>
  <c r="C66" i="4"/>
  <c r="DD65" i="4"/>
  <c r="DE65" i="4" s="1"/>
  <c r="CQ65" i="4"/>
  <c r="CP65" i="4"/>
  <c r="BS65" i="4"/>
  <c r="BO65" i="4"/>
  <c r="BN65" i="4"/>
  <c r="AT65" i="4"/>
  <c r="AC65" i="4"/>
  <c r="AA65" i="4"/>
  <c r="Y65" i="4"/>
  <c r="W65" i="4"/>
  <c r="S65" i="4"/>
  <c r="R65" i="4"/>
  <c r="D65" i="4"/>
  <c r="C65" i="4"/>
  <c r="DD64" i="4"/>
  <c r="DE64" i="4" s="1"/>
  <c r="CQ64" i="4"/>
  <c r="CP64" i="4"/>
  <c r="BS64" i="4"/>
  <c r="BO64" i="4"/>
  <c r="BN64" i="4"/>
  <c r="AT64" i="4"/>
  <c r="AC64" i="4"/>
  <c r="AA64" i="4"/>
  <c r="Y64" i="4"/>
  <c r="W64" i="4"/>
  <c r="S64" i="4"/>
  <c r="R64" i="4"/>
  <c r="D64" i="4"/>
  <c r="C64" i="4"/>
  <c r="DD63" i="4"/>
  <c r="DE63" i="4" s="1"/>
  <c r="CQ63" i="4"/>
  <c r="CP63" i="4"/>
  <c r="BS63" i="4"/>
  <c r="BO63" i="4"/>
  <c r="BN63" i="4"/>
  <c r="AT63" i="4"/>
  <c r="AC63" i="4"/>
  <c r="AA63" i="4"/>
  <c r="Y63" i="4"/>
  <c r="W63" i="4"/>
  <c r="S63" i="4"/>
  <c r="R63" i="4"/>
  <c r="D63" i="4"/>
  <c r="C63" i="4"/>
  <c r="DD62" i="4"/>
  <c r="DE62" i="4" s="1"/>
  <c r="CQ62" i="4"/>
  <c r="CP62" i="4"/>
  <c r="BS62" i="4"/>
  <c r="BO62" i="4"/>
  <c r="BN62" i="4"/>
  <c r="BQ74" i="4" s="1"/>
  <c r="AT62" i="4"/>
  <c r="AC62" i="4"/>
  <c r="AA62" i="4"/>
  <c r="Y62" i="4"/>
  <c r="W62" i="4"/>
  <c r="S62" i="4"/>
  <c r="R62" i="4"/>
  <c r="D62" i="4"/>
  <c r="E62" i="4" s="1"/>
  <c r="C62" i="4"/>
  <c r="DD61" i="4"/>
  <c r="DE61" i="4" s="1"/>
  <c r="CQ61" i="4"/>
  <c r="CP61" i="4"/>
  <c r="BS61" i="4"/>
  <c r="BO61" i="4"/>
  <c r="BN61" i="4"/>
  <c r="AT61" i="4"/>
  <c r="AC61" i="4"/>
  <c r="AA61" i="4"/>
  <c r="Y61" i="4"/>
  <c r="W61" i="4"/>
  <c r="S61" i="4"/>
  <c r="R61" i="4"/>
  <c r="D61" i="4"/>
  <c r="E61" i="4" s="1"/>
  <c r="C61" i="4"/>
  <c r="DD60" i="4"/>
  <c r="DE60" i="4" s="1"/>
  <c r="CQ60" i="4"/>
  <c r="CP60" i="4"/>
  <c r="BS60" i="4"/>
  <c r="BO60" i="4"/>
  <c r="BN60" i="4"/>
  <c r="AT60" i="4"/>
  <c r="AC60" i="4"/>
  <c r="AA60" i="4"/>
  <c r="Y60" i="4"/>
  <c r="W60" i="4"/>
  <c r="S60" i="4"/>
  <c r="R60" i="4"/>
  <c r="D60" i="4"/>
  <c r="C60" i="4"/>
  <c r="DD59" i="4"/>
  <c r="DE59" i="4" s="1"/>
  <c r="CQ59" i="4"/>
  <c r="CP59" i="4"/>
  <c r="BS59" i="4"/>
  <c r="BO59" i="4"/>
  <c r="BN59" i="4"/>
  <c r="AT59" i="4"/>
  <c r="AC59" i="4"/>
  <c r="AA59" i="4"/>
  <c r="Y59" i="4"/>
  <c r="W59" i="4"/>
  <c r="S59" i="4"/>
  <c r="R59" i="4"/>
  <c r="D59" i="4"/>
  <c r="C59" i="4"/>
  <c r="DD58" i="4"/>
  <c r="DE58" i="4" s="1"/>
  <c r="CQ58" i="4"/>
  <c r="CP58" i="4"/>
  <c r="BS58" i="4"/>
  <c r="BO58" i="4"/>
  <c r="BN58" i="4"/>
  <c r="AT58" i="4"/>
  <c r="AC58" i="4"/>
  <c r="AA58" i="4"/>
  <c r="Y58" i="4"/>
  <c r="W58" i="4"/>
  <c r="S58" i="4"/>
  <c r="R58" i="4"/>
  <c r="D58" i="4"/>
  <c r="C58" i="4"/>
  <c r="DD57" i="4"/>
  <c r="DE57" i="4" s="1"/>
  <c r="CQ57" i="4"/>
  <c r="CP57" i="4"/>
  <c r="BS57" i="4"/>
  <c r="BO57" i="4"/>
  <c r="BN57" i="4"/>
  <c r="AT57" i="4"/>
  <c r="AC57" i="4"/>
  <c r="AA57" i="4"/>
  <c r="Y57" i="4"/>
  <c r="W57" i="4"/>
  <c r="S57" i="4"/>
  <c r="R57" i="4"/>
  <c r="D57" i="4"/>
  <c r="C57" i="4"/>
  <c r="DD56" i="4"/>
  <c r="DE56" i="4" s="1"/>
  <c r="CQ56" i="4"/>
  <c r="CP56" i="4"/>
  <c r="BS56" i="4"/>
  <c r="BO56" i="4"/>
  <c r="BN56" i="4"/>
  <c r="AT56" i="4"/>
  <c r="AC56" i="4"/>
  <c r="AA56" i="4"/>
  <c r="Y56" i="4"/>
  <c r="W56" i="4"/>
  <c r="S56" i="4"/>
  <c r="R56" i="4"/>
  <c r="D56" i="4"/>
  <c r="C56" i="4"/>
  <c r="DD55" i="4"/>
  <c r="DE55" i="4" s="1"/>
  <c r="CQ55" i="4"/>
  <c r="CP55" i="4"/>
  <c r="BS55" i="4"/>
  <c r="BO55" i="4"/>
  <c r="BN55" i="4"/>
  <c r="AT55" i="4"/>
  <c r="AC55" i="4"/>
  <c r="AA55" i="4"/>
  <c r="Y55" i="4"/>
  <c r="W55" i="4"/>
  <c r="S55" i="4"/>
  <c r="R55" i="4"/>
  <c r="D55" i="4"/>
  <c r="C55" i="4"/>
  <c r="DD54" i="4"/>
  <c r="DE54" i="4" s="1"/>
  <c r="CQ54" i="4"/>
  <c r="CP54" i="4"/>
  <c r="BS54" i="4"/>
  <c r="BO54" i="4"/>
  <c r="BN54" i="4"/>
  <c r="AT54" i="4"/>
  <c r="AC54" i="4"/>
  <c r="AA54" i="4"/>
  <c r="Y54" i="4"/>
  <c r="W54" i="4"/>
  <c r="S54" i="4"/>
  <c r="R54" i="4"/>
  <c r="D54" i="4"/>
  <c r="C54" i="4"/>
  <c r="DD53" i="4"/>
  <c r="DE53" i="4" s="1"/>
  <c r="CQ53" i="4"/>
  <c r="CP53" i="4"/>
  <c r="BS53" i="4"/>
  <c r="BO53" i="4"/>
  <c r="BN53" i="4"/>
  <c r="AT53" i="4"/>
  <c r="AC53" i="4"/>
  <c r="AA53" i="4"/>
  <c r="Y53" i="4"/>
  <c r="W53" i="4"/>
  <c r="S53" i="4"/>
  <c r="R53" i="4"/>
  <c r="D53" i="4"/>
  <c r="C53" i="4"/>
  <c r="DD52" i="4"/>
  <c r="DE52" i="4" s="1"/>
  <c r="CQ52" i="4"/>
  <c r="CP52" i="4"/>
  <c r="BS52" i="4"/>
  <c r="BO52" i="4"/>
  <c r="BN52" i="4"/>
  <c r="AT52" i="4"/>
  <c r="AC52" i="4"/>
  <c r="AA52" i="4"/>
  <c r="Y52" i="4"/>
  <c r="W52" i="4"/>
  <c r="S52" i="4"/>
  <c r="R52" i="4"/>
  <c r="D52" i="4"/>
  <c r="C52" i="4"/>
  <c r="DD51" i="4"/>
  <c r="DE51" i="4" s="1"/>
  <c r="CQ51" i="4"/>
  <c r="CP51" i="4"/>
  <c r="BS51" i="4"/>
  <c r="BO51" i="4"/>
  <c r="BN51" i="4"/>
  <c r="AT51" i="4"/>
  <c r="AC51" i="4"/>
  <c r="AA51" i="4"/>
  <c r="Y51" i="4"/>
  <c r="W51" i="4"/>
  <c r="S51" i="4"/>
  <c r="R51" i="4"/>
  <c r="D51" i="4"/>
  <c r="E51" i="4" s="1"/>
  <c r="C51" i="4"/>
  <c r="DD50" i="4"/>
  <c r="DE50" i="4" s="1"/>
  <c r="CQ50" i="4"/>
  <c r="CP50" i="4"/>
  <c r="BS50" i="4"/>
  <c r="BO50" i="4"/>
  <c r="BN50" i="4"/>
  <c r="AT50" i="4"/>
  <c r="AC50" i="4"/>
  <c r="AA50" i="4"/>
  <c r="Y50" i="4"/>
  <c r="W50" i="4"/>
  <c r="S50" i="4"/>
  <c r="R50" i="4"/>
  <c r="D50" i="4"/>
  <c r="C50" i="4"/>
  <c r="DD49" i="4"/>
  <c r="DE49" i="4" s="1"/>
  <c r="CQ49" i="4"/>
  <c r="CP49" i="4"/>
  <c r="BS49" i="4"/>
  <c r="BO49" i="4"/>
  <c r="BN49" i="4"/>
  <c r="AT49" i="4"/>
  <c r="AC49" i="4"/>
  <c r="AA49" i="4"/>
  <c r="Y49" i="4"/>
  <c r="W49" i="4"/>
  <c r="S49" i="4"/>
  <c r="R49" i="4"/>
  <c r="D49" i="4"/>
  <c r="C49" i="4"/>
  <c r="DD48" i="4"/>
  <c r="DE48" i="4" s="1"/>
  <c r="CQ48" i="4"/>
  <c r="CP48" i="4"/>
  <c r="BS48" i="4"/>
  <c r="BO48" i="4"/>
  <c r="BN48" i="4"/>
  <c r="AT48" i="4"/>
  <c r="AC48" i="4"/>
  <c r="AA48" i="4"/>
  <c r="Y48" i="4"/>
  <c r="W48" i="4"/>
  <c r="S48" i="4"/>
  <c r="R48" i="4"/>
  <c r="D48" i="4"/>
  <c r="E48" i="4" s="1"/>
  <c r="C48" i="4"/>
  <c r="DD47" i="4"/>
  <c r="DE47" i="4" s="1"/>
  <c r="CQ47" i="4"/>
  <c r="CP47" i="4"/>
  <c r="BS47" i="4"/>
  <c r="BO47" i="4"/>
  <c r="BN47" i="4"/>
  <c r="AT47" i="4"/>
  <c r="AC47" i="4"/>
  <c r="AA47" i="4"/>
  <c r="Y47" i="4"/>
  <c r="W47" i="4"/>
  <c r="S47" i="4"/>
  <c r="R47" i="4"/>
  <c r="D47" i="4"/>
  <c r="C47" i="4"/>
  <c r="DD46" i="4"/>
  <c r="DE46" i="4" s="1"/>
  <c r="CQ46" i="4"/>
  <c r="CP46" i="4"/>
  <c r="BS46" i="4"/>
  <c r="BO46" i="4"/>
  <c r="BN46" i="4"/>
  <c r="AT46" i="4"/>
  <c r="AC46" i="4"/>
  <c r="AA46" i="4"/>
  <c r="Y46" i="4"/>
  <c r="W46" i="4"/>
  <c r="S46" i="4"/>
  <c r="R46" i="4"/>
  <c r="D46" i="4"/>
  <c r="E46" i="4" s="1"/>
  <c r="C46" i="4"/>
  <c r="DD45" i="4"/>
  <c r="DE45" i="4" s="1"/>
  <c r="CQ45" i="4"/>
  <c r="CP45" i="4"/>
  <c r="BS45" i="4"/>
  <c r="BO45" i="4"/>
  <c r="BN45" i="4"/>
  <c r="AT45" i="4"/>
  <c r="AC45" i="4"/>
  <c r="AA45" i="4"/>
  <c r="Y45" i="4"/>
  <c r="W45" i="4"/>
  <c r="X57" i="4" s="1"/>
  <c r="S45" i="4"/>
  <c r="R45" i="4"/>
  <c r="D45" i="4"/>
  <c r="C45" i="4"/>
  <c r="DD44" i="4"/>
  <c r="DE44" i="4" s="1"/>
  <c r="CQ44" i="4"/>
  <c r="CP44" i="4"/>
  <c r="BS44" i="4"/>
  <c r="BO44" i="4"/>
  <c r="BN44" i="4"/>
  <c r="AT44" i="4"/>
  <c r="AC44" i="4"/>
  <c r="AA44" i="4"/>
  <c r="Y44" i="4"/>
  <c r="W44" i="4"/>
  <c r="S44" i="4"/>
  <c r="R44" i="4"/>
  <c r="D44" i="4"/>
  <c r="C44" i="4"/>
  <c r="DD43" i="4"/>
  <c r="DE43" i="4" s="1"/>
  <c r="CQ43" i="4"/>
  <c r="CP43" i="4"/>
  <c r="BS43" i="4"/>
  <c r="BO43" i="4"/>
  <c r="BN43" i="4"/>
  <c r="AT43" i="4"/>
  <c r="AC43" i="4"/>
  <c r="AA43" i="4"/>
  <c r="Y43" i="4"/>
  <c r="W43" i="4"/>
  <c r="S43" i="4"/>
  <c r="R43" i="4"/>
  <c r="D43" i="4"/>
  <c r="E43" i="4" s="1"/>
  <c r="C43" i="4"/>
  <c r="DD42" i="4"/>
  <c r="DE42" i="4" s="1"/>
  <c r="CQ42" i="4"/>
  <c r="CP42" i="4"/>
  <c r="BS42" i="4"/>
  <c r="BO42" i="4"/>
  <c r="BN42" i="4"/>
  <c r="AT42" i="4"/>
  <c r="AC42" i="4"/>
  <c r="AA42" i="4"/>
  <c r="Y42" i="4"/>
  <c r="W42" i="4"/>
  <c r="S42" i="4"/>
  <c r="R42" i="4"/>
  <c r="D42" i="4"/>
  <c r="C42" i="4"/>
  <c r="DD41" i="4"/>
  <c r="DE41" i="4" s="1"/>
  <c r="CQ41" i="4"/>
  <c r="CP41" i="4"/>
  <c r="BS41" i="4"/>
  <c r="BO41" i="4"/>
  <c r="BN41" i="4"/>
  <c r="AT41" i="4"/>
  <c r="AC41" i="4"/>
  <c r="AA41" i="4"/>
  <c r="Y41" i="4"/>
  <c r="W41" i="4"/>
  <c r="S41" i="4"/>
  <c r="R41" i="4"/>
  <c r="D41" i="4"/>
  <c r="C41" i="4"/>
  <c r="DD40" i="4"/>
  <c r="DE40" i="4" s="1"/>
  <c r="CQ40" i="4"/>
  <c r="CP40" i="4"/>
  <c r="BS40" i="4"/>
  <c r="BO40" i="4"/>
  <c r="BN40" i="4"/>
  <c r="AT40" i="4"/>
  <c r="AC40" i="4"/>
  <c r="AA40" i="4"/>
  <c r="Y40" i="4"/>
  <c r="W40" i="4"/>
  <c r="S40" i="4"/>
  <c r="R40" i="4"/>
  <c r="D40" i="4"/>
  <c r="C40" i="4"/>
  <c r="DD39" i="4"/>
  <c r="DE39" i="4" s="1"/>
  <c r="CQ39" i="4"/>
  <c r="CP39" i="4"/>
  <c r="BS39" i="4"/>
  <c r="BO39" i="4"/>
  <c r="BN39" i="4"/>
  <c r="AT39" i="4"/>
  <c r="AC39" i="4"/>
  <c r="AA39" i="4"/>
  <c r="Y39" i="4"/>
  <c r="W39" i="4"/>
  <c r="S39" i="4"/>
  <c r="R39" i="4"/>
  <c r="D39" i="4"/>
  <c r="E39" i="4" s="1"/>
  <c r="C39" i="4"/>
  <c r="DD38" i="4"/>
  <c r="DE38" i="4" s="1"/>
  <c r="CQ38" i="4"/>
  <c r="CP38" i="4"/>
  <c r="BS38" i="4"/>
  <c r="BO38" i="4"/>
  <c r="BN38" i="4"/>
  <c r="AT38" i="4"/>
  <c r="AC38" i="4"/>
  <c r="AA38" i="4"/>
  <c r="Y38" i="4"/>
  <c r="W38" i="4"/>
  <c r="S38" i="4"/>
  <c r="R38" i="4"/>
  <c r="D38" i="4"/>
  <c r="C38" i="4"/>
  <c r="DD37" i="4"/>
  <c r="DE37" i="4" s="1"/>
  <c r="CQ37" i="4"/>
  <c r="CP37" i="4"/>
  <c r="BS37" i="4"/>
  <c r="BO37" i="4"/>
  <c r="BN37" i="4"/>
  <c r="AT37" i="4"/>
  <c r="AC37" i="4"/>
  <c r="AA37" i="4"/>
  <c r="Y37" i="4"/>
  <c r="W37" i="4"/>
  <c r="S37" i="4"/>
  <c r="R37" i="4"/>
  <c r="D37" i="4"/>
  <c r="E37" i="4" s="1"/>
  <c r="C37" i="4"/>
  <c r="DD36" i="4"/>
  <c r="DE36" i="4" s="1"/>
  <c r="CQ36" i="4"/>
  <c r="CP36" i="4"/>
  <c r="BS36" i="4"/>
  <c r="BO36" i="4"/>
  <c r="BN36" i="4"/>
  <c r="AT36" i="4"/>
  <c r="AC36" i="4"/>
  <c r="AA36" i="4"/>
  <c r="Y36" i="4"/>
  <c r="W36" i="4"/>
  <c r="X48" i="4" s="1"/>
  <c r="S36" i="4"/>
  <c r="R36" i="4"/>
  <c r="D36" i="4"/>
  <c r="C36" i="4"/>
  <c r="DD35" i="4"/>
  <c r="DE35" i="4" s="1"/>
  <c r="CQ35" i="4"/>
  <c r="CP35" i="4"/>
  <c r="BS35" i="4"/>
  <c r="BO35" i="4"/>
  <c r="BN35" i="4"/>
  <c r="AT35" i="4"/>
  <c r="AC35" i="4"/>
  <c r="AA35" i="4"/>
  <c r="Y35" i="4"/>
  <c r="W35" i="4"/>
  <c r="S35" i="4"/>
  <c r="R35" i="4"/>
  <c r="D35" i="4"/>
  <c r="E35" i="4" s="1"/>
  <c r="C35" i="4"/>
  <c r="DD34" i="4"/>
  <c r="DE34" i="4" s="1"/>
  <c r="CQ34" i="4"/>
  <c r="CP34" i="4"/>
  <c r="BS34" i="4"/>
  <c r="BO34" i="4"/>
  <c r="BN34" i="4"/>
  <c r="AT34" i="4"/>
  <c r="AC34" i="4"/>
  <c r="AA34" i="4"/>
  <c r="Y34" i="4"/>
  <c r="W34" i="4"/>
  <c r="S34" i="4"/>
  <c r="R34" i="4"/>
  <c r="D34" i="4"/>
  <c r="E34" i="4" s="1"/>
  <c r="C34" i="4"/>
  <c r="DD33" i="4"/>
  <c r="DE33" i="4" s="1"/>
  <c r="CQ33" i="4"/>
  <c r="CP33" i="4"/>
  <c r="BS33" i="4"/>
  <c r="BO33" i="4"/>
  <c r="BN33" i="4"/>
  <c r="AT33" i="4"/>
  <c r="AC33" i="4"/>
  <c r="AA33" i="4"/>
  <c r="Y33" i="4"/>
  <c r="W33" i="4"/>
  <c r="S33" i="4"/>
  <c r="R33" i="4"/>
  <c r="D33" i="4"/>
  <c r="C33" i="4"/>
  <c r="DD32" i="4"/>
  <c r="DE32" i="4" s="1"/>
  <c r="CQ32" i="4"/>
  <c r="CP32" i="4"/>
  <c r="BS32" i="4"/>
  <c r="BO32" i="4"/>
  <c r="BN32" i="4"/>
  <c r="AT32" i="4"/>
  <c r="AC32" i="4"/>
  <c r="AA32" i="4"/>
  <c r="Y32" i="4"/>
  <c r="W32" i="4"/>
  <c r="S32" i="4"/>
  <c r="R32" i="4"/>
  <c r="D32" i="4"/>
  <c r="C32" i="4"/>
  <c r="DD31" i="4"/>
  <c r="DE31" i="4" s="1"/>
  <c r="CQ31" i="4"/>
  <c r="CP31" i="4"/>
  <c r="BS31" i="4"/>
  <c r="BO31" i="4"/>
  <c r="BN31" i="4"/>
  <c r="AT31" i="4"/>
  <c r="AC31" i="4"/>
  <c r="AA31" i="4"/>
  <c r="Y31" i="4"/>
  <c r="W31" i="4"/>
  <c r="S31" i="4"/>
  <c r="R31" i="4"/>
  <c r="D31" i="4"/>
  <c r="E31" i="4" s="1"/>
  <c r="C31" i="4"/>
  <c r="DD30" i="4"/>
  <c r="DE30" i="4" s="1"/>
  <c r="CQ30" i="4"/>
  <c r="CP30" i="4"/>
  <c r="BS30" i="4"/>
  <c r="BO30" i="4"/>
  <c r="BN30" i="4"/>
  <c r="AT30" i="4"/>
  <c r="AC30" i="4"/>
  <c r="AA30" i="4"/>
  <c r="Y30" i="4"/>
  <c r="W30" i="4"/>
  <c r="S30" i="4"/>
  <c r="R30" i="4"/>
  <c r="D30" i="4"/>
  <c r="E30" i="4" s="1"/>
  <c r="C30" i="4"/>
  <c r="DD29" i="4"/>
  <c r="DE29" i="4" s="1"/>
  <c r="CQ29" i="4"/>
  <c r="CP29" i="4"/>
  <c r="BS29" i="4"/>
  <c r="BO29" i="4"/>
  <c r="BN29" i="4"/>
  <c r="AT29" i="4"/>
  <c r="AC29" i="4"/>
  <c r="AA29" i="4"/>
  <c r="Y29" i="4"/>
  <c r="W29" i="4"/>
  <c r="S29" i="4"/>
  <c r="R29" i="4"/>
  <c r="D29" i="4"/>
  <c r="C29" i="4"/>
  <c r="DD28" i="4"/>
  <c r="DE28" i="4" s="1"/>
  <c r="CQ28" i="4"/>
  <c r="CP28" i="4"/>
  <c r="BS28" i="4"/>
  <c r="BO28" i="4"/>
  <c r="BN28" i="4"/>
  <c r="AT28" i="4"/>
  <c r="AC28" i="4"/>
  <c r="AA28" i="4"/>
  <c r="Y28" i="4"/>
  <c r="W28" i="4"/>
  <c r="S28" i="4"/>
  <c r="R28" i="4"/>
  <c r="D28" i="4"/>
  <c r="C28" i="4"/>
  <c r="DD27" i="4"/>
  <c r="DE27" i="4" s="1"/>
  <c r="CQ27" i="4"/>
  <c r="CP27" i="4"/>
  <c r="BS27" i="4"/>
  <c r="BO27" i="4"/>
  <c r="BN27" i="4"/>
  <c r="AT27" i="4"/>
  <c r="AC27" i="4"/>
  <c r="AA27" i="4"/>
  <c r="Y27" i="4"/>
  <c r="W27" i="4"/>
  <c r="S27" i="4"/>
  <c r="R27" i="4"/>
  <c r="D27" i="4"/>
  <c r="E27" i="4" s="1"/>
  <c r="C27" i="4"/>
  <c r="DD26" i="4"/>
  <c r="DE26" i="4" s="1"/>
  <c r="CQ26" i="4"/>
  <c r="CP26" i="4"/>
  <c r="BS26" i="4"/>
  <c r="BO26" i="4"/>
  <c r="BN26" i="4"/>
  <c r="AT26" i="4"/>
  <c r="AC26" i="4"/>
  <c r="AA26" i="4"/>
  <c r="Y26" i="4"/>
  <c r="W26" i="4"/>
  <c r="S26" i="4"/>
  <c r="R26" i="4"/>
  <c r="D26" i="4"/>
  <c r="C26" i="4"/>
  <c r="DD25" i="4"/>
  <c r="DE25" i="4" s="1"/>
  <c r="CQ25" i="4"/>
  <c r="CP25" i="4"/>
  <c r="BS25" i="4"/>
  <c r="BO25" i="4"/>
  <c r="BN25" i="4"/>
  <c r="AT25" i="4"/>
  <c r="AC25" i="4"/>
  <c r="AA25" i="4"/>
  <c r="Y25" i="4"/>
  <c r="W25" i="4"/>
  <c r="S25" i="4"/>
  <c r="R25" i="4"/>
  <c r="D25" i="4"/>
  <c r="C25" i="4"/>
  <c r="DD24" i="4"/>
  <c r="DE24" i="4" s="1"/>
  <c r="CQ24" i="4"/>
  <c r="CP24" i="4"/>
  <c r="BS24" i="4"/>
  <c r="BO24" i="4"/>
  <c r="BN24" i="4"/>
  <c r="AT24" i="4"/>
  <c r="AC24" i="4"/>
  <c r="AA24" i="4"/>
  <c r="Y24" i="4"/>
  <c r="W24" i="4"/>
  <c r="S24" i="4"/>
  <c r="R24" i="4"/>
  <c r="D24" i="4"/>
  <c r="C24" i="4"/>
  <c r="DD23" i="4"/>
  <c r="DE23" i="4" s="1"/>
  <c r="CQ23" i="4"/>
  <c r="CP23" i="4"/>
  <c r="BS23" i="4"/>
  <c r="BO23" i="4"/>
  <c r="BN23" i="4"/>
  <c r="AT23" i="4"/>
  <c r="AC23" i="4"/>
  <c r="AA23" i="4"/>
  <c r="Y23" i="4"/>
  <c r="W23" i="4"/>
  <c r="S23" i="4"/>
  <c r="R23" i="4"/>
  <c r="D23" i="4"/>
  <c r="E23" i="4" s="1"/>
  <c r="C23" i="4"/>
  <c r="DD22" i="4"/>
  <c r="DE22" i="4" s="1"/>
  <c r="CQ22" i="4"/>
  <c r="CP22" i="4"/>
  <c r="BS22" i="4"/>
  <c r="BO22" i="4"/>
  <c r="BN22" i="4"/>
  <c r="AT22" i="4"/>
  <c r="AC22" i="4"/>
  <c r="AA22" i="4"/>
  <c r="Y22" i="4"/>
  <c r="W22" i="4"/>
  <c r="S22" i="4"/>
  <c r="R22" i="4"/>
  <c r="D22" i="4"/>
  <c r="C22" i="4"/>
  <c r="DD21" i="4"/>
  <c r="DE21" i="4" s="1"/>
  <c r="CQ21" i="4"/>
  <c r="CP21" i="4"/>
  <c r="BS21" i="4"/>
  <c r="BO21" i="4"/>
  <c r="BN21" i="4"/>
  <c r="AT21" i="4"/>
  <c r="AC21" i="4"/>
  <c r="AA21" i="4"/>
  <c r="Y21" i="4"/>
  <c r="W21" i="4"/>
  <c r="S21" i="4"/>
  <c r="R21" i="4"/>
  <c r="D21" i="4"/>
  <c r="C21" i="4"/>
  <c r="DD20" i="4"/>
  <c r="DE20" i="4" s="1"/>
  <c r="CQ20" i="4"/>
  <c r="CP20" i="4"/>
  <c r="BS20" i="4"/>
  <c r="BO20" i="4"/>
  <c r="BN20" i="4"/>
  <c r="AT20" i="4"/>
  <c r="AC20" i="4"/>
  <c r="AA20" i="4"/>
  <c r="Y20" i="4"/>
  <c r="W20" i="4"/>
  <c r="S20" i="4"/>
  <c r="R20" i="4"/>
  <c r="D20" i="4"/>
  <c r="C20" i="4"/>
  <c r="DD19" i="4"/>
  <c r="DE19" i="4" s="1"/>
  <c r="CQ19" i="4"/>
  <c r="CP19" i="4"/>
  <c r="BS19" i="4"/>
  <c r="BO19" i="4"/>
  <c r="BN19" i="4"/>
  <c r="AT19" i="4"/>
  <c r="AC19" i="4"/>
  <c r="AA19" i="4"/>
  <c r="Y19" i="4"/>
  <c r="W19" i="4"/>
  <c r="S19" i="4"/>
  <c r="R19" i="4"/>
  <c r="D19" i="4"/>
  <c r="C19" i="4"/>
  <c r="DD18" i="4"/>
  <c r="DE18" i="4" s="1"/>
  <c r="CQ18" i="4"/>
  <c r="CP18" i="4"/>
  <c r="BS18" i="4"/>
  <c r="BO18" i="4"/>
  <c r="BN18" i="4"/>
  <c r="AT18" i="4"/>
  <c r="AC18" i="4"/>
  <c r="AA18" i="4"/>
  <c r="Y18" i="4"/>
  <c r="W18" i="4"/>
  <c r="S18" i="4"/>
  <c r="R18" i="4"/>
  <c r="D18" i="4"/>
  <c r="C18" i="4"/>
  <c r="DD17" i="4"/>
  <c r="DE17" i="4" s="1"/>
  <c r="CQ17" i="4"/>
  <c r="CP17" i="4"/>
  <c r="BS17" i="4"/>
  <c r="BO17" i="4"/>
  <c r="BN17" i="4"/>
  <c r="AT17" i="4"/>
  <c r="AC17" i="4"/>
  <c r="AA17" i="4"/>
  <c r="Y17" i="4"/>
  <c r="W17" i="4"/>
  <c r="S17" i="4"/>
  <c r="R17" i="4"/>
  <c r="D17" i="4"/>
  <c r="C17" i="4"/>
  <c r="DD16" i="4"/>
  <c r="DE16" i="4" s="1"/>
  <c r="CQ16" i="4"/>
  <c r="CP16" i="4"/>
  <c r="BS16" i="4"/>
  <c r="BO16" i="4"/>
  <c r="BN16" i="4"/>
  <c r="AT16" i="4"/>
  <c r="AC16" i="4"/>
  <c r="AA16" i="4"/>
  <c r="Y16" i="4"/>
  <c r="W16" i="4"/>
  <c r="S16" i="4"/>
  <c r="R16" i="4"/>
  <c r="D16" i="4"/>
  <c r="C16" i="4"/>
  <c r="DD15" i="4"/>
  <c r="DE15" i="4" s="1"/>
  <c r="CQ15" i="4"/>
  <c r="CP15" i="4"/>
  <c r="BS15" i="4"/>
  <c r="BO15" i="4"/>
  <c r="BN15" i="4"/>
  <c r="AT15" i="4"/>
  <c r="AC15" i="4"/>
  <c r="AA15" i="4"/>
  <c r="Y15" i="4"/>
  <c r="W15" i="4"/>
  <c r="S15" i="4"/>
  <c r="R15" i="4"/>
  <c r="D15" i="4"/>
  <c r="C15" i="4"/>
  <c r="DD14" i="4"/>
  <c r="DE14" i="4" s="1"/>
  <c r="CP14" i="4"/>
  <c r="BS14" i="4"/>
  <c r="BN14" i="4"/>
  <c r="AT14" i="4"/>
  <c r="AA14" i="4"/>
  <c r="W14" i="4"/>
  <c r="R14" i="4"/>
  <c r="D14" i="4"/>
  <c r="C14" i="4"/>
  <c r="DD13" i="4"/>
  <c r="DE13" i="4" s="1"/>
  <c r="BS13" i="4"/>
  <c r="AT13" i="4"/>
  <c r="D13" i="4"/>
  <c r="E13" i="4" s="1"/>
  <c r="C13" i="4"/>
  <c r="DD12" i="4"/>
  <c r="DE12" i="4" s="1"/>
  <c r="BS12" i="4"/>
  <c r="AT12" i="4"/>
  <c r="D12" i="4"/>
  <c r="E12" i="4" s="1"/>
  <c r="C12" i="4"/>
  <c r="DD11" i="4"/>
  <c r="DE11" i="4" s="1"/>
  <c r="BS11" i="4"/>
  <c r="AT11" i="4"/>
  <c r="D11" i="4"/>
  <c r="E11" i="4" s="1"/>
  <c r="AI11" i="4" s="1"/>
  <c r="C11" i="4"/>
  <c r="DD10" i="4"/>
  <c r="DE10" i="4" s="1"/>
  <c r="BS10" i="4"/>
  <c r="AT10" i="4"/>
  <c r="D10" i="4"/>
  <c r="C10" i="4"/>
  <c r="DD9" i="4"/>
  <c r="DE9" i="4" s="1"/>
  <c r="BS9" i="4"/>
  <c r="AT9" i="4"/>
  <c r="D9" i="4"/>
  <c r="C9" i="4"/>
  <c r="DD8" i="4"/>
  <c r="DE8" i="4" s="1"/>
  <c r="BS8" i="4"/>
  <c r="AT8" i="4"/>
  <c r="D8" i="4"/>
  <c r="C8" i="4"/>
  <c r="DD7" i="4"/>
  <c r="DE7" i="4" s="1"/>
  <c r="BS7" i="4"/>
  <c r="AT7" i="4"/>
  <c r="D7" i="4"/>
  <c r="C7" i="4"/>
  <c r="DD6" i="4"/>
  <c r="DE6" i="4" s="1"/>
  <c r="BS6" i="4"/>
  <c r="AT6" i="4"/>
  <c r="D6" i="4"/>
  <c r="C6" i="4"/>
  <c r="DD5" i="4"/>
  <c r="DE5" i="4" s="1"/>
  <c r="BS5" i="4"/>
  <c r="AT5" i="4"/>
  <c r="D5" i="4"/>
  <c r="C5" i="4"/>
  <c r="DD4" i="4"/>
  <c r="DE4" i="4" s="1"/>
  <c r="BS4" i="4"/>
  <c r="AT4" i="4"/>
  <c r="D4" i="4"/>
  <c r="C4" i="4"/>
  <c r="DD3" i="4"/>
  <c r="DE3" i="4" s="1"/>
  <c r="BS3" i="4"/>
  <c r="AT3" i="4"/>
  <c r="D3" i="4"/>
  <c r="C3" i="4"/>
  <c r="EB197" i="4"/>
  <c r="G195" i="4"/>
  <c r="EB195" i="4"/>
  <c r="E53" i="4"/>
  <c r="E170" i="4"/>
  <c r="E206" i="4"/>
  <c r="BO202" i="4"/>
  <c r="BO226" i="4"/>
  <c r="R195" i="4"/>
  <c r="BS210" i="4"/>
  <c r="BI113" i="4"/>
  <c r="S206" i="4"/>
  <c r="BO207" i="4"/>
  <c r="BI152" i="4"/>
  <c r="BI128" i="4"/>
  <c r="BI116" i="4"/>
  <c r="BI140" i="4"/>
  <c r="BI164" i="4"/>
  <c r="BN202" i="4"/>
  <c r="BQ202" i="4" s="1"/>
  <c r="BO210" i="4"/>
  <c r="BI115" i="4"/>
  <c r="X85" i="4"/>
  <c r="X189" i="4"/>
  <c r="X173" i="4"/>
  <c r="AB171" i="4"/>
  <c r="AB147" i="4"/>
  <c r="X141" i="4"/>
  <c r="AB175" i="4"/>
  <c r="AB143" i="4"/>
  <c r="BQ174" i="4"/>
  <c r="BS214" i="4"/>
  <c r="X145" i="4"/>
  <c r="AB159" i="4"/>
  <c r="BS207" i="4"/>
  <c r="X177" i="4"/>
  <c r="X81" i="4"/>
  <c r="X137" i="4"/>
  <c r="BI163" i="4"/>
  <c r="BI159" i="4"/>
  <c r="BI147" i="4"/>
  <c r="BI123" i="4"/>
  <c r="E204" i="4"/>
  <c r="E78" i="4"/>
  <c r="E122" i="4"/>
  <c r="CS137" i="4"/>
  <c r="BQ186" i="4"/>
  <c r="E138" i="4"/>
  <c r="CS169" i="4"/>
  <c r="E146" i="4"/>
  <c r="S195" i="4"/>
  <c r="E130" i="4"/>
  <c r="CS173" i="4"/>
  <c r="E49" i="4"/>
  <c r="E50" i="4"/>
  <c r="E57" i="4"/>
  <c r="E69" i="4"/>
  <c r="E82" i="4"/>
  <c r="E86" i="4"/>
  <c r="E74" i="4"/>
  <c r="E119" i="4"/>
  <c r="E134" i="4"/>
  <c r="CS141" i="4"/>
  <c r="CS142" i="4"/>
  <c r="CS145" i="4"/>
  <c r="CS133" i="4"/>
  <c r="E126" i="4"/>
  <c r="E118" i="4"/>
  <c r="BQ142" i="4"/>
  <c r="BQ138" i="4"/>
  <c r="E143" i="4"/>
  <c r="E139" i="4"/>
  <c r="E142" i="4"/>
  <c r="E162" i="4"/>
  <c r="E158" i="4"/>
  <c r="E159" i="4"/>
  <c r="E163" i="4"/>
  <c r="E166" i="4"/>
  <c r="E174" i="4"/>
  <c r="CS177" i="4"/>
  <c r="E179" i="4"/>
  <c r="CS185" i="4"/>
  <c r="BQ187" i="4"/>
  <c r="E167" i="4"/>
  <c r="E175" i="4"/>
  <c r="CS181" i="4"/>
  <c r="E186" i="4"/>
  <c r="BQ190" i="4"/>
  <c r="E191" i="4"/>
  <c r="E194" i="4"/>
  <c r="E190" i="4"/>
  <c r="CS193" i="4"/>
  <c r="E187" i="4"/>
  <c r="E183" i="4"/>
  <c r="CQ207" i="4"/>
  <c r="DD207" i="4"/>
  <c r="DE207" i="4" s="1"/>
  <c r="R196" i="4"/>
  <c r="S207" i="4"/>
  <c r="S198" i="4"/>
  <c r="CQ210" i="4"/>
  <c r="BO214" i="4"/>
  <c r="CQ208" i="4"/>
  <c r="DD210" i="4"/>
  <c r="DE210" i="4" s="1"/>
  <c r="DD202" i="4"/>
  <c r="DE202" i="4" s="1"/>
  <c r="CQ202" i="4"/>
  <c r="AT209" i="4"/>
  <c r="E208" i="4"/>
  <c r="CQ211" i="4"/>
  <c r="E214" i="4"/>
  <c r="DD213" i="4"/>
  <c r="DE213" i="4" s="1"/>
  <c r="DD214" i="4"/>
  <c r="DE214" i="4" s="1"/>
  <c r="CQ214" i="4"/>
  <c r="M27" i="4" l="1"/>
  <c r="BI166" i="4"/>
  <c r="M123" i="4"/>
  <c r="BH187" i="4"/>
  <c r="BD187" i="4"/>
  <c r="BH179" i="4"/>
  <c r="BD179" i="4"/>
  <c r="BH69" i="4"/>
  <c r="BD69" i="4"/>
  <c r="BH122" i="4"/>
  <c r="BD122" i="4"/>
  <c r="CX196" i="4"/>
  <c r="BH212" i="4"/>
  <c r="BD212" i="4"/>
  <c r="BH223" i="4"/>
  <c r="BD223" i="4"/>
  <c r="BH118" i="4"/>
  <c r="BD118" i="4"/>
  <c r="BH57" i="4"/>
  <c r="BD57" i="4"/>
  <c r="BH78" i="4"/>
  <c r="BD78" i="4"/>
  <c r="CX23" i="4"/>
  <c r="CX27" i="4"/>
  <c r="CX31" i="4"/>
  <c r="CX35" i="4"/>
  <c r="CX39" i="4"/>
  <c r="CX43" i="4"/>
  <c r="CX51" i="4"/>
  <c r="CX79" i="4"/>
  <c r="CX83" i="4"/>
  <c r="CX87" i="4"/>
  <c r="CX91" i="4"/>
  <c r="CX95" i="4"/>
  <c r="CX99" i="4"/>
  <c r="CX115" i="4"/>
  <c r="CX119" i="4"/>
  <c r="CX123" i="4"/>
  <c r="CX131" i="4"/>
  <c r="CX139" i="4"/>
  <c r="CX143" i="4"/>
  <c r="CX147" i="4"/>
  <c r="CX151" i="4"/>
  <c r="CX155" i="4"/>
  <c r="CX159" i="4"/>
  <c r="CX163" i="4"/>
  <c r="CX167" i="4"/>
  <c r="CX171" i="4"/>
  <c r="CX175" i="4"/>
  <c r="CX179" i="4"/>
  <c r="CX183" i="4"/>
  <c r="CX187" i="4"/>
  <c r="CX191" i="4"/>
  <c r="BH254" i="4"/>
  <c r="BD254" i="4"/>
  <c r="CX254" i="4"/>
  <c r="BH126" i="4"/>
  <c r="BD126" i="4"/>
  <c r="BH50" i="4"/>
  <c r="BD50" i="4"/>
  <c r="BH204" i="4"/>
  <c r="BD204" i="4"/>
  <c r="BH206" i="4"/>
  <c r="BD206" i="4"/>
  <c r="BH23" i="4"/>
  <c r="BD23" i="4"/>
  <c r="BH27" i="4"/>
  <c r="BD27" i="4"/>
  <c r="BH31" i="4"/>
  <c r="BD31" i="4"/>
  <c r="BH35" i="4"/>
  <c r="BD35" i="4"/>
  <c r="BH39" i="4"/>
  <c r="BD39" i="4"/>
  <c r="BH43" i="4"/>
  <c r="BD43" i="4"/>
  <c r="BH51" i="4"/>
  <c r="BD51" i="4"/>
  <c r="BH79" i="4"/>
  <c r="BD79" i="4"/>
  <c r="BH83" i="4"/>
  <c r="BD83" i="4"/>
  <c r="BH87" i="4"/>
  <c r="BD87" i="4"/>
  <c r="BH91" i="4"/>
  <c r="BD91" i="4"/>
  <c r="BH95" i="4"/>
  <c r="BD95" i="4"/>
  <c r="BH99" i="4"/>
  <c r="BD99" i="4"/>
  <c r="BH115" i="4"/>
  <c r="BD115" i="4"/>
  <c r="BH123" i="4"/>
  <c r="BD123" i="4"/>
  <c r="BH131" i="4"/>
  <c r="BD131" i="4"/>
  <c r="BH147" i="4"/>
  <c r="BD147" i="4"/>
  <c r="BH151" i="4"/>
  <c r="BD151" i="4"/>
  <c r="BH155" i="4"/>
  <c r="BD155" i="4"/>
  <c r="BH171" i="4"/>
  <c r="BD171" i="4"/>
  <c r="CU195" i="4"/>
  <c r="BH195" i="4"/>
  <c r="BD195" i="4"/>
  <c r="BH221" i="4"/>
  <c r="BD221" i="4"/>
  <c r="BH246" i="4"/>
  <c r="BD246" i="4"/>
  <c r="BH194" i="4"/>
  <c r="BD194" i="4"/>
  <c r="BH166" i="4"/>
  <c r="BD166" i="4"/>
  <c r="BH49" i="4"/>
  <c r="BD49" i="4"/>
  <c r="BH170" i="4"/>
  <c r="BD170" i="4"/>
  <c r="BH196" i="4"/>
  <c r="BD196" i="4"/>
  <c r="BH220" i="4"/>
  <c r="BD220" i="4"/>
  <c r="BH238" i="4"/>
  <c r="BD238" i="4"/>
  <c r="BH250" i="4"/>
  <c r="BD250" i="4"/>
  <c r="BH191" i="4"/>
  <c r="BD191" i="4"/>
  <c r="BH163" i="4"/>
  <c r="BD163" i="4"/>
  <c r="BH53" i="4"/>
  <c r="BD53" i="4"/>
  <c r="CX48" i="4"/>
  <c r="CX68" i="4"/>
  <c r="CX72" i="4"/>
  <c r="CX76" i="4"/>
  <c r="CX80" i="4"/>
  <c r="CX84" i="4"/>
  <c r="CX112" i="4"/>
  <c r="CX128" i="4"/>
  <c r="CX156" i="4"/>
  <c r="CX168" i="4"/>
  <c r="CX176" i="4"/>
  <c r="CX192" i="4"/>
  <c r="CX200" i="4"/>
  <c r="BH174" i="4"/>
  <c r="BD174" i="4"/>
  <c r="BH159" i="4"/>
  <c r="BD159" i="4"/>
  <c r="AK130" i="4"/>
  <c r="BH130" i="4"/>
  <c r="BD130" i="4"/>
  <c r="BH48" i="4"/>
  <c r="BD48" i="4"/>
  <c r="BH68" i="4"/>
  <c r="BD68" i="4"/>
  <c r="BH72" i="4"/>
  <c r="BD72" i="4"/>
  <c r="BH76" i="4"/>
  <c r="BD76" i="4"/>
  <c r="BH80" i="4"/>
  <c r="BD80" i="4"/>
  <c r="BH84" i="4"/>
  <c r="BD84" i="4"/>
  <c r="BH92" i="4"/>
  <c r="BD92" i="4"/>
  <c r="BH100" i="4"/>
  <c r="BD100" i="4"/>
  <c r="BH112" i="4"/>
  <c r="BD112" i="4"/>
  <c r="BH128" i="4"/>
  <c r="BD128" i="4"/>
  <c r="BH156" i="4"/>
  <c r="BD156" i="4"/>
  <c r="BH168" i="4"/>
  <c r="BD168" i="4"/>
  <c r="BH176" i="4"/>
  <c r="BD176" i="4"/>
  <c r="BH192" i="4"/>
  <c r="BD192" i="4"/>
  <c r="BH252" i="4"/>
  <c r="BD252" i="4"/>
  <c r="BH190" i="4"/>
  <c r="BD190" i="4"/>
  <c r="BH186" i="4"/>
  <c r="BD186" i="4"/>
  <c r="BH158" i="4"/>
  <c r="BD158" i="4"/>
  <c r="BH217" i="4"/>
  <c r="BD217" i="4"/>
  <c r="BH229" i="4"/>
  <c r="BD229" i="4"/>
  <c r="BH247" i="4"/>
  <c r="BD247" i="4"/>
  <c r="BH251" i="4"/>
  <c r="BD251" i="4"/>
  <c r="BH162" i="4"/>
  <c r="BD162" i="4"/>
  <c r="BH134" i="4"/>
  <c r="BD134" i="4"/>
  <c r="BH146" i="4"/>
  <c r="BD146" i="4"/>
  <c r="CX37" i="4"/>
  <c r="CX49" i="4"/>
  <c r="CX53" i="4"/>
  <c r="CX57" i="4"/>
  <c r="CX61" i="4"/>
  <c r="CX69" i="4"/>
  <c r="CX125" i="4"/>
  <c r="BH200" i="4"/>
  <c r="BD200" i="4"/>
  <c r="BH245" i="4"/>
  <c r="BD245" i="4"/>
  <c r="BH175" i="4"/>
  <c r="BD175" i="4"/>
  <c r="BH142" i="4"/>
  <c r="BD142" i="4"/>
  <c r="BH119" i="4"/>
  <c r="BD119" i="4"/>
  <c r="BH37" i="4"/>
  <c r="BD37" i="4"/>
  <c r="BH61" i="4"/>
  <c r="BD61" i="4"/>
  <c r="BH125" i="4"/>
  <c r="BD125" i="4"/>
  <c r="BH249" i="4"/>
  <c r="BD249" i="4"/>
  <c r="BH243" i="4"/>
  <c r="BD243" i="4"/>
  <c r="BH248" i="4"/>
  <c r="BD248" i="4"/>
  <c r="BH167" i="4"/>
  <c r="BD167" i="4"/>
  <c r="BH139" i="4"/>
  <c r="BD139" i="4"/>
  <c r="BH74" i="4"/>
  <c r="BD74" i="4"/>
  <c r="AK138" i="4"/>
  <c r="BH138" i="4"/>
  <c r="BD138" i="4"/>
  <c r="BH226" i="4"/>
  <c r="BD226" i="4"/>
  <c r="BH253" i="4"/>
  <c r="BD253" i="4"/>
  <c r="BH208" i="4"/>
  <c r="BD208" i="4"/>
  <c r="BH143" i="4"/>
  <c r="BD143" i="4"/>
  <c r="BH86" i="4"/>
  <c r="BD86" i="4"/>
  <c r="CX30" i="4"/>
  <c r="CX34" i="4"/>
  <c r="CX46" i="4"/>
  <c r="CX50" i="4"/>
  <c r="CX62" i="4"/>
  <c r="CX66" i="4"/>
  <c r="CX70" i="4"/>
  <c r="CX74" i="4"/>
  <c r="CX78" i="4"/>
  <c r="CX82" i="4"/>
  <c r="CX86" i="4"/>
  <c r="CX90" i="4"/>
  <c r="CX94" i="4"/>
  <c r="CX98" i="4"/>
  <c r="CX102" i="4"/>
  <c r="CX106" i="4"/>
  <c r="CX110" i="4"/>
  <c r="CX114" i="4"/>
  <c r="CX118" i="4"/>
  <c r="CX122" i="4"/>
  <c r="CX130" i="4"/>
  <c r="CX134" i="4"/>
  <c r="CX138" i="4"/>
  <c r="CX142" i="4"/>
  <c r="CX146" i="4"/>
  <c r="CX150" i="4"/>
  <c r="CX154" i="4"/>
  <c r="CX158" i="4"/>
  <c r="CX162" i="4"/>
  <c r="CX166" i="4"/>
  <c r="CX170" i="4"/>
  <c r="CX174" i="4"/>
  <c r="CX178" i="4"/>
  <c r="CX182" i="4"/>
  <c r="CX186" i="4"/>
  <c r="CX190" i="4"/>
  <c r="CX194" i="4"/>
  <c r="BH219" i="4"/>
  <c r="BD219" i="4"/>
  <c r="BH244" i="4"/>
  <c r="BD244" i="4"/>
  <c r="BH214" i="4"/>
  <c r="BD214" i="4"/>
  <c r="BH183" i="4"/>
  <c r="BD183" i="4"/>
  <c r="BH82" i="4"/>
  <c r="BD82" i="4"/>
  <c r="BH30" i="4"/>
  <c r="BD30" i="4"/>
  <c r="BH34" i="4"/>
  <c r="BD34" i="4"/>
  <c r="BH46" i="4"/>
  <c r="BD46" i="4"/>
  <c r="BH62" i="4"/>
  <c r="BD62" i="4"/>
  <c r="BH66" i="4"/>
  <c r="BD66" i="4"/>
  <c r="BH70" i="4"/>
  <c r="BD70" i="4"/>
  <c r="BH90" i="4"/>
  <c r="BD90" i="4"/>
  <c r="BH94" i="4"/>
  <c r="BD94" i="4"/>
  <c r="BH98" i="4"/>
  <c r="BD98" i="4"/>
  <c r="BH102" i="4"/>
  <c r="BD102" i="4"/>
  <c r="BH106" i="4"/>
  <c r="BD106" i="4"/>
  <c r="BH110" i="4"/>
  <c r="BD110" i="4"/>
  <c r="BH114" i="4"/>
  <c r="BD114" i="4"/>
  <c r="BH150" i="4"/>
  <c r="BD150" i="4"/>
  <c r="BH154" i="4"/>
  <c r="BD154" i="4"/>
  <c r="BH178" i="4"/>
  <c r="BD178" i="4"/>
  <c r="BH182" i="4"/>
  <c r="BD182" i="4"/>
  <c r="CX195" i="4"/>
  <c r="BH224" i="4"/>
  <c r="BD224" i="4"/>
  <c r="BH242" i="4"/>
  <c r="BD242" i="4"/>
  <c r="DY94" i="4"/>
  <c r="DY130" i="4"/>
  <c r="DY178" i="4"/>
  <c r="AB183" i="4"/>
  <c r="AB100" i="4"/>
  <c r="BI76" i="4"/>
  <c r="BI78" i="4"/>
  <c r="M57" i="4"/>
  <c r="BQ102" i="4"/>
  <c r="N276" i="4"/>
  <c r="K264" i="4"/>
  <c r="N275" i="4"/>
  <c r="K263" i="4"/>
  <c r="N274" i="4"/>
  <c r="K262" i="4"/>
  <c r="N273" i="4"/>
  <c r="K261" i="4"/>
  <c r="N272" i="4"/>
  <c r="K260" i="4"/>
  <c r="N269" i="4"/>
  <c r="K257" i="4"/>
  <c r="N268" i="4"/>
  <c r="K256" i="4"/>
  <c r="N267" i="4"/>
  <c r="K255" i="4"/>
  <c r="BK277" i="4"/>
  <c r="AZ265" i="4"/>
  <c r="BK276" i="4"/>
  <c r="AZ264" i="4"/>
  <c r="BK275" i="4"/>
  <c r="AZ263" i="4"/>
  <c r="BK273" i="4"/>
  <c r="AZ261" i="4"/>
  <c r="BK271" i="4"/>
  <c r="AZ259" i="4"/>
  <c r="BK270" i="4"/>
  <c r="AZ258" i="4"/>
  <c r="BK269" i="4"/>
  <c r="AZ257" i="4"/>
  <c r="BK272" i="4"/>
  <c r="AZ260" i="4"/>
  <c r="BK274" i="4"/>
  <c r="AZ262" i="4"/>
  <c r="BK268" i="4"/>
  <c r="AZ256" i="4"/>
  <c r="BK267" i="4"/>
  <c r="AZ255" i="4"/>
  <c r="N271" i="4"/>
  <c r="K259" i="4"/>
  <c r="N270" i="4"/>
  <c r="K258" i="4"/>
  <c r="BK266" i="4"/>
  <c r="AZ254" i="4"/>
  <c r="N266" i="4"/>
  <c r="K254" i="4"/>
  <c r="DY97" i="4"/>
  <c r="M97" i="4"/>
  <c r="DY121" i="4"/>
  <c r="M121" i="4"/>
  <c r="DY133" i="4"/>
  <c r="M133" i="4"/>
  <c r="DY142" i="4"/>
  <c r="M142" i="4"/>
  <c r="DY145" i="4"/>
  <c r="M145" i="4"/>
  <c r="DY169" i="4"/>
  <c r="M169" i="4"/>
  <c r="DY181" i="4"/>
  <c r="M181" i="4"/>
  <c r="DY192" i="4"/>
  <c r="M192" i="4"/>
  <c r="CS157" i="4"/>
  <c r="CS138" i="4"/>
  <c r="CX126" i="4"/>
  <c r="CS112" i="4"/>
  <c r="CX100" i="4"/>
  <c r="CS104" i="4"/>
  <c r="CX92" i="4"/>
  <c r="C30" i="12"/>
  <c r="G9" i="12"/>
  <c r="D30" i="12"/>
  <c r="H9" i="12"/>
  <c r="M61" i="4"/>
  <c r="M63" i="4"/>
  <c r="CS178" i="4"/>
  <c r="BQ178" i="4"/>
  <c r="X190" i="4"/>
  <c r="CS130" i="4"/>
  <c r="AB130" i="4"/>
  <c r="X130" i="4"/>
  <c r="AB107" i="4"/>
  <c r="BQ106" i="4"/>
  <c r="X106" i="4"/>
  <c r="X105" i="4"/>
  <c r="AB103" i="4"/>
  <c r="X101" i="4"/>
  <c r="BQ94" i="4"/>
  <c r="X89" i="4"/>
  <c r="X60" i="4"/>
  <c r="AB155" i="4"/>
  <c r="AB167" i="4"/>
  <c r="CS165" i="4"/>
  <c r="CS153" i="4"/>
  <c r="X226" i="4"/>
  <c r="AB225" i="4"/>
  <c r="X222" i="4"/>
  <c r="X220" i="4"/>
  <c r="AB216" i="4"/>
  <c r="CS117" i="4"/>
  <c r="X98" i="4"/>
  <c r="X97" i="4"/>
  <c r="AB91" i="4"/>
  <c r="X88" i="4"/>
  <c r="X65" i="4"/>
  <c r="AB59" i="4"/>
  <c r="X181" i="4"/>
  <c r="X193" i="4"/>
  <c r="AB179" i="4"/>
  <c r="AB191" i="4"/>
  <c r="AB151" i="4"/>
  <c r="AB163" i="4"/>
  <c r="X161" i="4"/>
  <c r="X149" i="4"/>
  <c r="AB119" i="4"/>
  <c r="AB131" i="4"/>
  <c r="X117" i="4"/>
  <c r="X129" i="4"/>
  <c r="AB115" i="4"/>
  <c r="AB127" i="4"/>
  <c r="BQ126" i="4"/>
  <c r="BQ114" i="4"/>
  <c r="CS125" i="4"/>
  <c r="CS113" i="4"/>
  <c r="X113" i="4"/>
  <c r="X125" i="4"/>
  <c r="AB111" i="4"/>
  <c r="AB123" i="4"/>
  <c r="BQ110" i="4"/>
  <c r="BQ122" i="4"/>
  <c r="CS109" i="4"/>
  <c r="CS121" i="4"/>
  <c r="X121" i="4"/>
  <c r="X109" i="4"/>
  <c r="AB99" i="4"/>
  <c r="AB87" i="4"/>
  <c r="AS285" i="4"/>
  <c r="CO288" i="4"/>
  <c r="CV288" i="4" s="1"/>
  <c r="BM288" i="4"/>
  <c r="AS288" i="4"/>
  <c r="Q288" i="4"/>
  <c r="BM287" i="4"/>
  <c r="AS287" i="4"/>
  <c r="Q287" i="4"/>
  <c r="BM286" i="4"/>
  <c r="AS289" i="4"/>
  <c r="CO287" i="4"/>
  <c r="CV287" i="4" s="1"/>
  <c r="CO285" i="4"/>
  <c r="CV285" i="4" s="1"/>
  <c r="CO286" i="4"/>
  <c r="CV286" i="4" s="1"/>
  <c r="Q289" i="4"/>
  <c r="CO283" i="4"/>
  <c r="CV283" i="4" s="1"/>
  <c r="BM283" i="4"/>
  <c r="AS283" i="4"/>
  <c r="Q283" i="4"/>
  <c r="CV282" i="4"/>
  <c r="CV281" i="4"/>
  <c r="CO279" i="4"/>
  <c r="CV279" i="4" s="1"/>
  <c r="CO284" i="4"/>
  <c r="CV284" i="4" s="1"/>
  <c r="Q286" i="4"/>
  <c r="BM289" i="4"/>
  <c r="AP279" i="4"/>
  <c r="Q284" i="4"/>
  <c r="AS286" i="4"/>
  <c r="CO289" i="4"/>
  <c r="CV289" i="4" s="1"/>
  <c r="Q279" i="4"/>
  <c r="AS284" i="4"/>
  <c r="BM285" i="4"/>
  <c r="Q285" i="4"/>
  <c r="CV280" i="4"/>
  <c r="CV290" i="4"/>
  <c r="BM279" i="4"/>
  <c r="BM284" i="4"/>
  <c r="AP284" i="4"/>
  <c r="AP289" i="4"/>
  <c r="AS279" i="4"/>
  <c r="AX279" i="4"/>
  <c r="AX287" i="4"/>
  <c r="AP286" i="4"/>
  <c r="I287" i="4"/>
  <c r="AX286" i="4"/>
  <c r="I285" i="4"/>
  <c r="I286" i="4"/>
  <c r="AP285" i="4"/>
  <c r="AP287" i="4"/>
  <c r="AX289" i="4"/>
  <c r="I284" i="4"/>
  <c r="AX285" i="4"/>
  <c r="AX284" i="4"/>
  <c r="I289" i="4"/>
  <c r="AX283" i="4"/>
  <c r="I288" i="4"/>
  <c r="AP288" i="4"/>
  <c r="I283" i="4"/>
  <c r="AP283" i="4"/>
  <c r="AX288" i="4"/>
  <c r="CC287" i="4"/>
  <c r="CC288" i="4"/>
  <c r="CC283" i="4"/>
  <c r="CC285" i="4"/>
  <c r="CC284" i="4"/>
  <c r="CC289" i="4"/>
  <c r="CC279" i="4"/>
  <c r="CC286" i="4"/>
  <c r="DI279" i="4"/>
  <c r="DI283" i="4"/>
  <c r="DI284" i="4"/>
  <c r="DI287" i="4"/>
  <c r="DI286" i="4"/>
  <c r="DI289" i="4"/>
  <c r="DI288" i="4"/>
  <c r="DI285" i="4"/>
  <c r="AP278" i="4"/>
  <c r="CO278" i="4"/>
  <c r="CR290" i="4" s="1"/>
  <c r="Q278" i="4"/>
  <c r="T290" i="4" s="1"/>
  <c r="BM278" i="4"/>
  <c r="BP290" i="4" s="1"/>
  <c r="Q277" i="4"/>
  <c r="T289" i="4" s="1"/>
  <c r="CO277" i="4"/>
  <c r="CR289" i="4" s="1"/>
  <c r="AP277" i="4"/>
  <c r="AS278" i="4"/>
  <c r="BM277" i="4"/>
  <c r="BP289" i="4" s="1"/>
  <c r="CO276" i="4"/>
  <c r="CR288" i="4" s="1"/>
  <c r="Q276" i="4"/>
  <c r="T288" i="4" s="1"/>
  <c r="BM276" i="4"/>
  <c r="BP288" i="4" s="1"/>
  <c r="AP276" i="4"/>
  <c r="CO275" i="4"/>
  <c r="CR287" i="4" s="1"/>
  <c r="Q275" i="4"/>
  <c r="T287" i="4" s="1"/>
  <c r="BM275" i="4"/>
  <c r="BP287" i="4" s="1"/>
  <c r="AP274" i="4"/>
  <c r="CO274" i="4"/>
  <c r="BM274" i="4"/>
  <c r="AP275" i="4"/>
  <c r="Q274" i="4"/>
  <c r="T286" i="4" s="1"/>
  <c r="I276" i="4"/>
  <c r="AX278" i="4"/>
  <c r="BJ290" i="4" s="1"/>
  <c r="AX277" i="4"/>
  <c r="AX276" i="4"/>
  <c r="BJ288" i="4" s="1"/>
  <c r="AS277" i="4"/>
  <c r="I275" i="4"/>
  <c r="AX275" i="4"/>
  <c r="BJ287" i="4" s="1"/>
  <c r="AS275" i="4"/>
  <c r="AS274" i="4"/>
  <c r="AX274" i="4"/>
  <c r="BJ286" i="4" s="1"/>
  <c r="I274" i="4"/>
  <c r="AS276" i="4"/>
  <c r="I277" i="4"/>
  <c r="L289" i="4" s="1"/>
  <c r="I278" i="4"/>
  <c r="L290" i="4" s="1"/>
  <c r="CC278" i="4"/>
  <c r="CF290" i="4" s="1"/>
  <c r="CC276" i="4"/>
  <c r="CC274" i="4"/>
  <c r="CC277" i="4"/>
  <c r="CF289" i="4" s="1"/>
  <c r="CC275" i="4"/>
  <c r="CF287" i="4" s="1"/>
  <c r="DI277" i="4"/>
  <c r="DI276" i="4"/>
  <c r="DI274" i="4"/>
  <c r="DI275" i="4"/>
  <c r="DI278" i="4"/>
  <c r="DN290" i="4" s="1"/>
  <c r="BI102" i="4"/>
  <c r="M81" i="4"/>
  <c r="M74" i="4"/>
  <c r="BQ127" i="4"/>
  <c r="BQ86" i="4"/>
  <c r="CS85" i="4"/>
  <c r="BI100" i="4"/>
  <c r="M79" i="4"/>
  <c r="M201" i="4"/>
  <c r="BQ198" i="4"/>
  <c r="BQ180" i="4"/>
  <c r="CS122" i="4"/>
  <c r="BQ93" i="4"/>
  <c r="CS90" i="4"/>
  <c r="U90" i="4"/>
  <c r="U88" i="4"/>
  <c r="U63" i="4"/>
  <c r="CB195" i="4"/>
  <c r="EE8" i="4"/>
  <c r="DF8" i="4"/>
  <c r="DF20" i="4"/>
  <c r="BI20" i="4"/>
  <c r="EE29" i="4"/>
  <c r="DF29" i="4"/>
  <c r="BI29" i="4"/>
  <c r="EE31" i="4"/>
  <c r="BI31" i="4"/>
  <c r="EE32" i="4"/>
  <c r="DF32" i="4"/>
  <c r="BI32" i="4"/>
  <c r="DF43" i="4"/>
  <c r="DG43" i="4" s="1"/>
  <c r="BI43" i="4"/>
  <c r="DF44" i="4"/>
  <c r="BI44" i="4"/>
  <c r="DF56" i="4"/>
  <c r="EE56" i="4"/>
  <c r="BI56" i="4"/>
  <c r="DF67" i="4"/>
  <c r="BI67" i="4"/>
  <c r="DF68" i="4"/>
  <c r="DG68" i="4" s="1"/>
  <c r="BI68" i="4"/>
  <c r="DF79" i="4"/>
  <c r="DG79" i="4" s="1"/>
  <c r="BI79" i="4"/>
  <c r="DF80" i="4"/>
  <c r="DG80" i="4" s="1"/>
  <c r="BI80" i="4"/>
  <c r="BI87" i="4"/>
  <c r="BI99" i="4"/>
  <c r="DF91" i="4"/>
  <c r="DG91" i="4" s="1"/>
  <c r="BI91" i="4"/>
  <c r="BI103" i="4"/>
  <c r="DF92" i="4"/>
  <c r="DG92" i="4" s="1"/>
  <c r="BI104" i="4"/>
  <c r="BI92" i="4"/>
  <c r="EE176" i="4"/>
  <c r="BI176" i="4"/>
  <c r="DF188" i="4"/>
  <c r="BI188" i="4"/>
  <c r="EE197" i="4"/>
  <c r="BI197" i="4"/>
  <c r="DF199" i="4"/>
  <c r="BI199" i="4"/>
  <c r="EE200" i="4"/>
  <c r="BI200" i="4"/>
  <c r="DF200" i="4"/>
  <c r="DG200" i="4" s="1"/>
  <c r="M22" i="4"/>
  <c r="DY22" i="4"/>
  <c r="DY34" i="4"/>
  <c r="M34" i="4"/>
  <c r="DY37" i="4"/>
  <c r="M37" i="4"/>
  <c r="M46" i="4"/>
  <c r="DY46" i="4"/>
  <c r="DY48" i="4"/>
  <c r="M48" i="4"/>
  <c r="DY49" i="4"/>
  <c r="M49" i="4"/>
  <c r="DY58" i="4"/>
  <c r="M58" i="4"/>
  <c r="DY70" i="4"/>
  <c r="M82" i="4"/>
  <c r="M70" i="4"/>
  <c r="DY72" i="4"/>
  <c r="M84" i="4"/>
  <c r="M73" i="4"/>
  <c r="M85" i="4"/>
  <c r="DY190" i="4"/>
  <c r="M190" i="4"/>
  <c r="BQ154" i="4"/>
  <c r="BQ166" i="4"/>
  <c r="CS161" i="4"/>
  <c r="CS149" i="4"/>
  <c r="BQ158" i="4"/>
  <c r="BQ146" i="4"/>
  <c r="BQ118" i="4"/>
  <c r="BQ130" i="4"/>
  <c r="CS101" i="4"/>
  <c r="CS89" i="4"/>
  <c r="EE104" i="4"/>
  <c r="EE44" i="4"/>
  <c r="EE140" i="4"/>
  <c r="EE128" i="4"/>
  <c r="EE68" i="4"/>
  <c r="EE152" i="4"/>
  <c r="EE188" i="4"/>
  <c r="EE80" i="4"/>
  <c r="EE164" i="4"/>
  <c r="EE20" i="4"/>
  <c r="EE92" i="4"/>
  <c r="M149" i="4"/>
  <c r="CS195" i="4"/>
  <c r="M137" i="4"/>
  <c r="BI36" i="4"/>
  <c r="M125" i="4"/>
  <c r="M113" i="4"/>
  <c r="BI48" i="4"/>
  <c r="M77" i="4"/>
  <c r="M65" i="4"/>
  <c r="M161" i="4"/>
  <c r="E33" i="17"/>
  <c r="AB172" i="4"/>
  <c r="BQ191" i="4"/>
  <c r="CS194" i="4"/>
  <c r="X202" i="4"/>
  <c r="CS176" i="4"/>
  <c r="EE43" i="4"/>
  <c r="EE115" i="4"/>
  <c r="M188" i="4"/>
  <c r="M108" i="4"/>
  <c r="M68" i="4"/>
  <c r="M60" i="4"/>
  <c r="M36" i="4"/>
  <c r="M20" i="4"/>
  <c r="BI151" i="4"/>
  <c r="BI55" i="4"/>
  <c r="BI22" i="4"/>
  <c r="AS273" i="4"/>
  <c r="Q273" i="4"/>
  <c r="T285" i="4" s="1"/>
  <c r="AP271" i="4"/>
  <c r="Q269" i="4"/>
  <c r="T281" i="4" s="1"/>
  <c r="Q268" i="4"/>
  <c r="T280" i="4" s="1"/>
  <c r="BM269" i="4"/>
  <c r="BP281" i="4" s="1"/>
  <c r="BM273" i="4"/>
  <c r="AP269" i="4"/>
  <c r="AP273" i="4"/>
  <c r="AP272" i="4"/>
  <c r="CO269" i="4"/>
  <c r="CV277" i="4"/>
  <c r="CO270" i="4"/>
  <c r="CO271" i="4"/>
  <c r="BM272" i="4"/>
  <c r="BP284" i="4" s="1"/>
  <c r="Q270" i="4"/>
  <c r="T282" i="4" s="1"/>
  <c r="CO272" i="4"/>
  <c r="Q271" i="4"/>
  <c r="T283" i="4" s="1"/>
  <c r="BM271" i="4"/>
  <c r="BP283" i="4" s="1"/>
  <c r="CV278" i="4"/>
  <c r="CV275" i="4"/>
  <c r="AP268" i="4"/>
  <c r="CO273" i="4"/>
  <c r="BM270" i="4"/>
  <c r="BP282" i="4" s="1"/>
  <c r="BM268" i="4"/>
  <c r="BP280" i="4" s="1"/>
  <c r="CV274" i="4"/>
  <c r="CO268" i="4"/>
  <c r="CR280" i="4" s="1"/>
  <c r="Q272" i="4"/>
  <c r="T284" i="4" s="1"/>
  <c r="AS268" i="4"/>
  <c r="I271" i="4"/>
  <c r="AS270" i="4"/>
  <c r="I273" i="4"/>
  <c r="I272" i="4"/>
  <c r="L284" i="4" s="1"/>
  <c r="I269" i="4"/>
  <c r="L281" i="4" s="1"/>
  <c r="I268" i="4"/>
  <c r="L280" i="4" s="1"/>
  <c r="AS271" i="4"/>
  <c r="I270" i="4"/>
  <c r="L282" i="4" s="1"/>
  <c r="AX268" i="4"/>
  <c r="BJ280" i="4" s="1"/>
  <c r="AX272" i="4"/>
  <c r="BJ284" i="4" s="1"/>
  <c r="AS272" i="4"/>
  <c r="AX269" i="4"/>
  <c r="BJ281" i="4" s="1"/>
  <c r="AX270" i="4"/>
  <c r="BJ282" i="4" s="1"/>
  <c r="AX271" i="4"/>
  <c r="BJ283" i="4" s="1"/>
  <c r="AS269" i="4"/>
  <c r="AX273" i="4"/>
  <c r="AP270" i="4"/>
  <c r="CC273" i="4"/>
  <c r="CC271" i="4"/>
  <c r="CF283" i="4" s="1"/>
  <c r="CC268" i="4"/>
  <c r="CF280" i="4" s="1"/>
  <c r="CC272" i="4"/>
  <c r="CF284" i="4" s="1"/>
  <c r="CC269" i="4"/>
  <c r="CF281" i="4" s="1"/>
  <c r="CC270" i="4"/>
  <c r="CF282" i="4" s="1"/>
  <c r="DI273" i="4"/>
  <c r="DI271" i="4"/>
  <c r="DI272" i="4"/>
  <c r="DN284" i="4" s="1"/>
  <c r="DI269" i="4"/>
  <c r="DN281" i="4" s="1"/>
  <c r="DI267" i="4"/>
  <c r="DN279" i="4" s="1"/>
  <c r="DI270" i="4"/>
  <c r="DN282" i="4" s="1"/>
  <c r="DI268" i="4"/>
  <c r="DN280" i="4" s="1"/>
  <c r="CS131" i="4"/>
  <c r="BQ136" i="4"/>
  <c r="BQ168" i="4"/>
  <c r="AB173" i="4"/>
  <c r="T43" i="10"/>
  <c r="T44" i="10" s="1"/>
  <c r="BI83" i="4"/>
  <c r="E34" i="17"/>
  <c r="U26" i="4"/>
  <c r="E36" i="17"/>
  <c r="E37" i="17"/>
  <c r="M39" i="4"/>
  <c r="BI35" i="4"/>
  <c r="BI190" i="4"/>
  <c r="BI167" i="4"/>
  <c r="BI106" i="4"/>
  <c r="BI179" i="4"/>
  <c r="P10" i="15"/>
  <c r="H10" i="17"/>
  <c r="E32" i="17"/>
  <c r="E38" i="17"/>
  <c r="O10" i="15"/>
  <c r="G10" i="17"/>
  <c r="D9" i="17"/>
  <c r="H9" i="17"/>
  <c r="D31" i="17"/>
  <c r="H11" i="17"/>
  <c r="P11" i="15"/>
  <c r="G9" i="17"/>
  <c r="C31" i="17"/>
  <c r="G11" i="17"/>
  <c r="O11" i="15"/>
  <c r="E35" i="17"/>
  <c r="C36" i="12"/>
  <c r="C36" i="15"/>
  <c r="D31" i="12"/>
  <c r="D31" i="15"/>
  <c r="D37" i="12"/>
  <c r="D37" i="15"/>
  <c r="C31" i="12"/>
  <c r="C31" i="15"/>
  <c r="C37" i="12"/>
  <c r="C37" i="15"/>
  <c r="X9" i="15"/>
  <c r="D30" i="15"/>
  <c r="P9" i="15"/>
  <c r="H9" i="15"/>
  <c r="D32" i="12"/>
  <c r="D32" i="15"/>
  <c r="C30" i="15"/>
  <c r="W9" i="15"/>
  <c r="O9" i="15"/>
  <c r="G9" i="15"/>
  <c r="C32" i="12"/>
  <c r="C32" i="15"/>
  <c r="D33" i="12"/>
  <c r="D33" i="15"/>
  <c r="C33" i="12"/>
  <c r="C33" i="15"/>
  <c r="D34" i="12"/>
  <c r="D34" i="15"/>
  <c r="C34" i="12"/>
  <c r="C34" i="15"/>
  <c r="D35" i="12"/>
  <c r="D35" i="15"/>
  <c r="C35" i="12"/>
  <c r="C35" i="15"/>
  <c r="D36" i="12"/>
  <c r="D36" i="15"/>
  <c r="H10" i="12"/>
  <c r="H10" i="15"/>
  <c r="G10" i="12"/>
  <c r="G10" i="15"/>
  <c r="H11" i="12"/>
  <c r="H11" i="15"/>
  <c r="G11" i="12"/>
  <c r="G11" i="15"/>
  <c r="BI23" i="4"/>
  <c r="P11" i="4"/>
  <c r="DI266" i="4"/>
  <c r="Q267" i="4"/>
  <c r="AS267" i="4"/>
  <c r="CC267" i="4"/>
  <c r="AP267" i="4"/>
  <c r="CO267" i="4"/>
  <c r="I267" i="4"/>
  <c r="BM267" i="4"/>
  <c r="AX267" i="4"/>
  <c r="BM266" i="4"/>
  <c r="I266" i="4"/>
  <c r="CO266" i="4"/>
  <c r="AX266" i="4"/>
  <c r="AS266" i="4"/>
  <c r="AP266" i="4"/>
  <c r="Q266" i="4"/>
  <c r="CC266" i="4"/>
  <c r="AB144" i="4"/>
  <c r="X110" i="4"/>
  <c r="BI119" i="4"/>
  <c r="DZ255" i="4"/>
  <c r="EA267" i="4" s="1"/>
  <c r="CS94" i="4"/>
  <c r="CS174" i="4"/>
  <c r="CO264" i="4"/>
  <c r="CV264" i="4" s="1"/>
  <c r="AS265" i="4"/>
  <c r="BM264" i="4"/>
  <c r="Q264" i="4"/>
  <c r="AS264" i="4"/>
  <c r="AP264" i="4"/>
  <c r="CO265" i="4"/>
  <c r="BM265" i="4"/>
  <c r="Q265" i="4"/>
  <c r="AP265" i="4"/>
  <c r="I264" i="4"/>
  <c r="I265" i="4"/>
  <c r="AX264" i="4"/>
  <c r="AX265" i="4"/>
  <c r="CC265" i="4"/>
  <c r="CC264" i="4"/>
  <c r="DI264" i="4"/>
  <c r="DI265" i="4"/>
  <c r="AX263" i="4"/>
  <c r="BQ60" i="4"/>
  <c r="X63" i="4"/>
  <c r="X127" i="4"/>
  <c r="BQ148" i="4"/>
  <c r="AB185" i="4"/>
  <c r="EF255" i="4"/>
  <c r="EG267" i="4" s="1"/>
  <c r="AP263" i="4"/>
  <c r="Q263" i="4"/>
  <c r="BM263" i="4"/>
  <c r="CO263" i="4"/>
  <c r="DI263" i="4"/>
  <c r="AS263" i="4"/>
  <c r="CC263" i="4"/>
  <c r="AB46" i="4"/>
  <c r="I263" i="4"/>
  <c r="M67" i="4"/>
  <c r="BI50" i="4"/>
  <c r="U186" i="4"/>
  <c r="U166" i="4"/>
  <c r="U162" i="4"/>
  <c r="U146" i="4"/>
  <c r="U178" i="4"/>
  <c r="U194" i="4"/>
  <c r="U126" i="4"/>
  <c r="U182" i="4"/>
  <c r="U114" i="4"/>
  <c r="M55" i="4"/>
  <c r="BI86" i="4"/>
  <c r="M175" i="4"/>
  <c r="U179" i="4"/>
  <c r="BM259" i="4"/>
  <c r="Q261" i="4"/>
  <c r="CO259" i="4"/>
  <c r="AS261" i="4"/>
  <c r="Q259" i="4"/>
  <c r="AP261" i="4"/>
  <c r="AP259" i="4"/>
  <c r="AS259" i="4"/>
  <c r="CO262" i="4"/>
  <c r="BM260" i="4"/>
  <c r="Q262" i="4"/>
  <c r="CO260" i="4"/>
  <c r="AS262" i="4"/>
  <c r="Q260" i="4"/>
  <c r="AP262" i="4"/>
  <c r="AP260" i="4"/>
  <c r="AS260" i="4"/>
  <c r="BM261" i="4"/>
  <c r="BM262" i="4"/>
  <c r="CO261" i="4"/>
  <c r="I262" i="4"/>
  <c r="I260" i="4"/>
  <c r="AX259" i="4"/>
  <c r="I258" i="4"/>
  <c r="I259" i="4"/>
  <c r="AX262" i="4"/>
  <c r="AX261" i="4"/>
  <c r="I261" i="4"/>
  <c r="AX260" i="4"/>
  <c r="CC262" i="4"/>
  <c r="CC261" i="4"/>
  <c r="CC260" i="4"/>
  <c r="CC259" i="4"/>
  <c r="DI262" i="4"/>
  <c r="DI261" i="4"/>
  <c r="DI260" i="4"/>
  <c r="DI259" i="4"/>
  <c r="U151" i="4"/>
  <c r="BI131" i="4"/>
  <c r="BI47" i="4"/>
  <c r="M100" i="4"/>
  <c r="BI95" i="4"/>
  <c r="M88" i="4"/>
  <c r="U47" i="4"/>
  <c r="U51" i="4"/>
  <c r="M102" i="4"/>
  <c r="CS79" i="4"/>
  <c r="CS187" i="4"/>
  <c r="BQ64" i="4"/>
  <c r="BQ140" i="4"/>
  <c r="BQ188" i="4"/>
  <c r="CS171" i="4"/>
  <c r="CS191" i="4"/>
  <c r="M42" i="4"/>
  <c r="BQ56" i="4"/>
  <c r="BI98" i="4"/>
  <c r="BI74" i="4"/>
  <c r="BI34" i="4"/>
  <c r="BI26" i="4"/>
  <c r="M158" i="4"/>
  <c r="M126" i="4"/>
  <c r="M62" i="4"/>
  <c r="M54" i="4"/>
  <c r="BI177" i="4"/>
  <c r="BI105" i="4"/>
  <c r="BI73" i="4"/>
  <c r="BI33" i="4"/>
  <c r="BI25" i="4"/>
  <c r="M165" i="4"/>
  <c r="M93" i="4"/>
  <c r="M69" i="4"/>
  <c r="M21" i="4"/>
  <c r="BI184" i="4"/>
  <c r="BI160" i="4"/>
  <c r="BI88" i="4"/>
  <c r="BI40" i="4"/>
  <c r="BI24" i="4"/>
  <c r="BI16" i="4"/>
  <c r="AS258" i="4"/>
  <c r="AP258" i="4"/>
  <c r="BM258" i="4"/>
  <c r="CO258" i="4"/>
  <c r="Q258" i="4"/>
  <c r="AX258" i="4"/>
  <c r="CC258" i="4"/>
  <c r="M164" i="4"/>
  <c r="M140" i="4"/>
  <c r="M132" i="4"/>
  <c r="M116" i="4"/>
  <c r="DI257" i="4"/>
  <c r="AX256" i="4"/>
  <c r="U50" i="4"/>
  <c r="U58" i="4"/>
  <c r="U62" i="4"/>
  <c r="U70" i="4"/>
  <c r="U54" i="4"/>
  <c r="CS39" i="4"/>
  <c r="BI96" i="4"/>
  <c r="BI60" i="4"/>
  <c r="BI84" i="4"/>
  <c r="BI120" i="4"/>
  <c r="BI72" i="4"/>
  <c r="BI156" i="4"/>
  <c r="BI168" i="4"/>
  <c r="BI192" i="4"/>
  <c r="BI108" i="4"/>
  <c r="BI132" i="4"/>
  <c r="BI180" i="4"/>
  <c r="BI93" i="4"/>
  <c r="BI57" i="4"/>
  <c r="EE33" i="4"/>
  <c r="DF33" i="4"/>
  <c r="BI201" i="4"/>
  <c r="EE165" i="4"/>
  <c r="EE177" i="4"/>
  <c r="BI141" i="4"/>
  <c r="M80" i="4"/>
  <c r="M92" i="4"/>
  <c r="M134" i="4"/>
  <c r="DY74" i="4"/>
  <c r="DY134" i="4"/>
  <c r="DY194" i="4"/>
  <c r="BF214" i="4"/>
  <c r="BB214" i="4"/>
  <c r="BF187" i="4"/>
  <c r="BB187" i="4"/>
  <c r="AK159" i="4"/>
  <c r="BF159" i="4"/>
  <c r="BB159" i="4"/>
  <c r="BF139" i="4"/>
  <c r="BB139" i="4"/>
  <c r="BB119" i="4"/>
  <c r="BF119" i="4"/>
  <c r="AI102" i="4"/>
  <c r="BF102" i="4"/>
  <c r="BB102" i="4"/>
  <c r="P61" i="4"/>
  <c r="BF61" i="4"/>
  <c r="BB61" i="4"/>
  <c r="P34" i="4"/>
  <c r="BF34" i="4"/>
  <c r="BB34" i="4"/>
  <c r="BF35" i="4"/>
  <c r="BB35" i="4"/>
  <c r="BF66" i="4"/>
  <c r="BB66" i="4"/>
  <c r="BF70" i="4"/>
  <c r="BB70" i="4"/>
  <c r="BF106" i="4"/>
  <c r="BB106" i="4"/>
  <c r="BF110" i="4"/>
  <c r="BB110" i="4"/>
  <c r="BF178" i="4"/>
  <c r="BB178" i="4"/>
  <c r="H250" i="4"/>
  <c r="BF250" i="4"/>
  <c r="BB250" i="4"/>
  <c r="P246" i="4"/>
  <c r="BF246" i="4"/>
  <c r="BB246" i="4"/>
  <c r="BF158" i="4"/>
  <c r="BB158" i="4"/>
  <c r="BB94" i="4"/>
  <c r="BF94" i="4"/>
  <c r="BF74" i="4"/>
  <c r="BB74" i="4"/>
  <c r="AK30" i="4"/>
  <c r="BF30" i="4"/>
  <c r="BB30" i="4"/>
  <c r="P150" i="4"/>
  <c r="BF150" i="4"/>
  <c r="BB150" i="4"/>
  <c r="BF182" i="4"/>
  <c r="BB182" i="4"/>
  <c r="BF11" i="4"/>
  <c r="BB11" i="4"/>
  <c r="BF212" i="4"/>
  <c r="BB212" i="4"/>
  <c r="BF226" i="4"/>
  <c r="BB226" i="4"/>
  <c r="BF245" i="4"/>
  <c r="BB245" i="4"/>
  <c r="BF254" i="4"/>
  <c r="BB254" i="4"/>
  <c r="BB190" i="4"/>
  <c r="BF190" i="4"/>
  <c r="BF118" i="4"/>
  <c r="BB118" i="4"/>
  <c r="BF86" i="4"/>
  <c r="BB86" i="4"/>
  <c r="BF57" i="4"/>
  <c r="BB57" i="4"/>
  <c r="AI27" i="4"/>
  <c r="BF27" i="4"/>
  <c r="BB27" i="4"/>
  <c r="AK53" i="4"/>
  <c r="BF53" i="4"/>
  <c r="BB53" i="4"/>
  <c r="BF23" i="4"/>
  <c r="BB23" i="4"/>
  <c r="CU31" i="4"/>
  <c r="BF31" i="4"/>
  <c r="BB31" i="4"/>
  <c r="BF39" i="4"/>
  <c r="BB39" i="4"/>
  <c r="BF252" i="4"/>
  <c r="BB252" i="4"/>
  <c r="AW244" i="4"/>
  <c r="BF244" i="4"/>
  <c r="BB244" i="4"/>
  <c r="BF208" i="4"/>
  <c r="BB208" i="4"/>
  <c r="BF194" i="4"/>
  <c r="BB194" i="4"/>
  <c r="BB179" i="4"/>
  <c r="BF179" i="4"/>
  <c r="BB143" i="4"/>
  <c r="BF143" i="4"/>
  <c r="BF126" i="4"/>
  <c r="BB126" i="4"/>
  <c r="BF82" i="4"/>
  <c r="BB82" i="4"/>
  <c r="BF43" i="4"/>
  <c r="BB43" i="4"/>
  <c r="P154" i="4"/>
  <c r="BF154" i="4"/>
  <c r="BB154" i="4"/>
  <c r="BF78" i="4"/>
  <c r="BB78" i="4"/>
  <c r="BF206" i="4"/>
  <c r="BB206" i="4"/>
  <c r="BF195" i="4"/>
  <c r="BB195" i="4"/>
  <c r="AW51" i="4"/>
  <c r="BF51" i="4"/>
  <c r="BB51" i="4"/>
  <c r="BF79" i="4"/>
  <c r="BB79" i="4"/>
  <c r="BF83" i="4"/>
  <c r="BB83" i="4"/>
  <c r="BF87" i="4"/>
  <c r="BB87" i="4"/>
  <c r="BF91" i="4"/>
  <c r="BB91" i="4"/>
  <c r="BF99" i="4"/>
  <c r="BB99" i="4"/>
  <c r="BF115" i="4"/>
  <c r="BB115" i="4"/>
  <c r="BF123" i="4"/>
  <c r="BB123" i="4"/>
  <c r="BF131" i="4"/>
  <c r="BB131" i="4"/>
  <c r="BF147" i="4"/>
  <c r="BB147" i="4"/>
  <c r="BF224" i="4"/>
  <c r="BB224" i="4"/>
  <c r="BF249" i="4"/>
  <c r="BB249" i="4"/>
  <c r="BF191" i="4"/>
  <c r="BB191" i="4"/>
  <c r="BF162" i="4"/>
  <c r="BB162" i="4"/>
  <c r="BF204" i="4"/>
  <c r="BB204" i="4"/>
  <c r="BF219" i="4"/>
  <c r="BB219" i="4"/>
  <c r="BF223" i="4"/>
  <c r="BB223" i="4"/>
  <c r="BF174" i="4"/>
  <c r="BB174" i="4"/>
  <c r="BF50" i="4"/>
  <c r="BB50" i="4"/>
  <c r="BW114" i="4"/>
  <c r="BF114" i="4"/>
  <c r="BB114" i="4"/>
  <c r="BF170" i="4"/>
  <c r="BB170" i="4"/>
  <c r="BF253" i="4"/>
  <c r="BB253" i="4"/>
  <c r="BB243" i="4"/>
  <c r="BF243" i="4"/>
  <c r="BF247" i="4"/>
  <c r="BB247" i="4"/>
  <c r="BF175" i="4"/>
  <c r="BB175" i="4"/>
  <c r="BF12" i="4"/>
  <c r="BB12" i="4"/>
  <c r="BF48" i="4"/>
  <c r="BB48" i="4"/>
  <c r="BF68" i="4"/>
  <c r="BB68" i="4"/>
  <c r="BF72" i="4"/>
  <c r="BB72" i="4"/>
  <c r="BB76" i="4"/>
  <c r="BF76" i="4"/>
  <c r="BF80" i="4"/>
  <c r="BB80" i="4"/>
  <c r="BF84" i="4"/>
  <c r="BB84" i="4"/>
  <c r="BF92" i="4"/>
  <c r="BB92" i="4"/>
  <c r="BF100" i="4"/>
  <c r="BB100" i="4"/>
  <c r="BF112" i="4"/>
  <c r="BB112" i="4"/>
  <c r="BF128" i="4"/>
  <c r="BB128" i="4"/>
  <c r="P156" i="4"/>
  <c r="BF156" i="4"/>
  <c r="BB156" i="4"/>
  <c r="AK168" i="4"/>
  <c r="BF168" i="4"/>
  <c r="BB168" i="4"/>
  <c r="BF176" i="4"/>
  <c r="BB176" i="4"/>
  <c r="BF192" i="4"/>
  <c r="BB192" i="4"/>
  <c r="BF217" i="4"/>
  <c r="BB217" i="4"/>
  <c r="BF221" i="4"/>
  <c r="BB221" i="4"/>
  <c r="BF242" i="4"/>
  <c r="BB242" i="4"/>
  <c r="BF183" i="4"/>
  <c r="BB183" i="4"/>
  <c r="BF167" i="4"/>
  <c r="BB167" i="4"/>
  <c r="AK166" i="4"/>
  <c r="BF166" i="4"/>
  <c r="BB166" i="4"/>
  <c r="AK151" i="4"/>
  <c r="BF151" i="4"/>
  <c r="BB151" i="4"/>
  <c r="AK98" i="4"/>
  <c r="BF98" i="4"/>
  <c r="BB98" i="4"/>
  <c r="BF62" i="4"/>
  <c r="BB62" i="4"/>
  <c r="AI130" i="4"/>
  <c r="BB130" i="4"/>
  <c r="BF130" i="4"/>
  <c r="BF220" i="4"/>
  <c r="BB220" i="4"/>
  <c r="BB196" i="4"/>
  <c r="BF196" i="4"/>
  <c r="BF163" i="4"/>
  <c r="BB163" i="4"/>
  <c r="BF37" i="4"/>
  <c r="BB37" i="4"/>
  <c r="BF200" i="4"/>
  <c r="BB200" i="4"/>
  <c r="P248" i="4"/>
  <c r="BF248" i="4"/>
  <c r="BB248" i="4"/>
  <c r="BF186" i="4"/>
  <c r="BB186" i="4"/>
  <c r="BF134" i="4"/>
  <c r="BB134" i="4"/>
  <c r="AK95" i="4"/>
  <c r="BF95" i="4"/>
  <c r="BB95" i="4"/>
  <c r="BF90" i="4"/>
  <c r="BB90" i="4"/>
  <c r="BF146" i="4"/>
  <c r="BB146" i="4"/>
  <c r="BF125" i="4"/>
  <c r="BB125" i="4"/>
  <c r="H251" i="4"/>
  <c r="BF251" i="4"/>
  <c r="BB251" i="4"/>
  <c r="BF229" i="4"/>
  <c r="BB229" i="4"/>
  <c r="BF238" i="4"/>
  <c r="BB238" i="4"/>
  <c r="BF171" i="4"/>
  <c r="BB171" i="4"/>
  <c r="BB155" i="4"/>
  <c r="BF155" i="4"/>
  <c r="BF142" i="4"/>
  <c r="BB142" i="4"/>
  <c r="BF69" i="4"/>
  <c r="BB69" i="4"/>
  <c r="AI49" i="4"/>
  <c r="BF49" i="4"/>
  <c r="BB49" i="4"/>
  <c r="AW138" i="4"/>
  <c r="BF138" i="4"/>
  <c r="BB138" i="4"/>
  <c r="BF122" i="4"/>
  <c r="BB122" i="4"/>
  <c r="BF13" i="4"/>
  <c r="BB13" i="4"/>
  <c r="BB46" i="4"/>
  <c r="BF46" i="4"/>
  <c r="G196" i="4"/>
  <c r="BS212" i="4"/>
  <c r="S196" i="4"/>
  <c r="S208" i="4"/>
  <c r="R198" i="4"/>
  <c r="U198" i="4" s="1"/>
  <c r="AK31" i="4"/>
  <c r="H31" i="4"/>
  <c r="BW251" i="4"/>
  <c r="BW246" i="4"/>
  <c r="AI51" i="4"/>
  <c r="AI244" i="4"/>
  <c r="H244" i="4"/>
  <c r="P244" i="4"/>
  <c r="BW244" i="4"/>
  <c r="BM256" i="4"/>
  <c r="Q256" i="4"/>
  <c r="BM257" i="4"/>
  <c r="CO256" i="4"/>
  <c r="CV256" i="4" s="1"/>
  <c r="AP256" i="4"/>
  <c r="AS256" i="4"/>
  <c r="CC257" i="4"/>
  <c r="I257" i="4"/>
  <c r="AS257" i="4"/>
  <c r="CO257" i="4"/>
  <c r="CC256" i="4"/>
  <c r="Q257" i="4"/>
  <c r="DI256" i="4"/>
  <c r="AP257" i="4"/>
  <c r="DI258" i="4"/>
  <c r="I256" i="4"/>
  <c r="AX257" i="4"/>
  <c r="DZ263" i="4"/>
  <c r="EA275" i="4" s="1"/>
  <c r="AI246" i="4"/>
  <c r="AW248" i="4"/>
  <c r="H248" i="4"/>
  <c r="CU248" i="4"/>
  <c r="AI251" i="4"/>
  <c r="BW250" i="4"/>
  <c r="DG254" i="4"/>
  <c r="BI112" i="4"/>
  <c r="EE196" i="4"/>
  <c r="DF52" i="4"/>
  <c r="M45" i="4"/>
  <c r="EE124" i="4"/>
  <c r="H69" i="4"/>
  <c r="M189" i="4"/>
  <c r="AW246" i="4"/>
  <c r="AW251" i="4"/>
  <c r="DG244" i="4"/>
  <c r="P250" i="4"/>
  <c r="DG246" i="4"/>
  <c r="M141" i="4"/>
  <c r="BI64" i="4"/>
  <c r="AI250" i="4"/>
  <c r="AW250" i="4"/>
  <c r="AK244" i="4"/>
  <c r="AB197" i="4"/>
  <c r="DG250" i="4"/>
  <c r="E205" i="4"/>
  <c r="BI52" i="4"/>
  <c r="M33" i="4"/>
  <c r="BI196" i="4"/>
  <c r="DA217" i="4"/>
  <c r="DA212" i="4"/>
  <c r="DA215" i="4"/>
  <c r="DA208" i="4"/>
  <c r="DA213" i="4"/>
  <c r="DA209" i="4"/>
  <c r="DA206" i="4"/>
  <c r="DA210" i="4"/>
  <c r="DA216" i="4"/>
  <c r="DA211" i="4"/>
  <c r="DA207" i="4"/>
  <c r="DA214" i="4"/>
  <c r="AT205" i="4"/>
  <c r="EH215" i="4"/>
  <c r="DF31" i="4"/>
  <c r="DG31" i="4" s="1"/>
  <c r="DF103" i="4"/>
  <c r="DF175" i="4"/>
  <c r="DG175" i="4" s="1"/>
  <c r="CE258" i="4"/>
  <c r="EE187" i="4"/>
  <c r="AT240" i="4"/>
  <c r="AT234" i="4"/>
  <c r="DD239" i="4"/>
  <c r="DE239" i="4" s="1"/>
  <c r="AT242" i="4"/>
  <c r="AT207" i="4"/>
  <c r="DF187" i="4"/>
  <c r="DG187" i="4" s="1"/>
  <c r="DD238" i="4"/>
  <c r="DE238" i="4" s="1"/>
  <c r="CU251" i="4"/>
  <c r="CL249" i="4"/>
  <c r="CM249" i="4" s="1"/>
  <c r="CE261" i="4"/>
  <c r="AT208" i="4"/>
  <c r="EE55" i="4"/>
  <c r="EE127" i="4"/>
  <c r="EE199" i="4"/>
  <c r="AT241" i="4"/>
  <c r="AT235" i="4"/>
  <c r="AK251" i="4"/>
  <c r="CE262" i="4"/>
  <c r="P114" i="4"/>
  <c r="BI127" i="4"/>
  <c r="AT227" i="4"/>
  <c r="DF55" i="4"/>
  <c r="DD228" i="4"/>
  <c r="DE228" i="4" s="1"/>
  <c r="BX253" i="4"/>
  <c r="Q254" i="4"/>
  <c r="AT210" i="4"/>
  <c r="EE67" i="4"/>
  <c r="EE139" i="4"/>
  <c r="AT236" i="4"/>
  <c r="CE256" i="4"/>
  <c r="DG251" i="4"/>
  <c r="CE259" i="4"/>
  <c r="AT211" i="4"/>
  <c r="DD209" i="4"/>
  <c r="DE209" i="4" s="1"/>
  <c r="AT217" i="4"/>
  <c r="DY36" i="4"/>
  <c r="DF139" i="4"/>
  <c r="DG139" i="4" s="1"/>
  <c r="EH229" i="4"/>
  <c r="CL245" i="4"/>
  <c r="CM245" i="4" s="1"/>
  <c r="CE257" i="4"/>
  <c r="AT206" i="4"/>
  <c r="M144" i="4"/>
  <c r="AT212" i="4"/>
  <c r="AT218" i="4"/>
  <c r="AT223" i="4"/>
  <c r="DY60" i="4"/>
  <c r="EE7" i="4"/>
  <c r="EE79" i="4"/>
  <c r="EE151" i="4"/>
  <c r="AT231" i="4"/>
  <c r="CE260" i="4"/>
  <c r="M156" i="4"/>
  <c r="BO216" i="4"/>
  <c r="AT213" i="4"/>
  <c r="DD211" i="4"/>
  <c r="DE211" i="4" s="1"/>
  <c r="AT222" i="4"/>
  <c r="DF151" i="4"/>
  <c r="DG151" i="4" s="1"/>
  <c r="CE255" i="4"/>
  <c r="M168" i="4"/>
  <c r="M72" i="4"/>
  <c r="X216" i="4"/>
  <c r="AT202" i="4"/>
  <c r="CQ212" i="4"/>
  <c r="AT220" i="4"/>
  <c r="AT224" i="4"/>
  <c r="DY108" i="4"/>
  <c r="EE19" i="4"/>
  <c r="EE91" i="4"/>
  <c r="EE163" i="4"/>
  <c r="AT228" i="4"/>
  <c r="AT232" i="4"/>
  <c r="M24" i="4"/>
  <c r="AT203" i="4"/>
  <c r="AT215" i="4"/>
  <c r="CQ213" i="4"/>
  <c r="AT219" i="4"/>
  <c r="AT226" i="4"/>
  <c r="DF19" i="4"/>
  <c r="AT230" i="4"/>
  <c r="BM255" i="4"/>
  <c r="DD204" i="4"/>
  <c r="DE204" i="4" s="1"/>
  <c r="DY195" i="4"/>
  <c r="BI175" i="4"/>
  <c r="M180" i="4"/>
  <c r="AT204" i="4"/>
  <c r="AT229" i="4"/>
  <c r="AT239" i="4"/>
  <c r="CE263" i="4"/>
  <c r="CD258" i="4"/>
  <c r="CD257" i="4"/>
  <c r="CD261" i="4"/>
  <c r="CD259" i="4"/>
  <c r="CD262" i="4"/>
  <c r="CD260" i="4"/>
  <c r="CD256" i="4"/>
  <c r="DH253" i="4"/>
  <c r="CE265" i="4"/>
  <c r="CD264" i="4"/>
  <c r="CJ265" i="4"/>
  <c r="CD265" i="4"/>
  <c r="CE266" i="4"/>
  <c r="EF259" i="4"/>
  <c r="EG271" i="4" s="1"/>
  <c r="EF261" i="4"/>
  <c r="EG273" i="4" s="1"/>
  <c r="EF258" i="4"/>
  <c r="EG270" i="4" s="1"/>
  <c r="EF262" i="4"/>
  <c r="EG274" i="4" s="1"/>
  <c r="EF257" i="4"/>
  <c r="EG269" i="4" s="1"/>
  <c r="EF260" i="4"/>
  <c r="EG272" i="4" s="1"/>
  <c r="EF256" i="4"/>
  <c r="EG268" i="4" s="1"/>
  <c r="CE264" i="4"/>
  <c r="CD263" i="4"/>
  <c r="EF263" i="4"/>
  <c r="EG275" i="4" s="1"/>
  <c r="EF264" i="4"/>
  <c r="EG276" i="4" s="1"/>
  <c r="V37" i="10"/>
  <c r="DL266" i="4"/>
  <c r="CJ266" i="4"/>
  <c r="AI154" i="4"/>
  <c r="X139" i="4"/>
  <c r="X151" i="4"/>
  <c r="X163" i="4"/>
  <c r="X167" i="4"/>
  <c r="X175" i="4"/>
  <c r="X183" i="4"/>
  <c r="X187" i="4"/>
  <c r="X191" i="4"/>
  <c r="AB195" i="4"/>
  <c r="CS201" i="4"/>
  <c r="S213" i="4"/>
  <c r="I254" i="4"/>
  <c r="AP254" i="4"/>
  <c r="AS255" i="4"/>
  <c r="AP255" i="4"/>
  <c r="CC255" i="4"/>
  <c r="DI255" i="4"/>
  <c r="I255" i="4"/>
  <c r="Q255" i="4"/>
  <c r="CO255" i="4"/>
  <c r="AX255" i="4"/>
  <c r="CB128" i="4"/>
  <c r="CH128" i="4" s="1"/>
  <c r="E16" i="4"/>
  <c r="AI114" i="4"/>
  <c r="AK114" i="4"/>
  <c r="CB94" i="4"/>
  <c r="CH94" i="4" s="1"/>
  <c r="CB81" i="4"/>
  <c r="X155" i="4"/>
  <c r="BX225" i="4"/>
  <c r="E152" i="4"/>
  <c r="BI94" i="4"/>
  <c r="M110" i="4"/>
  <c r="BI21" i="4"/>
  <c r="CB82" i="4"/>
  <c r="CH82" i="4" s="1"/>
  <c r="EE57" i="4"/>
  <c r="DF177" i="4"/>
  <c r="CO254" i="4"/>
  <c r="CV254" i="4" s="1"/>
  <c r="X147" i="4"/>
  <c r="M111" i="4"/>
  <c r="P98" i="4"/>
  <c r="E213" i="4"/>
  <c r="S201" i="4"/>
  <c r="E148" i="4"/>
  <c r="CX148" i="4" s="1"/>
  <c r="M135" i="4"/>
  <c r="BI130" i="4"/>
  <c r="M38" i="4"/>
  <c r="M86" i="4"/>
  <c r="BI81" i="4"/>
  <c r="DY99" i="4"/>
  <c r="DY98" i="4"/>
  <c r="EE201" i="4"/>
  <c r="DZ257" i="4"/>
  <c r="EA269" i="4" s="1"/>
  <c r="AS254" i="4"/>
  <c r="H98" i="4"/>
  <c r="BI69" i="4"/>
  <c r="AB223" i="4"/>
  <c r="DY123" i="4"/>
  <c r="DY122" i="4"/>
  <c r="EE81" i="4"/>
  <c r="DF201" i="4"/>
  <c r="DZ258" i="4"/>
  <c r="EA270" i="4" s="1"/>
  <c r="E140" i="4"/>
  <c r="CX140" i="4" s="1"/>
  <c r="BQ195" i="4"/>
  <c r="CB9" i="4"/>
  <c r="CH9" i="4" s="1"/>
  <c r="DF81" i="4"/>
  <c r="DF34" i="4"/>
  <c r="DG34" i="4" s="1"/>
  <c r="DZ261" i="4"/>
  <c r="EA273" i="4" s="1"/>
  <c r="M195" i="4"/>
  <c r="BI82" i="4"/>
  <c r="M26" i="4"/>
  <c r="BI45" i="4"/>
  <c r="AB241" i="4"/>
  <c r="DY146" i="4"/>
  <c r="EE105" i="4"/>
  <c r="DF58" i="4"/>
  <c r="CB129" i="4"/>
  <c r="CH129" i="4" s="1"/>
  <c r="CB93" i="4"/>
  <c r="CH93" i="4" s="1"/>
  <c r="CB57" i="4"/>
  <c r="CH57" i="4" s="1"/>
  <c r="CB136" i="4"/>
  <c r="CH136" i="4" s="1"/>
  <c r="X203" i="4"/>
  <c r="E203" i="4"/>
  <c r="E180" i="4"/>
  <c r="E124" i="4"/>
  <c r="M147" i="4"/>
  <c r="X115" i="4"/>
  <c r="M182" i="4"/>
  <c r="BI129" i="4"/>
  <c r="EB201" i="4"/>
  <c r="AB65" i="4"/>
  <c r="U142" i="4"/>
  <c r="DY170" i="4"/>
  <c r="DF105" i="4"/>
  <c r="DF82" i="4"/>
  <c r="DG82" i="4" s="1"/>
  <c r="BI58" i="4"/>
  <c r="E198" i="4"/>
  <c r="CX198" i="4" s="1"/>
  <c r="E132" i="4"/>
  <c r="M183" i="4"/>
  <c r="BI154" i="4"/>
  <c r="BI117" i="4"/>
  <c r="U43" i="4"/>
  <c r="X58" i="4"/>
  <c r="X66" i="4"/>
  <c r="BQ76" i="4"/>
  <c r="CS83" i="4"/>
  <c r="BQ84" i="4"/>
  <c r="CS95" i="4"/>
  <c r="BQ96" i="4"/>
  <c r="CS99" i="4"/>
  <c r="BQ100" i="4"/>
  <c r="AB113" i="4"/>
  <c r="BQ120" i="4"/>
  <c r="AB125" i="4"/>
  <c r="BQ128" i="4"/>
  <c r="CS135" i="4"/>
  <c r="AB141" i="4"/>
  <c r="CS143" i="4"/>
  <c r="CS147" i="4"/>
  <c r="AB153" i="4"/>
  <c r="CS159" i="4"/>
  <c r="CS163" i="4"/>
  <c r="BQ164" i="4"/>
  <c r="AB165" i="4"/>
  <c r="CS167" i="4"/>
  <c r="AB169" i="4"/>
  <c r="BQ172" i="4"/>
  <c r="CS175" i="4"/>
  <c r="BQ176" i="4"/>
  <c r="CS179" i="4"/>
  <c r="BQ192" i="4"/>
  <c r="CS197" i="4"/>
  <c r="BQ200" i="4"/>
  <c r="BX220" i="4"/>
  <c r="EE129" i="4"/>
  <c r="DF106" i="4"/>
  <c r="DG106" i="4" s="1"/>
  <c r="S241" i="4"/>
  <c r="BX248" i="4"/>
  <c r="DZ262" i="4"/>
  <c r="EA274" i="4" s="1"/>
  <c r="E160" i="4"/>
  <c r="M159" i="4"/>
  <c r="E184" i="4"/>
  <c r="CX184" i="4" s="1"/>
  <c r="BI178" i="4"/>
  <c r="BI189" i="4"/>
  <c r="M15" i="4"/>
  <c r="BQ37" i="4"/>
  <c r="BQ45" i="4"/>
  <c r="X242" i="4"/>
  <c r="EE9" i="4"/>
  <c r="DZ264" i="4"/>
  <c r="EA276" i="4" s="1"/>
  <c r="E120" i="4"/>
  <c r="CX120" i="4" s="1"/>
  <c r="E116" i="4"/>
  <c r="E188" i="4"/>
  <c r="CX188" i="4" s="1"/>
  <c r="BI165" i="4"/>
  <c r="CS64" i="4"/>
  <c r="U135" i="4"/>
  <c r="U175" i="4"/>
  <c r="CS199" i="4"/>
  <c r="EE153" i="4"/>
  <c r="DF154" i="4"/>
  <c r="DG154" i="4" s="1"/>
  <c r="CD255" i="4"/>
  <c r="DZ256" i="4"/>
  <c r="EA268" i="4" s="1"/>
  <c r="X143" i="4"/>
  <c r="AW154" i="4"/>
  <c r="BI153" i="4"/>
  <c r="DZ259" i="4"/>
  <c r="EA271" i="4" s="1"/>
  <c r="DZ260" i="4"/>
  <c r="EA272" i="4" s="1"/>
  <c r="BM254" i="4"/>
  <c r="AB26" i="4"/>
  <c r="BQ125" i="4"/>
  <c r="CS136" i="4"/>
  <c r="AB150" i="4"/>
  <c r="CS152" i="4"/>
  <c r="BQ157" i="4"/>
  <c r="CS180" i="4"/>
  <c r="BX223" i="4"/>
  <c r="BX232" i="4"/>
  <c r="BX236" i="4"/>
  <c r="DY93" i="4"/>
  <c r="EE112" i="4"/>
  <c r="BX240" i="4"/>
  <c r="BX247" i="4"/>
  <c r="E20" i="4"/>
  <c r="BX224" i="4"/>
  <c r="BX238" i="4"/>
  <c r="M174" i="4"/>
  <c r="BX242" i="4"/>
  <c r="BQ124" i="4"/>
  <c r="BX206" i="4"/>
  <c r="BX207" i="4"/>
  <c r="BX205" i="4"/>
  <c r="BX204" i="4"/>
  <c r="BX203" i="4"/>
  <c r="BX202" i="4"/>
  <c r="BX213" i="4"/>
  <c r="BX212" i="4"/>
  <c r="BX211" i="4"/>
  <c r="BX210" i="4"/>
  <c r="BX209" i="4"/>
  <c r="BX208" i="4"/>
  <c r="AW69" i="4"/>
  <c r="BW195" i="4"/>
  <c r="E14" i="4"/>
  <c r="BO219" i="4"/>
  <c r="BX214" i="4"/>
  <c r="BX226" i="4"/>
  <c r="DY105" i="4"/>
  <c r="BX215" i="4"/>
  <c r="AB233" i="4"/>
  <c r="X234" i="4"/>
  <c r="BX234" i="4"/>
  <c r="DY21" i="4"/>
  <c r="CB105" i="4"/>
  <c r="CH105" i="4" s="1"/>
  <c r="CB52" i="4"/>
  <c r="CH52" i="4" s="1"/>
  <c r="CB40" i="4"/>
  <c r="CH40" i="4" s="1"/>
  <c r="BX249" i="4"/>
  <c r="BX243" i="4"/>
  <c r="S209" i="4"/>
  <c r="BI136" i="4"/>
  <c r="BX216" i="4"/>
  <c r="BX227" i="4"/>
  <c r="CQ228" i="4"/>
  <c r="BX233" i="4"/>
  <c r="CB33" i="4"/>
  <c r="CH33" i="4" s="1"/>
  <c r="EE14" i="4"/>
  <c r="DD236" i="4"/>
  <c r="DE236" i="4" s="1"/>
  <c r="U39" i="4"/>
  <c r="E108" i="4"/>
  <c r="AK156" i="4"/>
  <c r="H154" i="4"/>
  <c r="E215" i="4"/>
  <c r="CS183" i="4"/>
  <c r="E135" i="4"/>
  <c r="E71" i="4"/>
  <c r="CX71" i="4" s="1"/>
  <c r="BQ28" i="4"/>
  <c r="AB212" i="4"/>
  <c r="BX217" i="4"/>
  <c r="BX228" i="4"/>
  <c r="BX230" i="4"/>
  <c r="BX231" i="4"/>
  <c r="BX235" i="4"/>
  <c r="DY129" i="4"/>
  <c r="BX250" i="4"/>
  <c r="BX244" i="4"/>
  <c r="M162" i="4"/>
  <c r="X214" i="4"/>
  <c r="AK154" i="4"/>
  <c r="E111" i="4"/>
  <c r="CX111" i="4" s="1"/>
  <c r="E103" i="4"/>
  <c r="E164" i="4"/>
  <c r="E59" i="4"/>
  <c r="U27" i="4"/>
  <c r="X38" i="4"/>
  <c r="BX218" i="4"/>
  <c r="BX229" i="4"/>
  <c r="BX237" i="4"/>
  <c r="BX239" i="4"/>
  <c r="E55" i="4"/>
  <c r="CX55" i="4" s="1"/>
  <c r="BX219" i="4"/>
  <c r="DY57" i="4"/>
  <c r="BX251" i="4"/>
  <c r="BX245" i="4"/>
  <c r="E209" i="4"/>
  <c r="U28" i="4"/>
  <c r="BX221" i="4"/>
  <c r="BX252" i="4"/>
  <c r="BX246" i="4"/>
  <c r="BX222" i="4"/>
  <c r="BX241" i="4"/>
  <c r="H139" i="4"/>
  <c r="AW170" i="4"/>
  <c r="AW128" i="4"/>
  <c r="CB170" i="4"/>
  <c r="CH170" i="4" s="1"/>
  <c r="CB169" i="4"/>
  <c r="CH169" i="4" s="1"/>
  <c r="CB145" i="4"/>
  <c r="CH145" i="4" s="1"/>
  <c r="AW118" i="4"/>
  <c r="P72" i="4"/>
  <c r="DG84" i="4"/>
  <c r="BW143" i="4"/>
  <c r="AI34" i="4"/>
  <c r="H182" i="4"/>
  <c r="BW37" i="4"/>
  <c r="CB91" i="4"/>
  <c r="CH91" i="4" s="1"/>
  <c r="P243" i="4"/>
  <c r="P247" i="4"/>
  <c r="H94" i="4"/>
  <c r="CQ204" i="4"/>
  <c r="AW171" i="4"/>
  <c r="E64" i="4"/>
  <c r="AW50" i="4"/>
  <c r="AK122" i="4"/>
  <c r="H190" i="4"/>
  <c r="BW174" i="4"/>
  <c r="AI119" i="4"/>
  <c r="H27" i="4"/>
  <c r="P35" i="4"/>
  <c r="E104" i="4"/>
  <c r="EE74" i="4"/>
  <c r="BO204" i="4"/>
  <c r="P86" i="4"/>
  <c r="BW154" i="4"/>
  <c r="AB60" i="4"/>
  <c r="BQ67" i="4"/>
  <c r="U97" i="4"/>
  <c r="DY187" i="4"/>
  <c r="CB74" i="4"/>
  <c r="CH74" i="4" s="1"/>
  <c r="DF74" i="4"/>
  <c r="DG74" i="4" s="1"/>
  <c r="AI248" i="4"/>
  <c r="AK186" i="4"/>
  <c r="CU69" i="4"/>
  <c r="AI62" i="4"/>
  <c r="AK43" i="4"/>
  <c r="AK146" i="4"/>
  <c r="AI150" i="4"/>
  <c r="M103" i="4"/>
  <c r="P23" i="4"/>
  <c r="AB29" i="4"/>
  <c r="AB33" i="4"/>
  <c r="CB187" i="4"/>
  <c r="CH187" i="4" s="1"/>
  <c r="P251" i="4"/>
  <c r="CI249" i="4"/>
  <c r="BW158" i="4"/>
  <c r="AI194" i="4"/>
  <c r="CU204" i="4"/>
  <c r="AK191" i="4"/>
  <c r="BW166" i="4"/>
  <c r="P142" i="4"/>
  <c r="H61" i="4"/>
  <c r="AI31" i="4"/>
  <c r="DG178" i="4"/>
  <c r="BW48" i="4"/>
  <c r="M31" i="4"/>
  <c r="P126" i="4"/>
  <c r="CU80" i="4"/>
  <c r="AW195" i="4"/>
  <c r="AW183" i="4"/>
  <c r="AK162" i="4"/>
  <c r="CU98" i="4"/>
  <c r="BW78" i="4"/>
  <c r="H39" i="4"/>
  <c r="CU224" i="4"/>
  <c r="BW179" i="4"/>
  <c r="AI76" i="4"/>
  <c r="BW84" i="4"/>
  <c r="AI195" i="4"/>
  <c r="P167" i="4"/>
  <c r="CU102" i="4"/>
  <c r="BW208" i="4"/>
  <c r="DG196" i="4"/>
  <c r="BW156" i="4"/>
  <c r="P95" i="4"/>
  <c r="AI57" i="4"/>
  <c r="AI138" i="4"/>
  <c r="M91" i="4"/>
  <c r="BI182" i="4"/>
  <c r="H51" i="4"/>
  <c r="BQ72" i="4"/>
  <c r="CS75" i="4"/>
  <c r="BQ80" i="4"/>
  <c r="CU246" i="4"/>
  <c r="H151" i="4"/>
  <c r="AK118" i="4"/>
  <c r="CU170" i="4"/>
  <c r="AI170" i="4"/>
  <c r="P139" i="4"/>
  <c r="BI170" i="4"/>
  <c r="H79" i="4"/>
  <c r="AK83" i="4"/>
  <c r="AK147" i="4"/>
  <c r="AW245" i="4"/>
  <c r="CU254" i="4"/>
  <c r="AI92" i="4"/>
  <c r="CU49" i="4"/>
  <c r="BN204" i="4"/>
  <c r="BQ204" i="4" s="1"/>
  <c r="BW252" i="4"/>
  <c r="CU244" i="4"/>
  <c r="BW163" i="4"/>
  <c r="X73" i="4"/>
  <c r="CS70" i="4"/>
  <c r="BQ71" i="4"/>
  <c r="CS74" i="4"/>
  <c r="BQ75" i="4"/>
  <c r="AB76" i="4"/>
  <c r="AB80" i="4"/>
  <c r="M66" i="4"/>
  <c r="P159" i="4"/>
  <c r="AI98" i="4"/>
  <c r="CQ209" i="4"/>
  <c r="CS47" i="4"/>
  <c r="BQ52" i="4"/>
  <c r="AB53" i="4"/>
  <c r="CS55" i="4"/>
  <c r="CS59" i="4"/>
  <c r="CS67" i="4"/>
  <c r="BQ68" i="4"/>
  <c r="U74" i="4"/>
  <c r="U78" i="4"/>
  <c r="U82" i="4"/>
  <c r="U86" i="4"/>
  <c r="U94" i="4"/>
  <c r="U98" i="4"/>
  <c r="U106" i="4"/>
  <c r="U110" i="4"/>
  <c r="U122" i="4"/>
  <c r="U138" i="4"/>
  <c r="U150" i="4"/>
  <c r="U170" i="4"/>
  <c r="U174" i="4"/>
  <c r="X206" i="4"/>
  <c r="AB234" i="4"/>
  <c r="AW159" i="4"/>
  <c r="AW98" i="4"/>
  <c r="CS87" i="4"/>
  <c r="BQ88" i="4"/>
  <c r="CS91" i="4"/>
  <c r="AB97" i="4"/>
  <c r="BQ104" i="4"/>
  <c r="CS115" i="4"/>
  <c r="BQ116" i="4"/>
  <c r="CS119" i="4"/>
  <c r="AB121" i="4"/>
  <c r="CS123" i="4"/>
  <c r="AB129" i="4"/>
  <c r="BQ132" i="4"/>
  <c r="CS139" i="4"/>
  <c r="BQ144" i="4"/>
  <c r="BQ152" i="4"/>
  <c r="AB157" i="4"/>
  <c r="M18" i="4"/>
  <c r="CS29" i="4"/>
  <c r="X31" i="4"/>
  <c r="CS36" i="4"/>
  <c r="CS40" i="4"/>
  <c r="U55" i="4"/>
  <c r="U59" i="4"/>
  <c r="U67" i="4"/>
  <c r="X74" i="4"/>
  <c r="X86" i="4"/>
  <c r="X94" i="4"/>
  <c r="X114" i="4"/>
  <c r="M150" i="4"/>
  <c r="U40" i="4"/>
  <c r="EH224" i="4"/>
  <c r="AW151" i="4"/>
  <c r="DG163" i="4"/>
  <c r="H195" i="4"/>
  <c r="BQ54" i="4"/>
  <c r="U60" i="4"/>
  <c r="X83" i="4"/>
  <c r="X87" i="4"/>
  <c r="X91" i="4"/>
  <c r="X235" i="4"/>
  <c r="H163" i="4"/>
  <c r="DG182" i="4"/>
  <c r="CB14" i="4"/>
  <c r="CH14" i="4" s="1"/>
  <c r="E235" i="4"/>
  <c r="P115" i="4"/>
  <c r="H115" i="4"/>
  <c r="AW115" i="4"/>
  <c r="AK115" i="4"/>
  <c r="AK123" i="4"/>
  <c r="P123" i="4"/>
  <c r="AI131" i="4"/>
  <c r="AK131" i="4"/>
  <c r="BW13" i="4"/>
  <c r="AK13" i="4"/>
  <c r="P13" i="4"/>
  <c r="H13" i="4"/>
  <c r="AI13" i="4"/>
  <c r="AW76" i="4"/>
  <c r="AK51" i="4"/>
  <c r="CU76" i="4"/>
  <c r="S220" i="4"/>
  <c r="X240" i="4"/>
  <c r="H156" i="4"/>
  <c r="P51" i="4"/>
  <c r="AW158" i="4"/>
  <c r="AI84" i="4"/>
  <c r="BW76" i="4"/>
  <c r="CU118" i="4"/>
  <c r="BQ156" i="4"/>
  <c r="E127" i="4"/>
  <c r="CX127" i="4" s="1"/>
  <c r="AW84" i="4"/>
  <c r="P191" i="4"/>
  <c r="AW156" i="4"/>
  <c r="AK84" i="4"/>
  <c r="AI156" i="4"/>
  <c r="BW139" i="4"/>
  <c r="CU159" i="4"/>
  <c r="E10" i="4"/>
  <c r="X103" i="4"/>
  <c r="AB41" i="4"/>
  <c r="S240" i="4"/>
  <c r="CB92" i="4"/>
  <c r="CH92" i="4" s="1"/>
  <c r="BW80" i="4"/>
  <c r="P84" i="4"/>
  <c r="AK208" i="4"/>
  <c r="BW118" i="4"/>
  <c r="H84" i="4"/>
  <c r="BW159" i="4"/>
  <c r="E36" i="4"/>
  <c r="CX36" i="4" s="1"/>
  <c r="E17" i="4"/>
  <c r="CX17" i="4" s="1"/>
  <c r="E67" i="4"/>
  <c r="CX67" i="4" s="1"/>
  <c r="CQ218" i="4"/>
  <c r="P163" i="4"/>
  <c r="CS63" i="4"/>
  <c r="CS51" i="4"/>
  <c r="U102" i="4"/>
  <c r="U118" i="4"/>
  <c r="U130" i="4"/>
  <c r="U134" i="4"/>
  <c r="U154" i="4"/>
  <c r="U158" i="4"/>
  <c r="U190" i="4"/>
  <c r="E24" i="4"/>
  <c r="E47" i="4"/>
  <c r="X62" i="4"/>
  <c r="E63" i="4"/>
  <c r="AB73" i="4"/>
  <c r="AB89" i="4"/>
  <c r="BQ92" i="4"/>
  <c r="AB93" i="4"/>
  <c r="AB101" i="4"/>
  <c r="CS103" i="4"/>
  <c r="AB109" i="4"/>
  <c r="CS111" i="4"/>
  <c r="BQ112" i="4"/>
  <c r="AB117" i="4"/>
  <c r="CS127" i="4"/>
  <c r="AB133" i="4"/>
  <c r="AB137" i="4"/>
  <c r="AB145" i="4"/>
  <c r="BQ160" i="4"/>
  <c r="AB181" i="4"/>
  <c r="AB189" i="4"/>
  <c r="AB201" i="4"/>
  <c r="AB193" i="4"/>
  <c r="G197" i="4"/>
  <c r="DY197" i="4" s="1"/>
  <c r="S197" i="4"/>
  <c r="E239" i="4"/>
  <c r="AK76" i="4"/>
  <c r="H118" i="4"/>
  <c r="E5" i="4"/>
  <c r="E107" i="4"/>
  <c r="CX107" i="4" s="1"/>
  <c r="X118" i="4"/>
  <c r="X122" i="4"/>
  <c r="X138" i="4"/>
  <c r="X126" i="4"/>
  <c r="X142" i="4"/>
  <c r="X146" i="4"/>
  <c r="X166" i="4"/>
  <c r="X170" i="4"/>
  <c r="X182" i="4"/>
  <c r="DY176" i="4"/>
  <c r="M176" i="4"/>
  <c r="CB176" i="4"/>
  <c r="CH176" i="4" s="1"/>
  <c r="DY152" i="4"/>
  <c r="M152" i="4"/>
  <c r="CB152" i="4"/>
  <c r="CH152" i="4" s="1"/>
  <c r="CB140" i="4"/>
  <c r="CH140" i="4" s="1"/>
  <c r="DY140" i="4"/>
  <c r="DY128" i="4"/>
  <c r="M128" i="4"/>
  <c r="DY104" i="4"/>
  <c r="CB104" i="4"/>
  <c r="CH104" i="4" s="1"/>
  <c r="DY56" i="4"/>
  <c r="M56" i="4"/>
  <c r="CB44" i="4"/>
  <c r="CH44" i="4" s="1"/>
  <c r="DY44" i="4"/>
  <c r="M44" i="4"/>
  <c r="DY32" i="4"/>
  <c r="M32" i="4"/>
  <c r="CB32" i="4"/>
  <c r="CH32" i="4" s="1"/>
  <c r="DY20" i="4"/>
  <c r="CB20" i="4"/>
  <c r="CH20" i="4" s="1"/>
  <c r="DF195" i="4"/>
  <c r="DG195" i="4" s="1"/>
  <c r="BI195" i="4"/>
  <c r="EE195" i="4"/>
  <c r="CB183" i="4"/>
  <c r="CH183" i="4" s="1"/>
  <c r="DF183" i="4"/>
  <c r="DG183" i="4" s="1"/>
  <c r="EE183" i="4"/>
  <c r="DF171" i="4"/>
  <c r="DG171" i="4" s="1"/>
  <c r="EE171" i="4"/>
  <c r="BI171" i="4"/>
  <c r="DF159" i="4"/>
  <c r="DG159" i="4" s="1"/>
  <c r="CB159" i="4"/>
  <c r="EE159" i="4"/>
  <c r="CB147" i="4"/>
  <c r="CH147" i="4" s="1"/>
  <c r="DF147" i="4"/>
  <c r="DG147" i="4" s="1"/>
  <c r="EE147" i="4"/>
  <c r="DF135" i="4"/>
  <c r="EE135" i="4"/>
  <c r="BI135" i="4"/>
  <c r="DF123" i="4"/>
  <c r="DG123" i="4" s="1"/>
  <c r="EE123" i="4"/>
  <c r="CB123" i="4"/>
  <c r="CH123" i="4" s="1"/>
  <c r="DF111" i="4"/>
  <c r="BI111" i="4"/>
  <c r="EE111" i="4"/>
  <c r="DF99" i="4"/>
  <c r="DG99" i="4" s="1"/>
  <c r="EE99" i="4"/>
  <c r="CB99" i="4"/>
  <c r="CH99" i="4" s="1"/>
  <c r="DF87" i="4"/>
  <c r="DG87" i="4" s="1"/>
  <c r="EE87" i="4"/>
  <c r="DF75" i="4"/>
  <c r="EE75" i="4"/>
  <c r="DF63" i="4"/>
  <c r="EE63" i="4"/>
  <c r="BI63" i="4"/>
  <c r="CB63" i="4"/>
  <c r="CH63" i="4" s="1"/>
  <c r="DF51" i="4"/>
  <c r="DG51" i="4" s="1"/>
  <c r="EE51" i="4"/>
  <c r="BI51" i="4"/>
  <c r="BI39" i="4"/>
  <c r="DF39" i="4"/>
  <c r="DG39" i="4" s="1"/>
  <c r="EE39" i="4"/>
  <c r="DF27" i="4"/>
  <c r="DG27" i="4" s="1"/>
  <c r="EE27" i="4"/>
  <c r="DF15" i="4"/>
  <c r="EE15" i="4"/>
  <c r="CB15" i="4"/>
  <c r="CH15" i="4" s="1"/>
  <c r="BI15" i="4"/>
  <c r="CB3" i="4"/>
  <c r="CH3" i="4" s="1"/>
  <c r="DF3" i="4"/>
  <c r="EE3" i="4"/>
  <c r="U64" i="4"/>
  <c r="X95" i="4"/>
  <c r="P118" i="4"/>
  <c r="P76" i="4"/>
  <c r="AB42" i="4"/>
  <c r="AW126" i="4"/>
  <c r="E21" i="4"/>
  <c r="CX21" i="4" s="1"/>
  <c r="U32" i="4"/>
  <c r="DY175" i="4"/>
  <c r="CB175" i="4"/>
  <c r="CH175" i="4" s="1"/>
  <c r="CB163" i="4"/>
  <c r="CH163" i="4" s="1"/>
  <c r="DY163" i="4"/>
  <c r="M163" i="4"/>
  <c r="DY151" i="4"/>
  <c r="CB151" i="4"/>
  <c r="CB139" i="4"/>
  <c r="CH139" i="4" s="1"/>
  <c r="DY139" i="4"/>
  <c r="M139" i="4"/>
  <c r="DY127" i="4"/>
  <c r="M127" i="4"/>
  <c r="M115" i="4"/>
  <c r="CB115" i="4"/>
  <c r="CH115" i="4" s="1"/>
  <c r="DY115" i="4"/>
  <c r="CB67" i="4"/>
  <c r="CH67" i="4" s="1"/>
  <c r="DY67" i="4"/>
  <c r="DY55" i="4"/>
  <c r="CB55" i="4"/>
  <c r="CH55" i="4" s="1"/>
  <c r="CB43" i="4"/>
  <c r="CH43" i="4" s="1"/>
  <c r="DY43" i="4"/>
  <c r="BI194" i="4"/>
  <c r="CB194" i="4"/>
  <c r="CH194" i="4" s="1"/>
  <c r="DF194" i="4"/>
  <c r="DG194" i="4" s="1"/>
  <c r="EE182" i="4"/>
  <c r="CB182" i="4"/>
  <c r="CH182" i="4" s="1"/>
  <c r="DF170" i="4"/>
  <c r="DG170" i="4" s="1"/>
  <c r="EE170" i="4"/>
  <c r="DF158" i="4"/>
  <c r="DG158" i="4" s="1"/>
  <c r="EE158" i="4"/>
  <c r="BI146" i="4"/>
  <c r="CB146" i="4"/>
  <c r="CH146" i="4" s="1"/>
  <c r="DF146" i="4"/>
  <c r="DG146" i="4" s="1"/>
  <c r="EE146" i="4"/>
  <c r="BI134" i="4"/>
  <c r="DF134" i="4"/>
  <c r="DG134" i="4" s="1"/>
  <c r="CB134" i="4"/>
  <c r="CH134" i="4" s="1"/>
  <c r="DF122" i="4"/>
  <c r="DG122" i="4" s="1"/>
  <c r="EE122" i="4"/>
  <c r="CB122" i="4"/>
  <c r="CH122" i="4" s="1"/>
  <c r="BI122" i="4"/>
  <c r="CB110" i="4"/>
  <c r="CH110" i="4" s="1"/>
  <c r="DF110" i="4"/>
  <c r="EE110" i="4"/>
  <c r="BI110" i="4"/>
  <c r="DF98" i="4"/>
  <c r="DG98" i="4" s="1"/>
  <c r="EE98" i="4"/>
  <c r="CB98" i="4"/>
  <c r="CH98" i="4" s="1"/>
  <c r="DF86" i="4"/>
  <c r="DG86" i="4" s="1"/>
  <c r="EE86" i="4"/>
  <c r="DF62" i="4"/>
  <c r="DG62" i="4" s="1"/>
  <c r="EE62" i="4"/>
  <c r="BI62" i="4"/>
  <c r="DF50" i="4"/>
  <c r="DG50" i="4" s="1"/>
  <c r="EE50" i="4"/>
  <c r="DF38" i="4"/>
  <c r="EE38" i="4"/>
  <c r="CB38" i="4"/>
  <c r="CH38" i="4" s="1"/>
  <c r="BI38" i="4"/>
  <c r="CB26" i="4"/>
  <c r="CH26" i="4" s="1"/>
  <c r="DF26" i="4"/>
  <c r="EE26" i="4"/>
  <c r="E240" i="4"/>
  <c r="AW163" i="4"/>
  <c r="E32" i="4"/>
  <c r="AI163" i="4"/>
  <c r="H159" i="4"/>
  <c r="AI118" i="4"/>
  <c r="AK163" i="4"/>
  <c r="AI159" i="4"/>
  <c r="AI126" i="4"/>
  <c r="CU84" i="4"/>
  <c r="M198" i="4"/>
  <c r="H114" i="4"/>
  <c r="DG49" i="4"/>
  <c r="DG13" i="4"/>
  <c r="U48" i="4"/>
  <c r="AB224" i="4"/>
  <c r="X28" i="4"/>
  <c r="X32" i="4"/>
  <c r="CS37" i="4"/>
  <c r="X71" i="4"/>
  <c r="H68" i="4"/>
  <c r="AB202" i="4"/>
  <c r="AB206" i="4"/>
  <c r="X208" i="4"/>
  <c r="BW247" i="4"/>
  <c r="CB171" i="4"/>
  <c r="CL171" i="4" s="1"/>
  <c r="CM171" i="4" s="1"/>
  <c r="CB39" i="4"/>
  <c r="CH39" i="4" s="1"/>
  <c r="AI247" i="4"/>
  <c r="EB198" i="4"/>
  <c r="EC198" i="4" s="1"/>
  <c r="CB158" i="4"/>
  <c r="CH158" i="4" s="1"/>
  <c r="CB86" i="4"/>
  <c r="CH86" i="4" s="1"/>
  <c r="H247" i="4"/>
  <c r="X221" i="4"/>
  <c r="BO230" i="4"/>
  <c r="CU247" i="4"/>
  <c r="X212" i="4"/>
  <c r="X230" i="4"/>
  <c r="DF193" i="4"/>
  <c r="EH234" i="4"/>
  <c r="AK247" i="4"/>
  <c r="AW247" i="4"/>
  <c r="U38" i="4"/>
  <c r="X41" i="4"/>
  <c r="CS46" i="4"/>
  <c r="BQ47" i="4"/>
  <c r="BQ59" i="4"/>
  <c r="CS62" i="4"/>
  <c r="BQ63" i="4"/>
  <c r="AB64" i="4"/>
  <c r="CS66" i="4"/>
  <c r="BQ79" i="4"/>
  <c r="AB68" i="4"/>
  <c r="U85" i="4"/>
  <c r="U89" i="4"/>
  <c r="U93" i="4"/>
  <c r="U101" i="4"/>
  <c r="U105" i="4"/>
  <c r="U109" i="4"/>
  <c r="U113" i="4"/>
  <c r="U117" i="4"/>
  <c r="U121" i="4"/>
  <c r="U125" i="4"/>
  <c r="U129" i="4"/>
  <c r="U133" i="4"/>
  <c r="U141" i="4"/>
  <c r="U145" i="4"/>
  <c r="U149" i="4"/>
  <c r="U157" i="4"/>
  <c r="U161" i="4"/>
  <c r="U165" i="4"/>
  <c r="U169" i="4"/>
  <c r="U173" i="4"/>
  <c r="U177" i="4"/>
  <c r="U181" i="4"/>
  <c r="U185" i="4"/>
  <c r="U189" i="4"/>
  <c r="U193" i="4"/>
  <c r="BQ196" i="4"/>
  <c r="AB199" i="4"/>
  <c r="X201" i="4"/>
  <c r="AB207" i="4"/>
  <c r="AB221" i="4"/>
  <c r="AK212" i="4"/>
  <c r="S230" i="4"/>
  <c r="DD225" i="4"/>
  <c r="DE225" i="4" s="1"/>
  <c r="BQ29" i="4"/>
  <c r="AB30" i="4"/>
  <c r="BQ33" i="4"/>
  <c r="U35" i="4"/>
  <c r="BQ48" i="4"/>
  <c r="CS82" i="4"/>
  <c r="BQ83" i="4"/>
  <c r="AB84" i="4"/>
  <c r="BQ87" i="4"/>
  <c r="BQ91" i="4"/>
  <c r="AB92" i="4"/>
  <c r="BQ95" i="4"/>
  <c r="AB96" i="4"/>
  <c r="BQ99" i="4"/>
  <c r="CS102" i="4"/>
  <c r="BQ103" i="4"/>
  <c r="AB104" i="4"/>
  <c r="CS106" i="4"/>
  <c r="BQ107" i="4"/>
  <c r="AB108" i="4"/>
  <c r="CS110" i="4"/>
  <c r="BQ111" i="4"/>
  <c r="AB112" i="4"/>
  <c r="CS114" i="4"/>
  <c r="BQ115" i="4"/>
  <c r="AB116" i="4"/>
  <c r="BQ119" i="4"/>
  <c r="BQ123" i="4"/>
  <c r="AB124" i="4"/>
  <c r="CS126" i="4"/>
  <c r="AB128" i="4"/>
  <c r="BQ131" i="4"/>
  <c r="AB132" i="4"/>
  <c r="CS134" i="4"/>
  <c r="BQ135" i="4"/>
  <c r="AB136" i="4"/>
  <c r="AB140" i="4"/>
  <c r="BQ143" i="4"/>
  <c r="CS146" i="4"/>
  <c r="BQ147" i="4"/>
  <c r="AB148" i="4"/>
  <c r="BQ151" i="4"/>
  <c r="AB152" i="4"/>
  <c r="BQ155" i="4"/>
  <c r="AB156" i="4"/>
  <c r="CS158" i="4"/>
  <c r="BQ159" i="4"/>
  <c r="CS162" i="4"/>
  <c r="BQ163" i="4"/>
  <c r="AB164" i="4"/>
  <c r="BQ167" i="4"/>
  <c r="AB168" i="4"/>
  <c r="CS170" i="4"/>
  <c r="BQ171" i="4"/>
  <c r="BQ175" i="4"/>
  <c r="AB176" i="4"/>
  <c r="AB180" i="4"/>
  <c r="AB184" i="4"/>
  <c r="CS198" i="4"/>
  <c r="BQ199" i="4"/>
  <c r="AB188" i="4"/>
  <c r="CS190" i="4"/>
  <c r="AB204" i="4"/>
  <c r="AB57" i="4"/>
  <c r="CU46" i="4"/>
  <c r="BW46" i="4"/>
  <c r="BW66" i="4"/>
  <c r="P66" i="4"/>
  <c r="AI70" i="4"/>
  <c r="AW70" i="4"/>
  <c r="AW27" i="4"/>
  <c r="DY102" i="4"/>
  <c r="DY186" i="4"/>
  <c r="EE73" i="4"/>
  <c r="EE145" i="4"/>
  <c r="BI133" i="4"/>
  <c r="H123" i="4"/>
  <c r="AK27" i="4"/>
  <c r="BW98" i="4"/>
  <c r="E54" i="4"/>
  <c r="CX54" i="4" s="1"/>
  <c r="AY32" i="4"/>
  <c r="AZ32" i="4" s="1"/>
  <c r="AB213" i="4"/>
  <c r="BI97" i="4"/>
  <c r="BI61" i="4"/>
  <c r="BS218" i="4"/>
  <c r="DY114" i="4"/>
  <c r="DF73" i="4"/>
  <c r="DF145" i="4"/>
  <c r="AY200" i="4"/>
  <c r="AZ200" i="4" s="1"/>
  <c r="AY159" i="4"/>
  <c r="AZ159" i="4" s="1"/>
  <c r="AY146" i="4"/>
  <c r="AZ146" i="4" s="1"/>
  <c r="AY114" i="4"/>
  <c r="AZ114" i="4" s="1"/>
  <c r="AY64" i="4"/>
  <c r="AZ64" i="4" s="1"/>
  <c r="AY14" i="4"/>
  <c r="AZ14" i="4" s="1"/>
  <c r="P27" i="4"/>
  <c r="BW115" i="4"/>
  <c r="BW182" i="4"/>
  <c r="CU208" i="4"/>
  <c r="M101" i="4"/>
  <c r="M89" i="4"/>
  <c r="BI85" i="4"/>
  <c r="BI193" i="4"/>
  <c r="X218" i="4"/>
  <c r="P78" i="4"/>
  <c r="BW31" i="4"/>
  <c r="CS118" i="4"/>
  <c r="BO209" i="4"/>
  <c r="CS154" i="4"/>
  <c r="AB211" i="4"/>
  <c r="AB192" i="4"/>
  <c r="CS186" i="4"/>
  <c r="BI145" i="4"/>
  <c r="DD223" i="4"/>
  <c r="DE223" i="4" s="1"/>
  <c r="CB49" i="4"/>
  <c r="CH49" i="4" s="1"/>
  <c r="DY42" i="4"/>
  <c r="EE25" i="4"/>
  <c r="AK49" i="4"/>
  <c r="BW123" i="4"/>
  <c r="AW13" i="4"/>
  <c r="AI79" i="4"/>
  <c r="AW61" i="4"/>
  <c r="BW49" i="4"/>
  <c r="CU61" i="4"/>
  <c r="CS202" i="4"/>
  <c r="E58" i="4"/>
  <c r="CX58" i="4" s="1"/>
  <c r="E9" i="4"/>
  <c r="AI9" i="4" s="1"/>
  <c r="BS208" i="4"/>
  <c r="AB209" i="4"/>
  <c r="M114" i="4"/>
  <c r="S204" i="4"/>
  <c r="BI37" i="4"/>
  <c r="BI121" i="4"/>
  <c r="S216" i="4"/>
  <c r="CU220" i="4"/>
  <c r="DF25" i="4"/>
  <c r="EE97" i="4"/>
  <c r="DF60" i="4"/>
  <c r="CB121" i="4"/>
  <c r="CH121" i="4" s="1"/>
  <c r="CB97" i="4"/>
  <c r="CH97" i="4" s="1"/>
  <c r="CB25" i="4"/>
  <c r="CH25" i="4" s="1"/>
  <c r="AK61" i="4"/>
  <c r="AW31" i="4"/>
  <c r="CU27" i="4"/>
  <c r="CU123" i="4"/>
  <c r="BQ183" i="4"/>
  <c r="BQ179" i="4"/>
  <c r="S205" i="4"/>
  <c r="BI144" i="4"/>
  <c r="BI109" i="4"/>
  <c r="H53" i="4"/>
  <c r="CQ220" i="4"/>
  <c r="DD220" i="4"/>
  <c r="DE220" i="4" s="1"/>
  <c r="CB144" i="4"/>
  <c r="CH144" i="4" s="1"/>
  <c r="DY171" i="4"/>
  <c r="DY66" i="4"/>
  <c r="DY138" i="4"/>
  <c r="EE169" i="4"/>
  <c r="EE72" i="4"/>
  <c r="AW182" i="4"/>
  <c r="I176" i="4"/>
  <c r="CS84" i="4"/>
  <c r="BQ85" i="4"/>
  <c r="AB86" i="4"/>
  <c r="CS88" i="4"/>
  <c r="AB94" i="4"/>
  <c r="CS96" i="4"/>
  <c r="AB98" i="4"/>
  <c r="BQ105" i="4"/>
  <c r="AB106" i="4"/>
  <c r="BQ109" i="4"/>
  <c r="BQ113" i="4"/>
  <c r="CS116" i="4"/>
  <c r="BQ117" i="4"/>
  <c r="BQ121" i="4"/>
  <c r="AB122" i="4"/>
  <c r="CS124" i="4"/>
  <c r="AB126" i="4"/>
  <c r="CS128" i="4"/>
  <c r="BQ129" i="4"/>
  <c r="CS132" i="4"/>
  <c r="BQ133" i="4"/>
  <c r="AB134" i="4"/>
  <c r="AB138" i="4"/>
  <c r="BQ141" i="4"/>
  <c r="AB142" i="4"/>
  <c r="CS144" i="4"/>
  <c r="BQ145" i="4"/>
  <c r="CS148" i="4"/>
  <c r="BQ149" i="4"/>
  <c r="BQ153" i="4"/>
  <c r="CS156" i="4"/>
  <c r="CS160" i="4"/>
  <c r="BQ161" i="4"/>
  <c r="AB162" i="4"/>
  <c r="BQ165" i="4"/>
  <c r="AB166" i="4"/>
  <c r="CS168" i="4"/>
  <c r="BQ169" i="4"/>
  <c r="CS172" i="4"/>
  <c r="BQ173" i="4"/>
  <c r="AB174" i="4"/>
  <c r="BQ177" i="4"/>
  <c r="AB178" i="4"/>
  <c r="BQ181" i="4"/>
  <c r="AB182" i="4"/>
  <c r="BQ185" i="4"/>
  <c r="AB186" i="4"/>
  <c r="CS188" i="4"/>
  <c r="CS192" i="4"/>
  <c r="BQ193" i="4"/>
  <c r="CS200" i="4"/>
  <c r="CP208" i="4"/>
  <c r="DY54" i="4"/>
  <c r="DF169" i="4"/>
  <c r="DF132" i="4"/>
  <c r="DF156" i="4"/>
  <c r="DG156" i="4" s="1"/>
  <c r="EE12" i="4"/>
  <c r="E42" i="4"/>
  <c r="M186" i="4"/>
  <c r="BW27" i="4"/>
  <c r="DD208" i="4"/>
  <c r="DE208" i="4" s="1"/>
  <c r="M78" i="4"/>
  <c r="H102" i="4"/>
  <c r="AI115" i="4"/>
  <c r="AK182" i="4"/>
  <c r="CS78" i="4"/>
  <c r="CS28" i="4"/>
  <c r="M185" i="4"/>
  <c r="M30" i="4"/>
  <c r="BI169" i="4"/>
  <c r="BI49" i="4"/>
  <c r="E202" i="4"/>
  <c r="CX202" i="4" s="1"/>
  <c r="BO220" i="4"/>
  <c r="CB58" i="4"/>
  <c r="CH58" i="4" s="1"/>
  <c r="H90" i="4"/>
  <c r="AB88" i="4"/>
  <c r="S218" i="4"/>
  <c r="BI181" i="4"/>
  <c r="CB157" i="4"/>
  <c r="CH157" i="4" s="1"/>
  <c r="DY162" i="4"/>
  <c r="EE49" i="4"/>
  <c r="EE121" i="4"/>
  <c r="X26" i="4"/>
  <c r="BI157" i="4"/>
  <c r="P182" i="4"/>
  <c r="AW123" i="4"/>
  <c r="CU182" i="4"/>
  <c r="CS182" i="4"/>
  <c r="M90" i="4"/>
  <c r="CS27" i="4"/>
  <c r="X45" i="4"/>
  <c r="DF181" i="4"/>
  <c r="DD231" i="4"/>
  <c r="DE231" i="4" s="1"/>
  <c r="AI123" i="4"/>
  <c r="AI182" i="4"/>
  <c r="AI95" i="4"/>
  <c r="P31" i="4"/>
  <c r="X53" i="4"/>
  <c r="M53" i="4"/>
  <c r="M173" i="4"/>
  <c r="CS50" i="4"/>
  <c r="AB52" i="4"/>
  <c r="U77" i="4"/>
  <c r="P208" i="4"/>
  <c r="AS89" i="4"/>
  <c r="BW171" i="4"/>
  <c r="CQ215" i="4"/>
  <c r="CQ203" i="4"/>
  <c r="BQ197" i="4"/>
  <c r="J177" i="4"/>
  <c r="BI191" i="4"/>
  <c r="BI107" i="4"/>
  <c r="AB190" i="4"/>
  <c r="CS120" i="4"/>
  <c r="M124" i="4"/>
  <c r="X29" i="4"/>
  <c r="BQ35" i="4"/>
  <c r="P50" i="4"/>
  <c r="DD215" i="4"/>
  <c r="DE215" i="4" s="1"/>
  <c r="DD203" i="4"/>
  <c r="DE203" i="4" s="1"/>
  <c r="E56" i="4"/>
  <c r="CX56" i="4" s="1"/>
  <c r="M184" i="4"/>
  <c r="CS26" i="4"/>
  <c r="CS30" i="4"/>
  <c r="BQ31" i="4"/>
  <c r="U37" i="4"/>
  <c r="BQ46" i="4"/>
  <c r="BQ50" i="4"/>
  <c r="BQ70" i="4"/>
  <c r="AB71" i="4"/>
  <c r="CS73" i="4"/>
  <c r="CS77" i="4"/>
  <c r="U72" i="4"/>
  <c r="U80" i="4"/>
  <c r="G209" i="4"/>
  <c r="AK175" i="4"/>
  <c r="CU68" i="4"/>
  <c r="CS164" i="4"/>
  <c r="CS100" i="4"/>
  <c r="E197" i="4"/>
  <c r="AY166" i="4"/>
  <c r="AZ166" i="4" s="1"/>
  <c r="AY88" i="4"/>
  <c r="CS196" i="4"/>
  <c r="M172" i="4"/>
  <c r="CS184" i="4"/>
  <c r="M64" i="4"/>
  <c r="M16" i="4"/>
  <c r="AI50" i="4"/>
  <c r="AW119" i="4"/>
  <c r="H76" i="4"/>
  <c r="CP204" i="4"/>
  <c r="R200" i="4"/>
  <c r="U200" i="4" s="1"/>
  <c r="S200" i="4"/>
  <c r="E52" i="4"/>
  <c r="BI155" i="4"/>
  <c r="BI71" i="4"/>
  <c r="M76" i="4"/>
  <c r="BQ36" i="4"/>
  <c r="U46" i="4"/>
  <c r="X49" i="4"/>
  <c r="U53" i="4"/>
  <c r="U57" i="4"/>
  <c r="X72" i="4"/>
  <c r="EI53" i="4"/>
  <c r="AK171" i="4"/>
  <c r="BN207" i="4"/>
  <c r="BQ207" i="4" s="1"/>
  <c r="BO215" i="4"/>
  <c r="BI143" i="4"/>
  <c r="AY129" i="4"/>
  <c r="BI59" i="4"/>
  <c r="M136" i="4"/>
  <c r="M112" i="4"/>
  <c r="BO227" i="4"/>
  <c r="CB148" i="4"/>
  <c r="CH148" i="4" s="1"/>
  <c r="J193" i="4"/>
  <c r="J32" i="4"/>
  <c r="K32" i="4" s="1"/>
  <c r="AY110" i="4"/>
  <c r="AZ110" i="4" s="1"/>
  <c r="AY29" i="4"/>
  <c r="R201" i="4"/>
  <c r="U201" i="4" s="1"/>
  <c r="AY194" i="4"/>
  <c r="AZ194" i="4" s="1"/>
  <c r="AW191" i="4"/>
  <c r="AK192" i="4"/>
  <c r="BS203" i="4"/>
  <c r="J117" i="4"/>
  <c r="AY22" i="4"/>
  <c r="CQ232" i="4"/>
  <c r="DD242" i="4"/>
  <c r="DE242" i="4" s="1"/>
  <c r="CP203" i="4"/>
  <c r="P190" i="4"/>
  <c r="AW11" i="4"/>
  <c r="H192" i="4"/>
  <c r="E60" i="4"/>
  <c r="CX60" i="4" s="1"/>
  <c r="AY98" i="4"/>
  <c r="AZ98" i="4" s="1"/>
  <c r="BO203" i="4"/>
  <c r="BW150" i="4"/>
  <c r="CS92" i="4"/>
  <c r="AY198" i="4"/>
  <c r="AZ198" i="4" s="1"/>
  <c r="M160" i="4"/>
  <c r="AB118" i="4"/>
  <c r="M52" i="4"/>
  <c r="DD232" i="4"/>
  <c r="DE232" i="4" s="1"/>
  <c r="AK150" i="4"/>
  <c r="BN203" i="4"/>
  <c r="BQ203" i="4" s="1"/>
  <c r="AY67" i="4"/>
  <c r="AZ67" i="4" s="1"/>
  <c r="AB194" i="4"/>
  <c r="M148" i="4"/>
  <c r="U44" i="4"/>
  <c r="BQ41" i="4"/>
  <c r="CS44" i="4"/>
  <c r="AB218" i="4"/>
  <c r="DG61" i="4"/>
  <c r="J130" i="4"/>
  <c r="K130" i="4" s="1"/>
  <c r="G228" i="4"/>
  <c r="E41" i="4"/>
  <c r="X56" i="4"/>
  <c r="X44" i="4"/>
  <c r="U96" i="4"/>
  <c r="U100" i="4"/>
  <c r="U104" i="4"/>
  <c r="U108" i="4"/>
  <c r="U112" i="4"/>
  <c r="U116" i="4"/>
  <c r="U120" i="4"/>
  <c r="U124" i="4"/>
  <c r="U128" i="4"/>
  <c r="U132" i="4"/>
  <c r="U136" i="4"/>
  <c r="U144" i="4"/>
  <c r="U148" i="4"/>
  <c r="U152" i="4"/>
  <c r="U156" i="4"/>
  <c r="U160" i="4"/>
  <c r="U164" i="4"/>
  <c r="U168" i="4"/>
  <c r="U176" i="4"/>
  <c r="U180" i="4"/>
  <c r="U184" i="4"/>
  <c r="U188" i="4"/>
  <c r="U192" i="4"/>
  <c r="X198" i="4"/>
  <c r="X210" i="4"/>
  <c r="E199" i="4"/>
  <c r="X217" i="4"/>
  <c r="X205" i="4"/>
  <c r="E207" i="4"/>
  <c r="E211" i="4"/>
  <c r="EB213" i="4"/>
  <c r="S225" i="4"/>
  <c r="G213" i="4"/>
  <c r="BN211" i="4"/>
  <c r="BQ211" i="4" s="1"/>
  <c r="BN212" i="4"/>
  <c r="BQ212" i="4" s="1"/>
  <c r="BN206" i="4"/>
  <c r="BQ206" i="4" s="1"/>
  <c r="BS205" i="4"/>
  <c r="BN205" i="4"/>
  <c r="BQ205" i="4" s="1"/>
  <c r="BO205" i="4"/>
  <c r="CQ217" i="4"/>
  <c r="DD205" i="4"/>
  <c r="DE205" i="4" s="1"/>
  <c r="CQ205" i="4"/>
  <c r="CP205" i="4"/>
  <c r="CX205" i="4" s="1"/>
  <c r="CP212" i="4"/>
  <c r="CP216" i="4"/>
  <c r="AB229" i="4"/>
  <c r="Q214" i="4"/>
  <c r="AX167" i="4"/>
  <c r="AP172" i="4"/>
  <c r="BM189" i="4"/>
  <c r="I157" i="4"/>
  <c r="Q90" i="4"/>
  <c r="Q135" i="4"/>
  <c r="Q113" i="4"/>
  <c r="Q80" i="4"/>
  <c r="Q208" i="4"/>
  <c r="BM69" i="4"/>
  <c r="BM108" i="4"/>
  <c r="Q180" i="4"/>
  <c r="Q46" i="4"/>
  <c r="I253" i="4"/>
  <c r="E26" i="4"/>
  <c r="E45" i="4"/>
  <c r="CX45" i="4" s="1"/>
  <c r="BQ62" i="4"/>
  <c r="AB75" i="4"/>
  <c r="AB63" i="4"/>
  <c r="BQ66" i="4"/>
  <c r="BQ78" i="4"/>
  <c r="AB79" i="4"/>
  <c r="AB67" i="4"/>
  <c r="CS81" i="4"/>
  <c r="CS69" i="4"/>
  <c r="U92" i="4"/>
  <c r="DY191" i="4"/>
  <c r="J192" i="4"/>
  <c r="K192" i="4" s="1"/>
  <c r="M191" i="4"/>
  <c r="J195" i="4"/>
  <c r="K195" i="4" s="1"/>
  <c r="J194" i="4"/>
  <c r="K194" i="4" s="1"/>
  <c r="J191" i="4"/>
  <c r="K191" i="4" s="1"/>
  <c r="DY179" i="4"/>
  <c r="J185" i="4"/>
  <c r="J182" i="4"/>
  <c r="K182" i="4" s="1"/>
  <c r="J183" i="4"/>
  <c r="K183" i="4" s="1"/>
  <c r="J190" i="4"/>
  <c r="K190" i="4" s="1"/>
  <c r="J189" i="4"/>
  <c r="M179" i="4"/>
  <c r="J188" i="4"/>
  <c r="K188" i="4" s="1"/>
  <c r="J181" i="4"/>
  <c r="J186" i="4"/>
  <c r="K186" i="4" s="1"/>
  <c r="J179" i="4"/>
  <c r="K179" i="4" s="1"/>
  <c r="J184" i="4"/>
  <c r="K184" i="4" s="1"/>
  <c r="J187" i="4"/>
  <c r="K187" i="4" s="1"/>
  <c r="DY167" i="4"/>
  <c r="J178" i="4"/>
  <c r="K178" i="4" s="1"/>
  <c r="M167" i="4"/>
  <c r="J170" i="4"/>
  <c r="K170" i="4" s="1"/>
  <c r="J167" i="4"/>
  <c r="K167" i="4" s="1"/>
  <c r="J173" i="4"/>
  <c r="J176" i="4"/>
  <c r="K176" i="4" s="1"/>
  <c r="J169" i="4"/>
  <c r="J175" i="4"/>
  <c r="K175" i="4" s="1"/>
  <c r="J168" i="4"/>
  <c r="K168" i="4" s="1"/>
  <c r="J171" i="4"/>
  <c r="K171" i="4" s="1"/>
  <c r="J172" i="4"/>
  <c r="J174" i="4"/>
  <c r="K174" i="4" s="1"/>
  <c r="J158" i="4"/>
  <c r="K158" i="4" s="1"/>
  <c r="J164" i="4"/>
  <c r="K164" i="4" s="1"/>
  <c r="J161" i="4"/>
  <c r="J156" i="4"/>
  <c r="K156" i="4" s="1"/>
  <c r="M155" i="4"/>
  <c r="J157" i="4"/>
  <c r="J165" i="4"/>
  <c r="J160" i="4"/>
  <c r="K160" i="4" s="1"/>
  <c r="J159" i="4"/>
  <c r="K159" i="4" s="1"/>
  <c r="J155" i="4"/>
  <c r="K155" i="4" s="1"/>
  <c r="J166" i="4"/>
  <c r="K166" i="4" s="1"/>
  <c r="J163" i="4"/>
  <c r="K163" i="4" s="1"/>
  <c r="J162" i="4"/>
  <c r="K162" i="4" s="1"/>
  <c r="DY143" i="4"/>
  <c r="J150" i="4"/>
  <c r="K150" i="4" s="1"/>
  <c r="J152" i="4"/>
  <c r="K152" i="4" s="1"/>
  <c r="J153" i="4"/>
  <c r="J144" i="4"/>
  <c r="M143" i="4"/>
  <c r="J146" i="4"/>
  <c r="K146" i="4" s="1"/>
  <c r="J143" i="4"/>
  <c r="K143" i="4" s="1"/>
  <c r="J148" i="4"/>
  <c r="K148" i="4" s="1"/>
  <c r="J149" i="4"/>
  <c r="J154" i="4"/>
  <c r="K154" i="4" s="1"/>
  <c r="J151" i="4"/>
  <c r="K151" i="4" s="1"/>
  <c r="J145" i="4"/>
  <c r="DY131" i="4"/>
  <c r="J142" i="4"/>
  <c r="K142" i="4" s="1"/>
  <c r="J132" i="4"/>
  <c r="K132" i="4" s="1"/>
  <c r="J134" i="4"/>
  <c r="K134" i="4" s="1"/>
  <c r="M131" i="4"/>
  <c r="J140" i="4"/>
  <c r="K140" i="4" s="1"/>
  <c r="J136" i="4"/>
  <c r="J138" i="4"/>
  <c r="K138" i="4" s="1"/>
  <c r="J131" i="4"/>
  <c r="K131" i="4" s="1"/>
  <c r="J133" i="4"/>
  <c r="J141" i="4"/>
  <c r="J137" i="4"/>
  <c r="J135" i="4"/>
  <c r="K135" i="4" s="1"/>
  <c r="J139" i="4"/>
  <c r="K139" i="4" s="1"/>
  <c r="J126" i="4"/>
  <c r="K126" i="4" s="1"/>
  <c r="J128" i="4"/>
  <c r="K128" i="4" s="1"/>
  <c r="J120" i="4"/>
  <c r="K120" i="4" s="1"/>
  <c r="M119" i="4"/>
  <c r="J123" i="4"/>
  <c r="K123" i="4" s="1"/>
  <c r="J125" i="4"/>
  <c r="K125" i="4" s="1"/>
  <c r="J129" i="4"/>
  <c r="J119" i="4"/>
  <c r="K119" i="4" s="1"/>
  <c r="J127" i="4"/>
  <c r="K127" i="4" s="1"/>
  <c r="J121" i="4"/>
  <c r="J122" i="4"/>
  <c r="K122" i="4" s="1"/>
  <c r="J124" i="4"/>
  <c r="K124" i="4" s="1"/>
  <c r="J115" i="4"/>
  <c r="K115" i="4" s="1"/>
  <c r="J112" i="4"/>
  <c r="K112" i="4" s="1"/>
  <c r="J114" i="4"/>
  <c r="K114" i="4" s="1"/>
  <c r="J108" i="4"/>
  <c r="K108" i="4" s="1"/>
  <c r="J118" i="4"/>
  <c r="K118" i="4" s="1"/>
  <c r="J109" i="4"/>
  <c r="J113" i="4"/>
  <c r="J116" i="4"/>
  <c r="K116" i="4" s="1"/>
  <c r="M107" i="4"/>
  <c r="J110" i="4"/>
  <c r="K110" i="4" s="1"/>
  <c r="DY95" i="4"/>
  <c r="J104" i="4"/>
  <c r="K104" i="4" s="1"/>
  <c r="J105" i="4"/>
  <c r="M95" i="4"/>
  <c r="J102" i="4"/>
  <c r="K102" i="4" s="1"/>
  <c r="J101" i="4"/>
  <c r="J95" i="4"/>
  <c r="K95" i="4" s="1"/>
  <c r="J96" i="4"/>
  <c r="J99" i="4"/>
  <c r="K99" i="4" s="1"/>
  <c r="J98" i="4"/>
  <c r="K98" i="4" s="1"/>
  <c r="J100" i="4"/>
  <c r="K100" i="4" s="1"/>
  <c r="J106" i="4"/>
  <c r="K106" i="4" s="1"/>
  <c r="J97" i="4"/>
  <c r="J85" i="4"/>
  <c r="DY83" i="4"/>
  <c r="J90" i="4"/>
  <c r="K90" i="4" s="1"/>
  <c r="J86" i="4"/>
  <c r="K86" i="4" s="1"/>
  <c r="J84" i="4"/>
  <c r="K84" i="4" s="1"/>
  <c r="M83" i="4"/>
  <c r="DY71" i="4"/>
  <c r="J74" i="4"/>
  <c r="K74" i="4" s="1"/>
  <c r="J72" i="4"/>
  <c r="K72" i="4" s="1"/>
  <c r="M71" i="4"/>
  <c r="J76" i="4"/>
  <c r="K76" i="4" s="1"/>
  <c r="J75" i="4"/>
  <c r="J82" i="4"/>
  <c r="K82" i="4" s="1"/>
  <c r="J77" i="4"/>
  <c r="J61" i="4"/>
  <c r="K61" i="4" s="1"/>
  <c r="J64" i="4"/>
  <c r="K64" i="4" s="1"/>
  <c r="M59" i="4"/>
  <c r="J59" i="4"/>
  <c r="K59" i="4" s="1"/>
  <c r="J70" i="4"/>
  <c r="K70" i="4" s="1"/>
  <c r="J68" i="4"/>
  <c r="K68" i="4" s="1"/>
  <c r="J60" i="4"/>
  <c r="K60" i="4" s="1"/>
  <c r="DY47" i="4"/>
  <c r="J53" i="4"/>
  <c r="K53" i="4" s="1"/>
  <c r="J57" i="4"/>
  <c r="K57" i="4" s="1"/>
  <c r="J58" i="4"/>
  <c r="K58" i="4" s="1"/>
  <c r="J50" i="4"/>
  <c r="K50" i="4" s="1"/>
  <c r="J51" i="4"/>
  <c r="K51" i="4" s="1"/>
  <c r="J52" i="4"/>
  <c r="K52" i="4" s="1"/>
  <c r="J55" i="4"/>
  <c r="K55" i="4" s="1"/>
  <c r="M47" i="4"/>
  <c r="J46" i="4"/>
  <c r="K46" i="4" s="1"/>
  <c r="J45" i="4"/>
  <c r="K45" i="4" s="1"/>
  <c r="J37" i="4"/>
  <c r="K37" i="4" s="1"/>
  <c r="M35" i="4"/>
  <c r="J39" i="4"/>
  <c r="K39" i="4" s="1"/>
  <c r="DY35" i="4"/>
  <c r="J40" i="4"/>
  <c r="DY23" i="4"/>
  <c r="J33" i="4"/>
  <c r="M23" i="4"/>
  <c r="J24" i="4"/>
  <c r="K24" i="4" s="1"/>
  <c r="J23" i="4"/>
  <c r="K23" i="4" s="1"/>
  <c r="J30" i="4"/>
  <c r="K30" i="4" s="1"/>
  <c r="J25" i="4"/>
  <c r="J34" i="4"/>
  <c r="K34" i="4" s="1"/>
  <c r="J31" i="4"/>
  <c r="K31" i="4" s="1"/>
  <c r="J29" i="4"/>
  <c r="J16" i="4"/>
  <c r="K16" i="4" s="1"/>
  <c r="J22" i="4"/>
  <c r="J18" i="4"/>
  <c r="DY11" i="4"/>
  <c r="J20" i="4"/>
  <c r="K20" i="4" s="1"/>
  <c r="DF198" i="4"/>
  <c r="AY201" i="4"/>
  <c r="EE198" i="4"/>
  <c r="AY199" i="4"/>
  <c r="AZ199" i="4" s="1"/>
  <c r="AY190" i="4"/>
  <c r="AZ190" i="4" s="1"/>
  <c r="BI186" i="4"/>
  <c r="AY191" i="4"/>
  <c r="AZ191" i="4" s="1"/>
  <c r="AY193" i="4"/>
  <c r="AY196" i="4"/>
  <c r="AZ196" i="4" s="1"/>
  <c r="AY187" i="4"/>
  <c r="AZ187" i="4" s="1"/>
  <c r="AY197" i="4"/>
  <c r="AZ197" i="4" s="1"/>
  <c r="AY186" i="4"/>
  <c r="AZ186" i="4" s="1"/>
  <c r="AY195" i="4"/>
  <c r="AZ195" i="4" s="1"/>
  <c r="AY189" i="4"/>
  <c r="AY188" i="4"/>
  <c r="AZ188" i="4" s="1"/>
  <c r="AY192" i="4"/>
  <c r="AZ192" i="4" s="1"/>
  <c r="AY185" i="4"/>
  <c r="AY183" i="4"/>
  <c r="AZ183" i="4" s="1"/>
  <c r="BI174" i="4"/>
  <c r="AY178" i="4"/>
  <c r="AZ178" i="4" s="1"/>
  <c r="AY174" i="4"/>
  <c r="AZ174" i="4" s="1"/>
  <c r="AY184" i="4"/>
  <c r="AZ184" i="4" s="1"/>
  <c r="AY180" i="4"/>
  <c r="AZ180" i="4" s="1"/>
  <c r="AY179" i="4"/>
  <c r="AZ179" i="4" s="1"/>
  <c r="AY181" i="4"/>
  <c r="AY182" i="4"/>
  <c r="AZ182" i="4" s="1"/>
  <c r="AY175" i="4"/>
  <c r="AZ175" i="4" s="1"/>
  <c r="AY176" i="4"/>
  <c r="AZ176" i="4" s="1"/>
  <c r="AY177" i="4"/>
  <c r="AY168" i="4"/>
  <c r="AZ168" i="4" s="1"/>
  <c r="AY172" i="4"/>
  <c r="AY167" i="4"/>
  <c r="AZ167" i="4" s="1"/>
  <c r="AY170" i="4"/>
  <c r="AZ170" i="4" s="1"/>
  <c r="AY169" i="4"/>
  <c r="AY162" i="4"/>
  <c r="AZ162" i="4" s="1"/>
  <c r="AY171" i="4"/>
  <c r="AZ171" i="4" s="1"/>
  <c r="DF162" i="4"/>
  <c r="DG162" i="4" s="1"/>
  <c r="EE162" i="4"/>
  <c r="AY163" i="4"/>
  <c r="AZ163" i="4" s="1"/>
  <c r="AY164" i="4"/>
  <c r="AZ164" i="4" s="1"/>
  <c r="AY165" i="4"/>
  <c r="AY173" i="4"/>
  <c r="BI162" i="4"/>
  <c r="AY161" i="4"/>
  <c r="BI150" i="4"/>
  <c r="AY155" i="4"/>
  <c r="AZ155" i="4" s="1"/>
  <c r="AY153" i="4"/>
  <c r="AY157" i="4"/>
  <c r="AY152" i="4"/>
  <c r="AZ152" i="4" s="1"/>
  <c r="AY158" i="4"/>
  <c r="AZ158" i="4" s="1"/>
  <c r="AY160" i="4"/>
  <c r="AZ160" i="4" s="1"/>
  <c r="AY154" i="4"/>
  <c r="AZ154" i="4" s="1"/>
  <c r="AY150" i="4"/>
  <c r="AZ150" i="4" s="1"/>
  <c r="AY156" i="4"/>
  <c r="AZ156" i="4" s="1"/>
  <c r="AY151" i="4"/>
  <c r="AZ151" i="4" s="1"/>
  <c r="AY144" i="4"/>
  <c r="AY140" i="4"/>
  <c r="AZ140" i="4" s="1"/>
  <c r="AY143" i="4"/>
  <c r="AZ143" i="4" s="1"/>
  <c r="AY147" i="4"/>
  <c r="AZ147" i="4" s="1"/>
  <c r="AY145" i="4"/>
  <c r="AY149" i="4"/>
  <c r="AY142" i="4"/>
  <c r="AZ142" i="4" s="1"/>
  <c r="AY139" i="4"/>
  <c r="AZ139" i="4" s="1"/>
  <c r="AY148" i="4"/>
  <c r="AZ148" i="4" s="1"/>
  <c r="AY141" i="4"/>
  <c r="AY138" i="4"/>
  <c r="AZ138" i="4" s="1"/>
  <c r="BI138" i="4"/>
  <c r="EE126" i="4"/>
  <c r="AY127" i="4"/>
  <c r="AZ127" i="4" s="1"/>
  <c r="AY131" i="4"/>
  <c r="AZ131" i="4" s="1"/>
  <c r="AY135" i="4"/>
  <c r="AZ135" i="4" s="1"/>
  <c r="AY133" i="4"/>
  <c r="DF126" i="4"/>
  <c r="DG126" i="4" s="1"/>
  <c r="AY126" i="4"/>
  <c r="AZ126" i="4" s="1"/>
  <c r="AY130" i="4"/>
  <c r="AZ130" i="4" s="1"/>
  <c r="AY137" i="4"/>
  <c r="AY128" i="4"/>
  <c r="AZ128" i="4" s="1"/>
  <c r="AY132" i="4"/>
  <c r="AZ132" i="4" s="1"/>
  <c r="AY136" i="4"/>
  <c r="AY134" i="4"/>
  <c r="AZ134" i="4" s="1"/>
  <c r="AW114" i="4"/>
  <c r="CB114" i="4"/>
  <c r="CH114" i="4" s="1"/>
  <c r="AY116" i="4"/>
  <c r="AZ116" i="4" s="1"/>
  <c r="AY117" i="4"/>
  <c r="AY120" i="4"/>
  <c r="AZ120" i="4" s="1"/>
  <c r="AY119" i="4"/>
  <c r="AZ119" i="4" s="1"/>
  <c r="AY122" i="4"/>
  <c r="AZ122" i="4" s="1"/>
  <c r="AY121" i="4"/>
  <c r="AY115" i="4"/>
  <c r="AZ115" i="4" s="1"/>
  <c r="BI114" i="4"/>
  <c r="AY118" i="4"/>
  <c r="AZ118" i="4" s="1"/>
  <c r="AY123" i="4"/>
  <c r="AZ123" i="4" s="1"/>
  <c r="AY124" i="4"/>
  <c r="AZ124" i="4" s="1"/>
  <c r="AY125" i="4"/>
  <c r="AZ125" i="4" s="1"/>
  <c r="AY105" i="4"/>
  <c r="AY108" i="4"/>
  <c r="AZ108" i="4" s="1"/>
  <c r="AY103" i="4"/>
  <c r="AZ103" i="4" s="1"/>
  <c r="AY107" i="4"/>
  <c r="AZ107" i="4" s="1"/>
  <c r="AY113" i="4"/>
  <c r="AY104" i="4"/>
  <c r="AZ104" i="4" s="1"/>
  <c r="AY109" i="4"/>
  <c r="AY112" i="4"/>
  <c r="AZ112" i="4" s="1"/>
  <c r="AY102" i="4"/>
  <c r="AZ102" i="4" s="1"/>
  <c r="EE102" i="4"/>
  <c r="AY106" i="4"/>
  <c r="AZ106" i="4" s="1"/>
  <c r="AY111" i="4"/>
  <c r="AZ111" i="4" s="1"/>
  <c r="AY101" i="4"/>
  <c r="AY94" i="4"/>
  <c r="AZ94" i="4" s="1"/>
  <c r="BI90" i="4"/>
  <c r="AY97" i="4"/>
  <c r="AY93" i="4"/>
  <c r="AY92" i="4"/>
  <c r="AZ92" i="4" s="1"/>
  <c r="AY91" i="4"/>
  <c r="AZ91" i="4" s="1"/>
  <c r="AY100" i="4"/>
  <c r="AZ100" i="4" s="1"/>
  <c r="AY95" i="4"/>
  <c r="AZ95" i="4" s="1"/>
  <c r="AY90" i="4"/>
  <c r="AZ90" i="4" s="1"/>
  <c r="AY96" i="4"/>
  <c r="AY99" i="4"/>
  <c r="AZ99" i="4" s="1"/>
  <c r="AY79" i="4"/>
  <c r="AZ79" i="4" s="1"/>
  <c r="AY83" i="4"/>
  <c r="AZ83" i="4" s="1"/>
  <c r="AY86" i="4"/>
  <c r="AZ86" i="4" s="1"/>
  <c r="AY85" i="4"/>
  <c r="AY78" i="4"/>
  <c r="AZ78" i="4" s="1"/>
  <c r="AY89" i="4"/>
  <c r="AY82" i="4"/>
  <c r="AZ82" i="4" s="1"/>
  <c r="AY87" i="4"/>
  <c r="AZ87" i="4" s="1"/>
  <c r="AY81" i="4"/>
  <c r="AY80" i="4"/>
  <c r="AZ80" i="4" s="1"/>
  <c r="AY84" i="4"/>
  <c r="AZ84" i="4" s="1"/>
  <c r="BI66" i="4"/>
  <c r="AY73" i="4"/>
  <c r="AY72" i="4"/>
  <c r="AZ72" i="4" s="1"/>
  <c r="AY75" i="4"/>
  <c r="AY68" i="4"/>
  <c r="AZ68" i="4" s="1"/>
  <c r="AY70" i="4"/>
  <c r="AZ70" i="4" s="1"/>
  <c r="AY71" i="4"/>
  <c r="AZ71" i="4" s="1"/>
  <c r="AY66" i="4"/>
  <c r="AZ66" i="4" s="1"/>
  <c r="AY77" i="4"/>
  <c r="AY74" i="4"/>
  <c r="AZ74" i="4" s="1"/>
  <c r="DF66" i="4"/>
  <c r="DG66" i="4" s="1"/>
  <c r="EE66" i="4"/>
  <c r="AY69" i="4"/>
  <c r="AZ69" i="4" s="1"/>
  <c r="AY76" i="4"/>
  <c r="AZ76" i="4" s="1"/>
  <c r="AY59" i="4"/>
  <c r="AZ59" i="4" s="1"/>
  <c r="AY55" i="4"/>
  <c r="AZ55" i="4" s="1"/>
  <c r="AY57" i="4"/>
  <c r="AZ57" i="4" s="1"/>
  <c r="AY60" i="4"/>
  <c r="AZ60" i="4" s="1"/>
  <c r="AY54" i="4"/>
  <c r="AZ54" i="4" s="1"/>
  <c r="AY63" i="4"/>
  <c r="AZ63" i="4" s="1"/>
  <c r="AY62" i="4"/>
  <c r="AZ62" i="4" s="1"/>
  <c r="AY56" i="4"/>
  <c r="AZ56" i="4" s="1"/>
  <c r="AY65" i="4"/>
  <c r="BI54" i="4"/>
  <c r="AY58" i="4"/>
  <c r="AZ58" i="4" s="1"/>
  <c r="AY61" i="4"/>
  <c r="AZ61" i="4" s="1"/>
  <c r="AY48" i="4"/>
  <c r="AZ48" i="4" s="1"/>
  <c r="AY43" i="4"/>
  <c r="AZ43" i="4" s="1"/>
  <c r="AY51" i="4"/>
  <c r="AZ51" i="4" s="1"/>
  <c r="AY47" i="4"/>
  <c r="AZ47" i="4" s="1"/>
  <c r="AY42" i="4"/>
  <c r="AZ42" i="4" s="1"/>
  <c r="AY45" i="4"/>
  <c r="AZ45" i="4" s="1"/>
  <c r="AY49" i="4"/>
  <c r="AZ49" i="4" s="1"/>
  <c r="AY50" i="4"/>
  <c r="AZ50" i="4" s="1"/>
  <c r="BI42" i="4"/>
  <c r="AY46" i="4"/>
  <c r="AZ46" i="4" s="1"/>
  <c r="AY44" i="4"/>
  <c r="AY53" i="4"/>
  <c r="AZ53" i="4" s="1"/>
  <c r="AY52" i="4"/>
  <c r="AZ52" i="4" s="1"/>
  <c r="AY30" i="4"/>
  <c r="AZ30" i="4" s="1"/>
  <c r="AY38" i="4"/>
  <c r="DF30" i="4"/>
  <c r="DG30" i="4" s="1"/>
  <c r="AY33" i="4"/>
  <c r="BI30" i="4"/>
  <c r="AY39" i="4"/>
  <c r="AZ39" i="4" s="1"/>
  <c r="AY34" i="4"/>
  <c r="AZ34" i="4" s="1"/>
  <c r="AY35" i="4"/>
  <c r="AZ35" i="4" s="1"/>
  <c r="AY37" i="4"/>
  <c r="AZ37" i="4" s="1"/>
  <c r="AY36" i="4"/>
  <c r="AZ36" i="4" s="1"/>
  <c r="AY41" i="4"/>
  <c r="AZ41" i="4" s="1"/>
  <c r="AY31" i="4"/>
  <c r="AZ31" i="4" s="1"/>
  <c r="AY40" i="4"/>
  <c r="AY18" i="4"/>
  <c r="AY19" i="4"/>
  <c r="AY25" i="4"/>
  <c r="AY26" i="4"/>
  <c r="AZ26" i="4" s="1"/>
  <c r="AY27" i="4"/>
  <c r="AZ27" i="4" s="1"/>
  <c r="AY24" i="4"/>
  <c r="AZ24" i="4" s="1"/>
  <c r="AY23" i="4"/>
  <c r="AZ23" i="4" s="1"/>
  <c r="AY28" i="4"/>
  <c r="AY21" i="4"/>
  <c r="AZ21" i="4" s="1"/>
  <c r="AY20" i="4"/>
  <c r="AZ20" i="4" s="1"/>
  <c r="AY15" i="4"/>
  <c r="AY16" i="4"/>
  <c r="AZ16" i="4" s="1"/>
  <c r="EE6" i="4"/>
  <c r="AY17" i="4"/>
  <c r="AZ17" i="4" s="1"/>
  <c r="U140" i="4"/>
  <c r="J103" i="4"/>
  <c r="K103" i="4" s="1"/>
  <c r="J107" i="4"/>
  <c r="K107" i="4" s="1"/>
  <c r="J147" i="4"/>
  <c r="K147" i="4" s="1"/>
  <c r="EB224" i="4"/>
  <c r="S224" i="4"/>
  <c r="AP40" i="4"/>
  <c r="AP136" i="4"/>
  <c r="AX74" i="4"/>
  <c r="J41" i="4"/>
  <c r="K41" i="4" s="1"/>
  <c r="J180" i="4"/>
  <c r="K180" i="4" s="1"/>
  <c r="BI126" i="4"/>
  <c r="J111" i="4"/>
  <c r="K111" i="4" s="1"/>
  <c r="AP253" i="4"/>
  <c r="AV202" i="4"/>
  <c r="AY202" i="4" s="1"/>
  <c r="AZ202" i="4" s="1"/>
  <c r="AK242" i="4"/>
  <c r="AP78" i="4"/>
  <c r="I252" i="4"/>
  <c r="U30" i="4"/>
  <c r="CS42" i="4"/>
  <c r="BQ43" i="4"/>
  <c r="AB44" i="4"/>
  <c r="U49" i="4"/>
  <c r="X96" i="4"/>
  <c r="X148" i="4"/>
  <c r="BM181" i="4"/>
  <c r="X188" i="4"/>
  <c r="AB198" i="4"/>
  <c r="AB203" i="4"/>
  <c r="AB205" i="4"/>
  <c r="CO253" i="4"/>
  <c r="CV253" i="4" s="1"/>
  <c r="BM252" i="4"/>
  <c r="BM253" i="4"/>
  <c r="H167" i="4"/>
  <c r="AW66" i="4"/>
  <c r="P238" i="4"/>
  <c r="Q252" i="4"/>
  <c r="CB168" i="4"/>
  <c r="CL168" i="4" s="1"/>
  <c r="CM168" i="4" s="1"/>
  <c r="CB24" i="4"/>
  <c r="CH24" i="4" s="1"/>
  <c r="Q253" i="4"/>
  <c r="X50" i="4"/>
  <c r="AB77" i="4"/>
  <c r="AS253" i="4"/>
  <c r="G207" i="4"/>
  <c r="M207" i="4" s="1"/>
  <c r="AV209" i="4"/>
  <c r="BI209" i="4" s="1"/>
  <c r="AV203" i="4"/>
  <c r="U196" i="4"/>
  <c r="AW30" i="4"/>
  <c r="AX197" i="4"/>
  <c r="AB27" i="4"/>
  <c r="BQ30" i="4"/>
  <c r="AB31" i="4"/>
  <c r="CS33" i="4"/>
  <c r="CS48" i="4"/>
  <c r="BQ49" i="4"/>
  <c r="CS52" i="4"/>
  <c r="AB54" i="4"/>
  <c r="CS56" i="4"/>
  <c r="CS76" i="4"/>
  <c r="U75" i="4"/>
  <c r="U79" i="4"/>
  <c r="U119" i="4"/>
  <c r="X195" i="4"/>
  <c r="S210" i="4"/>
  <c r="AX253" i="4"/>
  <c r="BQ27" i="4"/>
  <c r="AB28" i="4"/>
  <c r="AB32" i="4"/>
  <c r="CS49" i="4"/>
  <c r="AB51" i="4"/>
  <c r="X197" i="4"/>
  <c r="AX254" i="4"/>
  <c r="CO252" i="4"/>
  <c r="CV252" i="4" s="1"/>
  <c r="CC253" i="4"/>
  <c r="CC254" i="4"/>
  <c r="CI253" i="4"/>
  <c r="CL253" i="4"/>
  <c r="CM253" i="4" s="1"/>
  <c r="P171" i="4"/>
  <c r="AK126" i="4"/>
  <c r="H86" i="4"/>
  <c r="BW53" i="4"/>
  <c r="H126" i="4"/>
  <c r="AI86" i="4"/>
  <c r="AW150" i="4"/>
  <c r="H246" i="4"/>
  <c r="AI166" i="4"/>
  <c r="AW86" i="4"/>
  <c r="BW79" i="4"/>
  <c r="P49" i="4"/>
  <c r="P79" i="4"/>
  <c r="H49" i="4"/>
  <c r="AW166" i="4"/>
  <c r="AK86" i="4"/>
  <c r="BW61" i="4"/>
  <c r="AK79" i="4"/>
  <c r="P166" i="4"/>
  <c r="CU53" i="4"/>
  <c r="AW190" i="4"/>
  <c r="H95" i="4"/>
  <c r="AW79" i="4"/>
  <c r="AW49" i="4"/>
  <c r="H166" i="4"/>
  <c r="AI90" i="4"/>
  <c r="BW95" i="4"/>
  <c r="CU150" i="4"/>
  <c r="AW90" i="4"/>
  <c r="AW95" i="4"/>
  <c r="AI61" i="4"/>
  <c r="H70" i="4"/>
  <c r="AI53" i="4"/>
  <c r="H171" i="4"/>
  <c r="AK70" i="4"/>
  <c r="P53" i="4"/>
  <c r="AI171" i="4"/>
  <c r="P70" i="4"/>
  <c r="H150" i="4"/>
  <c r="DG125" i="4"/>
  <c r="AW125" i="4"/>
  <c r="AI125" i="4"/>
  <c r="P125" i="4"/>
  <c r="AK125" i="4"/>
  <c r="CU125" i="4"/>
  <c r="BW125" i="4"/>
  <c r="H125" i="4"/>
  <c r="X84" i="4"/>
  <c r="X108" i="4"/>
  <c r="X116" i="4"/>
  <c r="I133" i="4"/>
  <c r="BM133" i="4"/>
  <c r="Q133" i="4"/>
  <c r="E133" i="4"/>
  <c r="X140" i="4"/>
  <c r="X144" i="4"/>
  <c r="AX157" i="4"/>
  <c r="E157" i="4"/>
  <c r="Q157" i="4"/>
  <c r="X160" i="4"/>
  <c r="X164" i="4"/>
  <c r="E19" i="4"/>
  <c r="CX19" i="4" s="1"/>
  <c r="I85" i="4"/>
  <c r="BM85" i="4"/>
  <c r="E85" i="4"/>
  <c r="AX85" i="4"/>
  <c r="Q89" i="4"/>
  <c r="I89" i="4"/>
  <c r="E89" i="4"/>
  <c r="E97" i="4"/>
  <c r="I97" i="4"/>
  <c r="BM97" i="4"/>
  <c r="E101" i="4"/>
  <c r="CX101" i="4" s="1"/>
  <c r="Q101" i="4"/>
  <c r="I101" i="4"/>
  <c r="I105" i="4"/>
  <c r="BM105" i="4"/>
  <c r="Q105" i="4"/>
  <c r="E105" i="4"/>
  <c r="CX105" i="4" s="1"/>
  <c r="AX105" i="4"/>
  <c r="I113" i="4"/>
  <c r="E113" i="4"/>
  <c r="AX113" i="4"/>
  <c r="BM113" i="4"/>
  <c r="I117" i="4"/>
  <c r="Q117" i="4"/>
  <c r="AX117" i="4"/>
  <c r="BM117" i="4"/>
  <c r="E117" i="4"/>
  <c r="CX117" i="4" s="1"/>
  <c r="I121" i="4"/>
  <c r="E121" i="4"/>
  <c r="AX121" i="4"/>
  <c r="X128" i="4"/>
  <c r="Q145" i="4"/>
  <c r="I145" i="4"/>
  <c r="BM145" i="4"/>
  <c r="E145" i="4"/>
  <c r="CX145" i="4" s="1"/>
  <c r="BM153" i="4"/>
  <c r="Q153" i="4"/>
  <c r="I153" i="4"/>
  <c r="Q161" i="4"/>
  <c r="E161" i="4"/>
  <c r="CX161" i="4" s="1"/>
  <c r="I165" i="4"/>
  <c r="BM165" i="4"/>
  <c r="E165" i="4"/>
  <c r="CX165" i="4" s="1"/>
  <c r="X168" i="4"/>
  <c r="I173" i="4"/>
  <c r="AX173" i="4"/>
  <c r="Q173" i="4"/>
  <c r="X176" i="4"/>
  <c r="X180" i="4"/>
  <c r="X184" i="4"/>
  <c r="E189" i="4"/>
  <c r="Q189" i="4"/>
  <c r="AX189" i="4"/>
  <c r="I189" i="4"/>
  <c r="X204" i="4"/>
  <c r="X192" i="4"/>
  <c r="AP124" i="4"/>
  <c r="AS51" i="4"/>
  <c r="AS88" i="4"/>
  <c r="BM212" i="4"/>
  <c r="BM205" i="4"/>
  <c r="BM183" i="4"/>
  <c r="E149" i="4"/>
  <c r="CX149" i="4" s="1"/>
  <c r="BM103" i="4"/>
  <c r="BM110" i="4"/>
  <c r="U65" i="4"/>
  <c r="AX62" i="4"/>
  <c r="I52" i="4"/>
  <c r="BM119" i="4"/>
  <c r="Q38" i="4"/>
  <c r="U69" i="4"/>
  <c r="AX93" i="4"/>
  <c r="Q93" i="4"/>
  <c r="E93" i="4"/>
  <c r="CX93" i="4" s="1"/>
  <c r="P203" i="4"/>
  <c r="AW43" i="4"/>
  <c r="AP187" i="4"/>
  <c r="H100" i="4"/>
  <c r="AX182" i="4"/>
  <c r="Q163" i="4"/>
  <c r="AX165" i="4"/>
  <c r="BM121" i="4"/>
  <c r="I84" i="4"/>
  <c r="Q76" i="4"/>
  <c r="AX49" i="4"/>
  <c r="AX155" i="4"/>
  <c r="I28" i="4"/>
  <c r="BM10" i="4"/>
  <c r="X207" i="4"/>
  <c r="U61" i="4"/>
  <c r="U73" i="4"/>
  <c r="Q73" i="4"/>
  <c r="E73" i="4"/>
  <c r="AX73" i="4"/>
  <c r="I73" i="4"/>
  <c r="BM77" i="4"/>
  <c r="E77" i="4"/>
  <c r="I77" i="4"/>
  <c r="I81" i="4"/>
  <c r="E81" i="4"/>
  <c r="BM81" i="4"/>
  <c r="X100" i="4"/>
  <c r="X120" i="4"/>
  <c r="BM125" i="4"/>
  <c r="I125" i="4"/>
  <c r="AX125" i="4"/>
  <c r="Q125" i="4"/>
  <c r="BM137" i="4"/>
  <c r="E137" i="4"/>
  <c r="CX137" i="4" s="1"/>
  <c r="I137" i="4"/>
  <c r="Q137" i="4"/>
  <c r="X172" i="4"/>
  <c r="AP123" i="4"/>
  <c r="AS198" i="4"/>
  <c r="AK203" i="4"/>
  <c r="I195" i="4"/>
  <c r="BM214" i="4"/>
  <c r="BM202" i="4"/>
  <c r="E173" i="4"/>
  <c r="I166" i="4"/>
  <c r="AX170" i="4"/>
  <c r="I75" i="4"/>
  <c r="Q155" i="4"/>
  <c r="E169" i="4"/>
  <c r="CX169" i="4" s="1"/>
  <c r="I4" i="4"/>
  <c r="I15" i="4"/>
  <c r="E15" i="4"/>
  <c r="BQ51" i="4"/>
  <c r="BQ39" i="4"/>
  <c r="E109" i="4"/>
  <c r="CX109" i="4" s="1"/>
  <c r="Q109" i="4"/>
  <c r="I109" i="4"/>
  <c r="X112" i="4"/>
  <c r="E129" i="4"/>
  <c r="AX129" i="4"/>
  <c r="Q129" i="4"/>
  <c r="I129" i="4"/>
  <c r="X132" i="4"/>
  <c r="I141" i="4"/>
  <c r="BM141" i="4"/>
  <c r="AX141" i="4"/>
  <c r="E141" i="4"/>
  <c r="CX141" i="4" s="1"/>
  <c r="X152" i="4"/>
  <c r="X156" i="4"/>
  <c r="E177" i="4"/>
  <c r="BM177" i="4"/>
  <c r="AX177" i="4"/>
  <c r="Q177" i="4"/>
  <c r="E181" i="4"/>
  <c r="Q181" i="4"/>
  <c r="AX185" i="4"/>
  <c r="E185" i="4"/>
  <c r="BM185" i="4"/>
  <c r="I185" i="4"/>
  <c r="E193" i="4"/>
  <c r="CX193" i="4" s="1"/>
  <c r="BM201" i="4"/>
  <c r="Q201" i="4"/>
  <c r="P90" i="4"/>
  <c r="BW100" i="4"/>
  <c r="CU100" i="4"/>
  <c r="Q190" i="4"/>
  <c r="Q165" i="4"/>
  <c r="AX149" i="4"/>
  <c r="Q156" i="4"/>
  <c r="Q108" i="4"/>
  <c r="AX109" i="4"/>
  <c r="AX94" i="4"/>
  <c r="Q70" i="4"/>
  <c r="AX150" i="4"/>
  <c r="AS197" i="4"/>
  <c r="AS39" i="4"/>
  <c r="AP43" i="4"/>
  <c r="AP137" i="4"/>
  <c r="BM200" i="4"/>
  <c r="AX196" i="4"/>
  <c r="BM167" i="4"/>
  <c r="Q166" i="4"/>
  <c r="Q121" i="4"/>
  <c r="I53" i="4"/>
  <c r="I78" i="4"/>
  <c r="Q175" i="4"/>
  <c r="U34" i="4"/>
  <c r="BQ55" i="4"/>
  <c r="Q210" i="4"/>
  <c r="S215" i="4"/>
  <c r="I190" i="4"/>
  <c r="AX147" i="4"/>
  <c r="BM72" i="4"/>
  <c r="E201" i="4"/>
  <c r="AV213" i="4"/>
  <c r="BS213" i="4"/>
  <c r="BO225" i="4"/>
  <c r="BN218" i="4"/>
  <c r="BO213" i="4"/>
  <c r="CP223" i="4"/>
  <c r="CX223" i="4" s="1"/>
  <c r="CP218" i="4"/>
  <c r="E25" i="4"/>
  <c r="AX25" i="4"/>
  <c r="E40" i="4"/>
  <c r="CX40" i="4" s="1"/>
  <c r="Q40" i="4"/>
  <c r="I40" i="4"/>
  <c r="X43" i="4"/>
  <c r="X55" i="4"/>
  <c r="I44" i="4"/>
  <c r="Q44" i="4"/>
  <c r="E44" i="4"/>
  <c r="CX44" i="4" s="1"/>
  <c r="AX44" i="4"/>
  <c r="BM44" i="4"/>
  <c r="CS60" i="4"/>
  <c r="CS72" i="4"/>
  <c r="BQ61" i="4"/>
  <c r="BQ65" i="4"/>
  <c r="CS80" i="4"/>
  <c r="CS68" i="4"/>
  <c r="AB70" i="4"/>
  <c r="U83" i="4"/>
  <c r="U87" i="4"/>
  <c r="U91" i="4"/>
  <c r="U95" i="4"/>
  <c r="U99" i="4"/>
  <c r="U103" i="4"/>
  <c r="U107" i="4"/>
  <c r="U111" i="4"/>
  <c r="U115" i="4"/>
  <c r="U123" i="4"/>
  <c r="U127" i="4"/>
  <c r="U131" i="4"/>
  <c r="U139" i="4"/>
  <c r="U143" i="4"/>
  <c r="U147" i="4"/>
  <c r="U155" i="4"/>
  <c r="U159" i="4"/>
  <c r="U163" i="4"/>
  <c r="U167" i="4"/>
  <c r="U171" i="4"/>
  <c r="U183" i="4"/>
  <c r="U187" i="4"/>
  <c r="U191" i="4"/>
  <c r="BM196" i="4"/>
  <c r="AB220" i="4"/>
  <c r="AB208" i="4"/>
  <c r="AB222" i="4"/>
  <c r="AB210" i="4"/>
  <c r="AB226" i="4"/>
  <c r="AB214" i="4"/>
  <c r="R199" i="4"/>
  <c r="U199" i="4" s="1"/>
  <c r="S199" i="4"/>
  <c r="Q154" i="4"/>
  <c r="AX178" i="4"/>
  <c r="BM130" i="4"/>
  <c r="AX110" i="4"/>
  <c r="Q26" i="4"/>
  <c r="BM43" i="4"/>
  <c r="AX12" i="4"/>
  <c r="BM151" i="4"/>
  <c r="BM94" i="4"/>
  <c r="I90" i="4"/>
  <c r="BM75" i="4"/>
  <c r="AX64" i="4"/>
  <c r="BM65" i="4"/>
  <c r="BM47" i="4"/>
  <c r="AX61" i="4"/>
  <c r="BM59" i="4"/>
  <c r="Q34" i="4"/>
  <c r="Q62" i="4"/>
  <c r="AX53" i="4"/>
  <c r="BM63" i="4"/>
  <c r="BM68" i="4"/>
  <c r="I42" i="4"/>
  <c r="BM71" i="4"/>
  <c r="Q91" i="4"/>
  <c r="BM76" i="4"/>
  <c r="Q100" i="4"/>
  <c r="Q110" i="4"/>
  <c r="BM126" i="4"/>
  <c r="BM115" i="4"/>
  <c r="AX136" i="4"/>
  <c r="BM171" i="4"/>
  <c r="I171" i="4"/>
  <c r="I179" i="4"/>
  <c r="AX174" i="4"/>
  <c r="BM179" i="4"/>
  <c r="BM190" i="4"/>
  <c r="I186" i="4"/>
  <c r="AX190" i="4"/>
  <c r="AX198" i="4"/>
  <c r="BM208" i="4"/>
  <c r="AX9" i="4"/>
  <c r="AX3" i="4"/>
  <c r="BM210" i="4"/>
  <c r="I159" i="4"/>
  <c r="Q138" i="4"/>
  <c r="BM124" i="4"/>
  <c r="Q114" i="4"/>
  <c r="AX47" i="4"/>
  <c r="BM61" i="4"/>
  <c r="AX46" i="4"/>
  <c r="BM57" i="4"/>
  <c r="I48" i="4"/>
  <c r="I68" i="4"/>
  <c r="Q61" i="4"/>
  <c r="BM107" i="4"/>
  <c r="Q124" i="4"/>
  <c r="Q126" i="4"/>
  <c r="I136" i="4"/>
  <c r="Q151" i="4"/>
  <c r="AX160" i="4"/>
  <c r="AX179" i="4"/>
  <c r="BM175" i="4"/>
  <c r="AX180" i="4"/>
  <c r="AX191" i="4"/>
  <c r="I192" i="4"/>
  <c r="BM24" i="4"/>
  <c r="Q33" i="4"/>
  <c r="I11" i="4"/>
  <c r="AX5" i="4"/>
  <c r="Q199" i="4"/>
  <c r="I158" i="4"/>
  <c r="Q143" i="4"/>
  <c r="AX39" i="4"/>
  <c r="Q53" i="4"/>
  <c r="I57" i="4"/>
  <c r="BM66" i="4"/>
  <c r="Q68" i="4"/>
  <c r="Q48" i="4"/>
  <c r="AX86" i="4"/>
  <c r="AX79" i="4"/>
  <c r="AX99" i="4"/>
  <c r="I92" i="4"/>
  <c r="I108" i="4"/>
  <c r="AX98" i="4"/>
  <c r="I123" i="4"/>
  <c r="BM152" i="4"/>
  <c r="AX128" i="4"/>
  <c r="AX126" i="4"/>
  <c r="I120" i="4"/>
  <c r="AX139" i="4"/>
  <c r="Q139" i="4"/>
  <c r="AX151" i="4"/>
  <c r="AX159" i="4"/>
  <c r="AX162" i="4"/>
  <c r="Q174" i="4"/>
  <c r="I180" i="4"/>
  <c r="I191" i="4"/>
  <c r="BM194" i="4"/>
  <c r="AX186" i="4"/>
  <c r="Q13" i="4"/>
  <c r="Q167" i="4"/>
  <c r="BM116" i="4"/>
  <c r="BM99" i="4"/>
  <c r="Q75" i="4"/>
  <c r="BM78" i="4"/>
  <c r="BM50" i="4"/>
  <c r="Q52" i="4"/>
  <c r="Q42" i="4"/>
  <c r="AX50" i="4"/>
  <c r="Q66" i="4"/>
  <c r="I50" i="4"/>
  <c r="Q57" i="4"/>
  <c r="AX65" i="4"/>
  <c r="AX82" i="4"/>
  <c r="BM100" i="4"/>
  <c r="Q118" i="4"/>
  <c r="Q134" i="4"/>
  <c r="I147" i="4"/>
  <c r="Q140" i="4"/>
  <c r="BM139" i="4"/>
  <c r="Q162" i="4"/>
  <c r="I163" i="4"/>
  <c r="BM174" i="4"/>
  <c r="BM180" i="4"/>
  <c r="BM187" i="4"/>
  <c r="BM203" i="4"/>
  <c r="Q207" i="4"/>
  <c r="BM211" i="4"/>
  <c r="I3" i="4"/>
  <c r="BM3" i="4"/>
  <c r="AX26" i="4"/>
  <c r="I39" i="4"/>
  <c r="BM182" i="4"/>
  <c r="AX138" i="4"/>
  <c r="I135" i="4"/>
  <c r="AX106" i="4"/>
  <c r="BM91" i="4"/>
  <c r="I80" i="4"/>
  <c r="I69" i="4"/>
  <c r="I67" i="4"/>
  <c r="I47" i="4"/>
  <c r="AX59" i="4"/>
  <c r="I46" i="4"/>
  <c r="Q41" i="4"/>
  <c r="AX51" i="4"/>
  <c r="BJ51" i="4" s="1"/>
  <c r="AX76" i="4"/>
  <c r="AX54" i="4"/>
  <c r="BM83" i="4"/>
  <c r="AX70" i="4"/>
  <c r="Q74" i="4"/>
  <c r="Q69" i="4"/>
  <c r="I86" i="4"/>
  <c r="BM79" i="4"/>
  <c r="BM86" i="4"/>
  <c r="BM84" i="4"/>
  <c r="Q103" i="4"/>
  <c r="AX112" i="4"/>
  <c r="BM95" i="4"/>
  <c r="BM90" i="4"/>
  <c r="I115" i="4"/>
  <c r="Q116" i="4"/>
  <c r="AX134" i="4"/>
  <c r="BM123" i="4"/>
  <c r="AX176" i="4"/>
  <c r="BM160" i="4"/>
  <c r="AX175" i="4"/>
  <c r="Q3" i="4"/>
  <c r="CO3" i="4"/>
  <c r="Q35" i="4"/>
  <c r="AX195" i="4"/>
  <c r="I132" i="4"/>
  <c r="I102" i="4"/>
  <c r="BM106" i="4"/>
  <c r="Q67" i="4"/>
  <c r="Q56" i="4"/>
  <c r="BM67" i="4"/>
  <c r="BM52" i="4"/>
  <c r="Q45" i="4"/>
  <c r="Q54" i="4"/>
  <c r="BM58" i="4"/>
  <c r="I55" i="4"/>
  <c r="AX84" i="4"/>
  <c r="I76" i="4"/>
  <c r="AX87" i="4"/>
  <c r="Q79" i="4"/>
  <c r="Q92" i="4"/>
  <c r="Q84" i="4"/>
  <c r="AX91" i="4"/>
  <c r="Q112" i="4"/>
  <c r="I95" i="4"/>
  <c r="AX95" i="4"/>
  <c r="I134" i="4"/>
  <c r="I139" i="4"/>
  <c r="AX144" i="4"/>
  <c r="Q147" i="4"/>
  <c r="Q158" i="4"/>
  <c r="Q160" i="4"/>
  <c r="BM176" i="4"/>
  <c r="AX168" i="4"/>
  <c r="Q183" i="4"/>
  <c r="Q191" i="4"/>
  <c r="Q10" i="4"/>
  <c r="BM184" i="4"/>
  <c r="I138" i="4"/>
  <c r="Q128" i="4"/>
  <c r="AX75" i="4"/>
  <c r="I61" i="4"/>
  <c r="BM53" i="4"/>
  <c r="I64" i="4"/>
  <c r="I49" i="4"/>
  <c r="Q86" i="4"/>
  <c r="Q31" i="4"/>
  <c r="BM54" i="4"/>
  <c r="AX45" i="4"/>
  <c r="Q58" i="4"/>
  <c r="AX58" i="4"/>
  <c r="BM55" i="4"/>
  <c r="I45" i="4"/>
  <c r="Q99" i="4"/>
  <c r="I87" i="4"/>
  <c r="I65" i="4"/>
  <c r="BM92" i="4"/>
  <c r="Q98" i="4"/>
  <c r="BM98" i="4"/>
  <c r="I118" i="4"/>
  <c r="BM134" i="4"/>
  <c r="BM120" i="4"/>
  <c r="BM131" i="4"/>
  <c r="Q152" i="4"/>
  <c r="I144" i="4"/>
  <c r="I174" i="4"/>
  <c r="AX166" i="4"/>
  <c r="Q186" i="4"/>
  <c r="AX183" i="4"/>
  <c r="I18" i="4"/>
  <c r="Q127" i="4"/>
  <c r="AX96" i="4"/>
  <c r="BM88" i="4"/>
  <c r="I88" i="4"/>
  <c r="AX52" i="4"/>
  <c r="I62" i="4"/>
  <c r="Q47" i="4"/>
  <c r="Q59" i="4"/>
  <c r="Q63" i="4"/>
  <c r="BM60" i="4"/>
  <c r="Q55" i="4"/>
  <c r="Q71" i="4"/>
  <c r="I79" i="4"/>
  <c r="I74" i="4"/>
  <c r="BM87" i="4"/>
  <c r="Q82" i="4"/>
  <c r="AX108" i="4"/>
  <c r="I103" i="4"/>
  <c r="AX92" i="4"/>
  <c r="I128" i="4"/>
  <c r="Q142" i="4"/>
  <c r="I131" i="4"/>
  <c r="AX156" i="4"/>
  <c r="Q159" i="4"/>
  <c r="AX163" i="4"/>
  <c r="I24" i="4"/>
  <c r="I164" i="4"/>
  <c r="BM146" i="4"/>
  <c r="Q111" i="4"/>
  <c r="BM112" i="4"/>
  <c r="AX80" i="4"/>
  <c r="Q78" i="4"/>
  <c r="I59" i="4"/>
  <c r="AX42" i="4"/>
  <c r="Q49" i="4"/>
  <c r="AX48" i="4"/>
  <c r="I60" i="4"/>
  <c r="BM48" i="4"/>
  <c r="I82" i="4"/>
  <c r="BM74" i="4"/>
  <c r="BM82" i="4"/>
  <c r="Q87" i="4"/>
  <c r="Q95" i="4"/>
  <c r="I100" i="4"/>
  <c r="I98" i="4"/>
  <c r="AX103" i="4"/>
  <c r="I94" i="4"/>
  <c r="BM118" i="4"/>
  <c r="BM128" i="4"/>
  <c r="Q123" i="4"/>
  <c r="AX131" i="4"/>
  <c r="Q131" i="4"/>
  <c r="Q148" i="4"/>
  <c r="I156" i="4"/>
  <c r="AX152" i="4"/>
  <c r="BM159" i="4"/>
  <c r="I162" i="4"/>
  <c r="BM168" i="4"/>
  <c r="Q178" i="4"/>
  <c r="I170" i="4"/>
  <c r="AX187" i="4"/>
  <c r="I188" i="4"/>
  <c r="Q187" i="4"/>
  <c r="I187" i="4"/>
  <c r="BM198" i="4"/>
  <c r="BM13" i="4"/>
  <c r="Q7" i="4"/>
  <c r="BM31" i="4"/>
  <c r="BM138" i="4"/>
  <c r="Q122" i="4"/>
  <c r="BM102" i="4"/>
  <c r="BM111" i="4"/>
  <c r="AX72" i="4"/>
  <c r="BM56" i="4"/>
  <c r="Q39" i="4"/>
  <c r="AX69" i="4"/>
  <c r="I51" i="4"/>
  <c r="AX63" i="4"/>
  <c r="I54" i="4"/>
  <c r="Q60" i="4"/>
  <c r="AX57" i="4"/>
  <c r="AX71" i="4"/>
  <c r="I110" i="4"/>
  <c r="AX102" i="4"/>
  <c r="AX100" i="4"/>
  <c r="I107" i="4"/>
  <c r="AX120" i="4"/>
  <c r="Q120" i="4"/>
  <c r="BM142" i="4"/>
  <c r="Q132" i="4"/>
  <c r="I152" i="4"/>
  <c r="AX142" i="4"/>
  <c r="BM156" i="4"/>
  <c r="BM147" i="4"/>
  <c r="I150" i="4"/>
  <c r="BM162" i="4"/>
  <c r="BM163" i="4"/>
  <c r="I155" i="4"/>
  <c r="I168" i="4"/>
  <c r="Q170" i="4"/>
  <c r="BM206" i="4"/>
  <c r="AS91" i="4"/>
  <c r="AP31" i="4"/>
  <c r="Q198" i="4"/>
  <c r="BM173" i="4"/>
  <c r="Q179" i="4"/>
  <c r="I126" i="4"/>
  <c r="AX133" i="4"/>
  <c r="AX78" i="4"/>
  <c r="U81" i="4"/>
  <c r="I63" i="4"/>
  <c r="Q85" i="4"/>
  <c r="AB39" i="4"/>
  <c r="AX153" i="4"/>
  <c r="BM109" i="4"/>
  <c r="AS87" i="4"/>
  <c r="AP41" i="4"/>
  <c r="I112" i="4"/>
  <c r="I71" i="4"/>
  <c r="Q64" i="4"/>
  <c r="Q96" i="4"/>
  <c r="I26" i="4"/>
  <c r="AX4" i="4"/>
  <c r="Q196" i="4"/>
  <c r="Q171" i="4"/>
  <c r="I160" i="4"/>
  <c r="I142" i="4"/>
  <c r="BM129" i="4"/>
  <c r="AX83" i="4"/>
  <c r="CS54" i="4"/>
  <c r="BQ42" i="4"/>
  <c r="BM49" i="4"/>
  <c r="I96" i="4"/>
  <c r="AX20" i="4"/>
  <c r="E153" i="4"/>
  <c r="CX153" i="4" s="1"/>
  <c r="P135" i="4"/>
  <c r="AS196" i="4"/>
  <c r="BM213" i="4"/>
  <c r="BM192" i="4"/>
  <c r="BM178" i="4"/>
  <c r="I177" i="4"/>
  <c r="I66" i="4"/>
  <c r="Q97" i="4"/>
  <c r="E38" i="4"/>
  <c r="E3" i="4"/>
  <c r="S203" i="4"/>
  <c r="X76" i="4"/>
  <c r="EB214" i="4"/>
  <c r="S226" i="4"/>
  <c r="G212" i="4"/>
  <c r="DY212" i="4" s="1"/>
  <c r="AI212" i="4"/>
  <c r="BO218" i="4"/>
  <c r="BS206" i="4"/>
  <c r="BO206" i="4"/>
  <c r="BN213" i="4"/>
  <c r="BQ213" i="4" s="1"/>
  <c r="BN209" i="4"/>
  <c r="BQ209" i="4" s="1"/>
  <c r="BN208" i="4"/>
  <c r="BQ208" i="4" s="1"/>
  <c r="BN216" i="4"/>
  <c r="BN210" i="4"/>
  <c r="BQ210" i="4" s="1"/>
  <c r="BN215" i="4"/>
  <c r="BN214" i="4"/>
  <c r="BQ214" i="4" s="1"/>
  <c r="CP217" i="4"/>
  <c r="CX217" i="4" s="1"/>
  <c r="CP215" i="4"/>
  <c r="CX215" i="4" s="1"/>
  <c r="CP206" i="4"/>
  <c r="CP211" i="4"/>
  <c r="CQ206" i="4"/>
  <c r="CP210" i="4"/>
  <c r="DD206" i="4"/>
  <c r="DE206" i="4" s="1"/>
  <c r="CP209" i="4"/>
  <c r="CP207" i="4"/>
  <c r="CP214" i="4"/>
  <c r="CP213" i="4"/>
  <c r="CS43" i="4"/>
  <c r="CS31" i="4"/>
  <c r="BQ32" i="4"/>
  <c r="BQ44" i="4"/>
  <c r="CS58" i="4"/>
  <c r="U153" i="4"/>
  <c r="AB227" i="4"/>
  <c r="AB215" i="4"/>
  <c r="G215" i="4"/>
  <c r="EH207" i="4"/>
  <c r="X30" i="4"/>
  <c r="X46" i="4"/>
  <c r="X34" i="4"/>
  <c r="CS35" i="4"/>
  <c r="AB49" i="4"/>
  <c r="AB37" i="4"/>
  <c r="X61" i="4"/>
  <c r="X69" i="4"/>
  <c r="AB72" i="4"/>
  <c r="AB120" i="4"/>
  <c r="BQ139" i="4"/>
  <c r="CS150" i="4"/>
  <c r="AB160" i="4"/>
  <c r="CS166" i="4"/>
  <c r="EH209" i="4"/>
  <c r="R197" i="4"/>
  <c r="U197" i="4" s="1"/>
  <c r="CQ222" i="4"/>
  <c r="AX28" i="4"/>
  <c r="X70" i="4"/>
  <c r="AB85" i="4"/>
  <c r="AB105" i="4"/>
  <c r="CS107" i="4"/>
  <c r="BQ108" i="4"/>
  <c r="AB149" i="4"/>
  <c r="CS151" i="4"/>
  <c r="CS155" i="4"/>
  <c r="AB161" i="4"/>
  <c r="AB177" i="4"/>
  <c r="BQ184" i="4"/>
  <c r="E75" i="4"/>
  <c r="CX75" i="4" s="1"/>
  <c r="X90" i="4"/>
  <c r="X78" i="4"/>
  <c r="X102" i="4"/>
  <c r="AX115" i="4"/>
  <c r="X134" i="4"/>
  <c r="X150" i="4"/>
  <c r="X158" i="4"/>
  <c r="X162" i="4"/>
  <c r="X174" i="4"/>
  <c r="X178" i="4"/>
  <c r="BQ201" i="4"/>
  <c r="CQ224" i="4"/>
  <c r="DD212" i="4"/>
  <c r="DE212" i="4" s="1"/>
  <c r="BM8" i="4"/>
  <c r="BM29" i="4"/>
  <c r="AB35" i="4"/>
  <c r="X59" i="4"/>
  <c r="X67" i="4"/>
  <c r="BQ73" i="4"/>
  <c r="AB78" i="4"/>
  <c r="BQ89" i="4"/>
  <c r="BQ97" i="4"/>
  <c r="CS108" i="4"/>
  <c r="AB110" i="4"/>
  <c r="AB146" i="4"/>
  <c r="AB154" i="4"/>
  <c r="AB170" i="4"/>
  <c r="AB158" i="4"/>
  <c r="BQ189" i="4"/>
  <c r="X196" i="4"/>
  <c r="EH202" i="4"/>
  <c r="EI202" i="4" s="1"/>
  <c r="BQ38" i="4"/>
  <c r="AB43" i="4"/>
  <c r="U56" i="4"/>
  <c r="U68" i="4"/>
  <c r="I72" i="4"/>
  <c r="X75" i="4"/>
  <c r="X99" i="4"/>
  <c r="I104" i="4"/>
  <c r="X107" i="4"/>
  <c r="X123" i="4"/>
  <c r="X131" i="4"/>
  <c r="E144" i="4"/>
  <c r="CX144" i="4" s="1"/>
  <c r="BM144" i="4"/>
  <c r="X159" i="4"/>
  <c r="X171" i="4"/>
  <c r="E172" i="4"/>
  <c r="X179" i="4"/>
  <c r="AV215" i="4"/>
  <c r="Q6" i="4"/>
  <c r="X37" i="4"/>
  <c r="CS38" i="4"/>
  <c r="AB40" i="4"/>
  <c r="X40" i="4"/>
  <c r="CS57" i="4"/>
  <c r="BQ58" i="4"/>
  <c r="CS65" i="4"/>
  <c r="U84" i="4"/>
  <c r="U172" i="4"/>
  <c r="G208" i="4"/>
  <c r="AB36" i="4"/>
  <c r="X52" i="4"/>
  <c r="E65" i="4"/>
  <c r="CX65" i="4" s="1"/>
  <c r="X80" i="4"/>
  <c r="X68" i="4"/>
  <c r="BQ90" i="4"/>
  <c r="CS93" i="4"/>
  <c r="AB95" i="4"/>
  <c r="CS97" i="4"/>
  <c r="BQ98" i="4"/>
  <c r="CS105" i="4"/>
  <c r="CS129" i="4"/>
  <c r="BQ150" i="4"/>
  <c r="BQ182" i="4"/>
  <c r="BQ170" i="4"/>
  <c r="CS189" i="4"/>
  <c r="X211" i="4"/>
  <c r="BO217" i="4"/>
  <c r="AV205" i="4"/>
  <c r="DD218" i="4"/>
  <c r="DE218" i="4" s="1"/>
  <c r="EI73" i="4"/>
  <c r="X238" i="4"/>
  <c r="CB84" i="4"/>
  <c r="CH84" i="4" s="1"/>
  <c r="CB156" i="4"/>
  <c r="CH156" i="4" s="1"/>
  <c r="DF168" i="4"/>
  <c r="DG168" i="4" s="1"/>
  <c r="EE84" i="4"/>
  <c r="AP207" i="4"/>
  <c r="AP185" i="4"/>
  <c r="S231" i="4"/>
  <c r="EH220" i="4"/>
  <c r="AB238" i="4"/>
  <c r="CB192" i="4"/>
  <c r="CH192" i="4" s="1"/>
  <c r="CB36" i="4"/>
  <c r="CH36" i="4" s="1"/>
  <c r="EE24" i="4"/>
  <c r="EE96" i="4"/>
  <c r="CB96" i="4"/>
  <c r="CH96" i="4" s="1"/>
  <c r="EI81" i="4"/>
  <c r="AB237" i="4"/>
  <c r="CB180" i="4"/>
  <c r="CH180" i="4" s="1"/>
  <c r="DF24" i="4"/>
  <c r="S242" i="4"/>
  <c r="EH218" i="4"/>
  <c r="CB108" i="4"/>
  <c r="CH108" i="4" s="1"/>
  <c r="EE36" i="4"/>
  <c r="EE108" i="4"/>
  <c r="CB173" i="4"/>
  <c r="CH173" i="4" s="1"/>
  <c r="CB53" i="4"/>
  <c r="CH53" i="4" s="1"/>
  <c r="CB5" i="4"/>
  <c r="CH5" i="4" s="1"/>
  <c r="EI190" i="4"/>
  <c r="X229" i="4"/>
  <c r="DY52" i="4"/>
  <c r="EE180" i="4"/>
  <c r="BO237" i="4"/>
  <c r="S235" i="4"/>
  <c r="X228" i="4"/>
  <c r="AV225" i="4"/>
  <c r="DF225" i="4" s="1"/>
  <c r="BO239" i="4"/>
  <c r="CB48" i="4"/>
  <c r="CH48" i="4" s="1"/>
  <c r="EE48" i="4"/>
  <c r="EE120" i="4"/>
  <c r="EE144" i="4"/>
  <c r="G229" i="4"/>
  <c r="DY229" i="4" s="1"/>
  <c r="EI180" i="4"/>
  <c r="EI159" i="4"/>
  <c r="EI40" i="4"/>
  <c r="EI17" i="4"/>
  <c r="X27" i="4"/>
  <c r="AB38" i="4"/>
  <c r="U31" i="4"/>
  <c r="BQ40" i="4"/>
  <c r="U66" i="4"/>
  <c r="X77" i="4"/>
  <c r="X93" i="4"/>
  <c r="X157" i="4"/>
  <c r="X165" i="4"/>
  <c r="AB228" i="4"/>
  <c r="EE192" i="4"/>
  <c r="CS32" i="4"/>
  <c r="AB34" i="4"/>
  <c r="X42" i="4"/>
  <c r="CS71" i="4"/>
  <c r="AB61" i="4"/>
  <c r="AB81" i="4"/>
  <c r="AV207" i="4"/>
  <c r="AX207" i="4" s="1"/>
  <c r="CB60" i="4"/>
  <c r="CH60" i="4" s="1"/>
  <c r="AP189" i="4"/>
  <c r="AP186" i="4"/>
  <c r="AP183" i="4"/>
  <c r="AP184" i="4"/>
  <c r="AP208" i="4"/>
  <c r="CU156" i="4"/>
  <c r="DG115" i="4"/>
  <c r="CU115" i="4"/>
  <c r="X35" i="4"/>
  <c r="CS98" i="4"/>
  <c r="CS86" i="4"/>
  <c r="AB196" i="4"/>
  <c r="G200" i="4"/>
  <c r="H200" i="4" s="1"/>
  <c r="EB200" i="4"/>
  <c r="BQ57" i="4"/>
  <c r="BQ69" i="4"/>
  <c r="CO67" i="4"/>
  <c r="CO172" i="4"/>
  <c r="CO223" i="4"/>
  <c r="CV223" i="4" s="1"/>
  <c r="AB102" i="4"/>
  <c r="AB114" i="4"/>
  <c r="X136" i="4"/>
  <c r="X124" i="4"/>
  <c r="X200" i="4"/>
  <c r="Q83" i="4"/>
  <c r="I83" i="4"/>
  <c r="Q88" i="4"/>
  <c r="I93" i="4"/>
  <c r="Q102" i="4"/>
  <c r="AX101" i="4"/>
  <c r="AX104" i="4"/>
  <c r="AX123" i="4"/>
  <c r="BM114" i="4"/>
  <c r="Q115" i="4"/>
  <c r="BM148" i="4"/>
  <c r="Q141" i="4"/>
  <c r="I146" i="4"/>
  <c r="BM158" i="4"/>
  <c r="Q164" i="4"/>
  <c r="BM170" i="4"/>
  <c r="BM186" i="4"/>
  <c r="Q185" i="4"/>
  <c r="T185" i="4" s="1"/>
  <c r="AX201" i="4"/>
  <c r="Q51" i="4"/>
  <c r="BM38" i="4"/>
  <c r="AX36" i="4"/>
  <c r="AX21" i="4"/>
  <c r="I33" i="4"/>
  <c r="AX7" i="4"/>
  <c r="I43" i="4"/>
  <c r="BM35" i="4"/>
  <c r="BM14" i="4"/>
  <c r="AX31" i="4"/>
  <c r="I5" i="4"/>
  <c r="Q18" i="4"/>
  <c r="BM40" i="4"/>
  <c r="BM25" i="4"/>
  <c r="AX14" i="4"/>
  <c r="I8" i="4"/>
  <c r="BM12" i="4"/>
  <c r="AS52" i="4"/>
  <c r="X79" i="4"/>
  <c r="AB69" i="4"/>
  <c r="CS61" i="4"/>
  <c r="X51" i="4"/>
  <c r="X64" i="4"/>
  <c r="I119" i="4"/>
  <c r="AX119" i="4"/>
  <c r="I151" i="4"/>
  <c r="I143" i="4"/>
  <c r="AX148" i="4"/>
  <c r="AX161" i="4"/>
  <c r="Q169" i="4"/>
  <c r="I175" i="4"/>
  <c r="AX188" i="4"/>
  <c r="AX192" i="4"/>
  <c r="AX193" i="4"/>
  <c r="I38" i="4"/>
  <c r="AX35" i="4"/>
  <c r="BM19" i="4"/>
  <c r="AX27" i="4"/>
  <c r="Q5" i="4"/>
  <c r="I35" i="4"/>
  <c r="BM9" i="4"/>
  <c r="AX29" i="4"/>
  <c r="BM15" i="4"/>
  <c r="AX23" i="4"/>
  <c r="I14" i="4"/>
  <c r="Q23" i="4"/>
  <c r="Q27" i="4"/>
  <c r="AX6" i="4"/>
  <c r="AB56" i="4"/>
  <c r="X54" i="4"/>
  <c r="BQ53" i="4"/>
  <c r="AB48" i="4"/>
  <c r="CO138" i="4"/>
  <c r="CV138" i="4" s="1"/>
  <c r="Q72" i="4"/>
  <c r="AX77" i="4"/>
  <c r="BM73" i="4"/>
  <c r="AX89" i="4"/>
  <c r="BM93" i="4"/>
  <c r="BM104" i="4"/>
  <c r="Q106" i="4"/>
  <c r="AX107" i="4"/>
  <c r="I127" i="4"/>
  <c r="BM127" i="4"/>
  <c r="BM122" i="4"/>
  <c r="AX127" i="4"/>
  <c r="BM135" i="4"/>
  <c r="AX145" i="4"/>
  <c r="BM155" i="4"/>
  <c r="BM164" i="4"/>
  <c r="BM169" i="4"/>
  <c r="I178" i="4"/>
  <c r="AX200" i="4"/>
  <c r="I182" i="4"/>
  <c r="BM197" i="4"/>
  <c r="BM37" i="4"/>
  <c r="I25" i="4"/>
  <c r="BM34" i="4"/>
  <c r="I16" i="4"/>
  <c r="Q25" i="4"/>
  <c r="I19" i="4"/>
  <c r="AX33" i="4"/>
  <c r="AX68" i="4"/>
  <c r="I27" i="4"/>
  <c r="Q9" i="4"/>
  <c r="BM7" i="4"/>
  <c r="BM5" i="4"/>
  <c r="Q17" i="4"/>
  <c r="Q15" i="4"/>
  <c r="Q4" i="4"/>
  <c r="AB45" i="4"/>
  <c r="X92" i="4"/>
  <c r="BM227" i="4"/>
  <c r="CO251" i="4"/>
  <c r="CV251" i="4" s="1"/>
  <c r="Q172" i="4"/>
  <c r="Q168" i="4"/>
  <c r="BM193" i="4"/>
  <c r="AX184" i="4"/>
  <c r="BM207" i="4"/>
  <c r="I37" i="4"/>
  <c r="I21" i="4"/>
  <c r="I9" i="4"/>
  <c r="I70" i="4"/>
  <c r="Q21" i="4"/>
  <c r="BM18" i="4"/>
  <c r="Q43" i="4"/>
  <c r="I30" i="4"/>
  <c r="BM39" i="4"/>
  <c r="BM4" i="4"/>
  <c r="AX60" i="4"/>
  <c r="I22" i="4"/>
  <c r="AS195" i="4"/>
  <c r="BQ81" i="4"/>
  <c r="G206" i="4"/>
  <c r="H206" i="4" s="1"/>
  <c r="AV206" i="4"/>
  <c r="AW206" i="4" s="1"/>
  <c r="EH208" i="4"/>
  <c r="AX97" i="4"/>
  <c r="Q104" i="4"/>
  <c r="AX90" i="4"/>
  <c r="I91" i="4"/>
  <c r="AX88" i="4"/>
  <c r="AX130" i="4"/>
  <c r="AX118" i="4"/>
  <c r="AX124" i="4"/>
  <c r="Q130" i="4"/>
  <c r="I148" i="4"/>
  <c r="BM150" i="4"/>
  <c r="I149" i="4"/>
  <c r="BM157" i="4"/>
  <c r="AX171" i="4"/>
  <c r="Q176" i="4"/>
  <c r="I194" i="4"/>
  <c r="Q188" i="4"/>
  <c r="BM204" i="4"/>
  <c r="AX34" i="4"/>
  <c r="BM20" i="4"/>
  <c r="BM6" i="4"/>
  <c r="AX16" i="4"/>
  <c r="Q28" i="4"/>
  <c r="AX38" i="4"/>
  <c r="Q24" i="4"/>
  <c r="E4" i="4"/>
  <c r="U42" i="4"/>
  <c r="AX32" i="4"/>
  <c r="AX19" i="4"/>
  <c r="I6" i="4"/>
  <c r="I7" i="4"/>
  <c r="E7" i="4"/>
  <c r="G199" i="4"/>
  <c r="EB199" i="4"/>
  <c r="CO41" i="4"/>
  <c r="U33" i="4"/>
  <c r="X36" i="4"/>
  <c r="CS45" i="4"/>
  <c r="U52" i="4"/>
  <c r="X111" i="4"/>
  <c r="X119" i="4"/>
  <c r="X135" i="4"/>
  <c r="EI67" i="4"/>
  <c r="AP79" i="4"/>
  <c r="AP159" i="4"/>
  <c r="AP193" i="4"/>
  <c r="AX250" i="4"/>
  <c r="CO250" i="4"/>
  <c r="CV250" i="4" s="1"/>
  <c r="BM251" i="4"/>
  <c r="CQ230" i="4"/>
  <c r="X219" i="4"/>
  <c r="CB56" i="4"/>
  <c r="CH56" i="4" s="1"/>
  <c r="CB189" i="4"/>
  <c r="CH189" i="4" s="1"/>
  <c r="DF53" i="4"/>
  <c r="DG53" i="4" s="1"/>
  <c r="EE189" i="4"/>
  <c r="DY39" i="4"/>
  <c r="EB235" i="4"/>
  <c r="AX249" i="4"/>
  <c r="Q251" i="4"/>
  <c r="AB230" i="4"/>
  <c r="CB72" i="4"/>
  <c r="CH72" i="4" s="1"/>
  <c r="CB13" i="4"/>
  <c r="CH13" i="4" s="1"/>
  <c r="CB37" i="4"/>
  <c r="CH37" i="4" s="1"/>
  <c r="CB133" i="4"/>
  <c r="CH133" i="4" s="1"/>
  <c r="EE13" i="4"/>
  <c r="EE149" i="4"/>
  <c r="EC72" i="4"/>
  <c r="EC24" i="4"/>
  <c r="CC251" i="4"/>
  <c r="AP252" i="4"/>
  <c r="E222" i="4"/>
  <c r="AB219" i="4"/>
  <c r="BO233" i="4"/>
  <c r="DH146" i="4"/>
  <c r="DK146" i="4" s="1"/>
  <c r="CB103" i="4"/>
  <c r="CH103" i="4" s="1"/>
  <c r="CB80" i="4"/>
  <c r="CH80" i="4" s="1"/>
  <c r="EE37" i="4"/>
  <c r="CB162" i="4"/>
  <c r="CH162" i="4" s="1"/>
  <c r="CB66" i="4"/>
  <c r="CH66" i="4" s="1"/>
  <c r="DD234" i="4"/>
  <c r="DE234" i="4" s="1"/>
  <c r="AS252" i="4"/>
  <c r="X33" i="4"/>
  <c r="CS34" i="4"/>
  <c r="U41" i="4"/>
  <c r="CS53" i="4"/>
  <c r="AB55" i="4"/>
  <c r="U76" i="4"/>
  <c r="E216" i="4"/>
  <c r="EH216" i="4"/>
  <c r="BS219" i="4"/>
  <c r="EH223" i="4"/>
  <c r="CB111" i="4"/>
  <c r="CH111" i="4" s="1"/>
  <c r="CB141" i="4"/>
  <c r="CH141" i="4" s="1"/>
  <c r="EE21" i="4"/>
  <c r="EE61" i="4"/>
  <c r="EE85" i="4"/>
  <c r="EE109" i="4"/>
  <c r="EE133" i="4"/>
  <c r="DF173" i="4"/>
  <c r="CB21" i="4"/>
  <c r="CH21" i="4" s="1"/>
  <c r="CB137" i="4"/>
  <c r="CH137" i="4" s="1"/>
  <c r="CB113" i="4"/>
  <c r="CH113" i="4" s="1"/>
  <c r="CB65" i="4"/>
  <c r="CH65" i="4" s="1"/>
  <c r="EI96" i="4"/>
  <c r="EI55" i="4"/>
  <c r="EI25" i="4"/>
  <c r="AP91" i="4"/>
  <c r="AP127" i="4"/>
  <c r="AP28" i="4"/>
  <c r="Q250" i="4"/>
  <c r="AS251" i="4"/>
  <c r="R213" i="4"/>
  <c r="G220" i="4"/>
  <c r="CB127" i="4"/>
  <c r="CH127" i="4" s="1"/>
  <c r="DY25" i="4"/>
  <c r="CB45" i="4"/>
  <c r="CH45" i="4" s="1"/>
  <c r="DY158" i="4"/>
  <c r="EE45" i="4"/>
  <c r="DF197" i="4"/>
  <c r="CB112" i="4"/>
  <c r="CH112" i="4" s="1"/>
  <c r="AP251" i="4"/>
  <c r="BM249" i="4"/>
  <c r="Q249" i="4"/>
  <c r="U36" i="4"/>
  <c r="X39" i="4"/>
  <c r="AB50" i="4"/>
  <c r="AB58" i="4"/>
  <c r="AB66" i="4"/>
  <c r="U71" i="4"/>
  <c r="G204" i="4"/>
  <c r="AV204" i="4"/>
  <c r="AW204" i="4" s="1"/>
  <c r="DD216" i="4"/>
  <c r="DE216" i="4" s="1"/>
  <c r="S234" i="4"/>
  <c r="CB135" i="4"/>
  <c r="CH135" i="4" s="1"/>
  <c r="CB181" i="4"/>
  <c r="CH181" i="4" s="1"/>
  <c r="EE5" i="4"/>
  <c r="EE69" i="4"/>
  <c r="EE93" i="4"/>
  <c r="EE117" i="4"/>
  <c r="EE141" i="4"/>
  <c r="EE157" i="4"/>
  <c r="EC84" i="4"/>
  <c r="I250" i="4"/>
  <c r="AX252" i="4"/>
  <c r="AX251" i="4"/>
  <c r="BM250" i="4"/>
  <c r="AX244" i="4"/>
  <c r="BQ34" i="4"/>
  <c r="X47" i="4"/>
  <c r="AB74" i="4"/>
  <c r="BQ77" i="4"/>
  <c r="AB82" i="4"/>
  <c r="AB90" i="4"/>
  <c r="BQ101" i="4"/>
  <c r="G216" i="4"/>
  <c r="DY216" i="4" s="1"/>
  <c r="EB219" i="4"/>
  <c r="CQ234" i="4"/>
  <c r="DF5" i="4"/>
  <c r="DY96" i="4"/>
  <c r="AX246" i="4"/>
  <c r="I249" i="4"/>
  <c r="I251" i="4"/>
  <c r="CO249" i="4"/>
  <c r="CV249" i="4" s="1"/>
  <c r="CC252" i="4"/>
  <c r="CC250" i="4"/>
  <c r="AP93" i="4"/>
  <c r="AP250" i="4"/>
  <c r="AP125" i="4"/>
  <c r="AP87" i="4"/>
  <c r="AP89" i="4"/>
  <c r="AS249" i="4"/>
  <c r="AS250" i="4"/>
  <c r="AP88" i="4"/>
  <c r="AP90" i="4"/>
  <c r="AP92" i="4"/>
  <c r="CL251" i="4"/>
  <c r="CM251" i="4" s="1"/>
  <c r="AP249" i="4"/>
  <c r="CC249" i="4"/>
  <c r="AI112" i="4"/>
  <c r="AK112" i="4"/>
  <c r="P112" i="4"/>
  <c r="DG112" i="4"/>
  <c r="BW112" i="4"/>
  <c r="AW112" i="4"/>
  <c r="CU112" i="4"/>
  <c r="CU164" i="4"/>
  <c r="AI164" i="4"/>
  <c r="H112" i="4"/>
  <c r="AI147" i="4"/>
  <c r="AW147" i="4"/>
  <c r="AI134" i="4"/>
  <c r="CU134" i="4"/>
  <c r="AW134" i="4"/>
  <c r="CU90" i="4"/>
  <c r="AK90" i="4"/>
  <c r="CU162" i="4"/>
  <c r="AW162" i="4"/>
  <c r="AI162" i="4"/>
  <c r="P162" i="4"/>
  <c r="H162" i="4"/>
  <c r="CI139" i="4"/>
  <c r="AK139" i="4"/>
  <c r="AW139" i="4"/>
  <c r="AI139" i="4"/>
  <c r="S202" i="4"/>
  <c r="R210" i="4"/>
  <c r="R203" i="4"/>
  <c r="U203" i="4" s="1"/>
  <c r="R207" i="4"/>
  <c r="U207" i="4" s="1"/>
  <c r="R212" i="4"/>
  <c r="Q203" i="4"/>
  <c r="R208" i="4"/>
  <c r="U208" i="4" s="1"/>
  <c r="R202" i="4"/>
  <c r="U202" i="4" s="1"/>
  <c r="R204" i="4"/>
  <c r="U204" i="4" s="1"/>
  <c r="R211" i="4"/>
  <c r="R206" i="4"/>
  <c r="U206" i="4" s="1"/>
  <c r="S214" i="4"/>
  <c r="R205" i="4"/>
  <c r="U205" i="4" s="1"/>
  <c r="Q204" i="4"/>
  <c r="R209" i="4"/>
  <c r="BW155" i="4"/>
  <c r="P155" i="4"/>
  <c r="AW155" i="4"/>
  <c r="AI155" i="4"/>
  <c r="H155" i="4"/>
  <c r="AK155" i="4"/>
  <c r="CU214" i="4"/>
  <c r="AK214" i="4"/>
  <c r="X227" i="4"/>
  <c r="X215" i="4"/>
  <c r="P160" i="4"/>
  <c r="CU187" i="4"/>
  <c r="AW187" i="4"/>
  <c r="AI187" i="4"/>
  <c r="H187" i="4"/>
  <c r="P187" i="4"/>
  <c r="AK187" i="4"/>
  <c r="BW176" i="4"/>
  <c r="X225" i="4"/>
  <c r="X213" i="4"/>
  <c r="EC196" i="4"/>
  <c r="EC195" i="4"/>
  <c r="EC197" i="4"/>
  <c r="EC190" i="4"/>
  <c r="EC182" i="4"/>
  <c r="EC187" i="4"/>
  <c r="EC159" i="4"/>
  <c r="EC141" i="4"/>
  <c r="EC98" i="4"/>
  <c r="EC85" i="4"/>
  <c r="EC94" i="4"/>
  <c r="EC75" i="4"/>
  <c r="EC80" i="4"/>
  <c r="EC67" i="4"/>
  <c r="EC54" i="4"/>
  <c r="EC45" i="4"/>
  <c r="EC16" i="4"/>
  <c r="CU70" i="4"/>
  <c r="BW51" i="4"/>
  <c r="BW50" i="4"/>
  <c r="BW126" i="4"/>
  <c r="CU126" i="4"/>
  <c r="CU62" i="4"/>
  <c r="BW62" i="4"/>
  <c r="DH63" i="4"/>
  <c r="DK63" i="4" s="1"/>
  <c r="CL63" i="4"/>
  <c r="CC63" i="4"/>
  <c r="H62" i="4"/>
  <c r="AK62" i="4"/>
  <c r="AK50" i="4"/>
  <c r="P62" i="4"/>
  <c r="G214" i="4"/>
  <c r="AT214" i="4"/>
  <c r="H50" i="4"/>
  <c r="AW62" i="4"/>
  <c r="CU50" i="4"/>
  <c r="R222" i="4"/>
  <c r="R218" i="4"/>
  <c r="G211" i="4"/>
  <c r="R220" i="4"/>
  <c r="EB211" i="4"/>
  <c r="S223" i="4"/>
  <c r="R214" i="4"/>
  <c r="Q213" i="4"/>
  <c r="R215" i="4"/>
  <c r="R217" i="4"/>
  <c r="S211" i="4"/>
  <c r="Q212" i="4"/>
  <c r="Q211" i="4"/>
  <c r="AP39" i="4"/>
  <c r="CO63" i="4"/>
  <c r="CO129" i="4"/>
  <c r="BM216" i="4"/>
  <c r="CO97" i="4"/>
  <c r="DD221" i="4"/>
  <c r="DE221" i="4" s="1"/>
  <c r="CQ221" i="4"/>
  <c r="CP222" i="4"/>
  <c r="CX222" i="4" s="1"/>
  <c r="CP224" i="4"/>
  <c r="CX224" i="4" s="1"/>
  <c r="EH221" i="4"/>
  <c r="S239" i="4"/>
  <c r="S227" i="4"/>
  <c r="CB7" i="4"/>
  <c r="CH7" i="4" s="1"/>
  <c r="DY7" i="4"/>
  <c r="J17" i="4"/>
  <c r="K17" i="4" s="1"/>
  <c r="I12" i="4"/>
  <c r="I10" i="4"/>
  <c r="J15" i="4"/>
  <c r="K15" i="4" s="1"/>
  <c r="M19" i="4"/>
  <c r="J14" i="4"/>
  <c r="K14" i="4" s="1"/>
  <c r="BS222" i="4"/>
  <c r="BN224" i="4"/>
  <c r="BN229" i="4"/>
  <c r="BN225" i="4"/>
  <c r="BN233" i="4"/>
  <c r="BN230" i="4"/>
  <c r="BO222" i="4"/>
  <c r="BN226" i="4"/>
  <c r="BN232" i="4"/>
  <c r="CB18" i="4"/>
  <c r="CH18" i="4" s="1"/>
  <c r="DY18" i="4"/>
  <c r="CO133" i="4"/>
  <c r="BM219" i="4"/>
  <c r="AP135" i="4"/>
  <c r="Q8" i="4"/>
  <c r="BM21" i="4"/>
  <c r="AX17" i="4"/>
  <c r="AX11" i="4"/>
  <c r="Q12" i="4"/>
  <c r="I31" i="4"/>
  <c r="BM28" i="4"/>
  <c r="I20" i="4"/>
  <c r="I32" i="4"/>
  <c r="I17" i="4"/>
  <c r="AX199" i="4"/>
  <c r="Q202" i="4"/>
  <c r="Q184" i="4"/>
  <c r="AX172" i="4"/>
  <c r="BM172" i="4"/>
  <c r="AX158" i="4"/>
  <c r="AX146" i="4"/>
  <c r="Q144" i="4"/>
  <c r="CO153" i="4"/>
  <c r="CO51" i="4"/>
  <c r="CV51" i="4" s="1"/>
  <c r="BM223" i="4"/>
  <c r="BM217" i="4"/>
  <c r="BM215" i="4"/>
  <c r="AP63" i="4"/>
  <c r="BM11" i="4"/>
  <c r="BM36" i="4"/>
  <c r="BM30" i="4"/>
  <c r="I34" i="4"/>
  <c r="AX43" i="4"/>
  <c r="E8" i="4"/>
  <c r="BM23" i="4"/>
  <c r="BM16" i="4"/>
  <c r="I36" i="4"/>
  <c r="Q205" i="4"/>
  <c r="I193" i="4"/>
  <c r="BM191" i="4"/>
  <c r="BM199" i="4"/>
  <c r="AX164" i="4"/>
  <c r="I169" i="4"/>
  <c r="BM161" i="4"/>
  <c r="AX154" i="4"/>
  <c r="AX140" i="4"/>
  <c r="AX137" i="4"/>
  <c r="BM140" i="4"/>
  <c r="BM132" i="4"/>
  <c r="I124" i="4"/>
  <c r="Q119" i="4"/>
  <c r="BM89" i="4"/>
  <c r="Q107" i="4"/>
  <c r="BM96" i="4"/>
  <c r="I111" i="4"/>
  <c r="AX67" i="4"/>
  <c r="BM80" i="4"/>
  <c r="Q77" i="4"/>
  <c r="BM45" i="4"/>
  <c r="AX66" i="4"/>
  <c r="Q65" i="4"/>
  <c r="I56" i="4"/>
  <c r="AX56" i="4"/>
  <c r="Q32" i="4"/>
  <c r="AX55" i="4"/>
  <c r="BM46" i="4"/>
  <c r="CO45" i="4"/>
  <c r="CO80" i="4"/>
  <c r="CO82" i="4"/>
  <c r="CV82" i="4" s="1"/>
  <c r="Q226" i="4"/>
  <c r="Q19" i="4"/>
  <c r="BM27" i="4"/>
  <c r="Q36" i="4"/>
  <c r="Q14" i="4"/>
  <c r="AX41" i="4"/>
  <c r="AX30" i="4"/>
  <c r="Q11" i="4"/>
  <c r="AX40" i="4"/>
  <c r="Q209" i="4"/>
  <c r="Q197" i="4"/>
  <c r="AX194" i="4"/>
  <c r="I183" i="4"/>
  <c r="AX169" i="4"/>
  <c r="BM166" i="4"/>
  <c r="I154" i="4"/>
  <c r="AX143" i="4"/>
  <c r="Q150" i="4"/>
  <c r="Q146" i="4"/>
  <c r="AX122" i="4"/>
  <c r="I122" i="4"/>
  <c r="I116" i="4"/>
  <c r="CO114" i="4"/>
  <c r="CV114" i="4" s="1"/>
  <c r="Q220" i="4"/>
  <c r="AX15" i="4"/>
  <c r="Q16" i="4"/>
  <c r="I23" i="4"/>
  <c r="AP15" i="4"/>
  <c r="BM26" i="4"/>
  <c r="BM41" i="4"/>
  <c r="Q206" i="4"/>
  <c r="Q195" i="4"/>
  <c r="I184" i="4"/>
  <c r="Q200" i="4"/>
  <c r="I167" i="4"/>
  <c r="AX181" i="4"/>
  <c r="I161" i="4"/>
  <c r="BM136" i="4"/>
  <c r="BM149" i="4"/>
  <c r="BM143" i="4"/>
  <c r="AX114" i="4"/>
  <c r="AX116" i="4"/>
  <c r="AX132" i="4"/>
  <c r="Q194" i="4"/>
  <c r="AX10" i="4"/>
  <c r="BM17" i="4"/>
  <c r="Q30" i="4"/>
  <c r="Q20" i="4"/>
  <c r="AX24" i="4"/>
  <c r="AX8" i="4"/>
  <c r="BM62" i="4"/>
  <c r="BM32" i="4"/>
  <c r="BM42" i="4"/>
  <c r="BM209" i="4"/>
  <c r="BM188" i="4"/>
  <c r="Q182" i="4"/>
  <c r="BM195" i="4"/>
  <c r="I172" i="4"/>
  <c r="I181" i="4"/>
  <c r="BM154" i="4"/>
  <c r="AX135" i="4"/>
  <c r="Q149" i="4"/>
  <c r="I140" i="4"/>
  <c r="Q136" i="4"/>
  <c r="I114" i="4"/>
  <c r="I130" i="4"/>
  <c r="AX111" i="4"/>
  <c r="I99" i="4"/>
  <c r="Q94" i="4"/>
  <c r="BM101" i="4"/>
  <c r="I106" i="4"/>
  <c r="Q81" i="4"/>
  <c r="BM64" i="4"/>
  <c r="BM70" i="4"/>
  <c r="I58" i="4"/>
  <c r="Q50" i="4"/>
  <c r="I41" i="4"/>
  <c r="AX81" i="4"/>
  <c r="BM51" i="4"/>
  <c r="AS63" i="4"/>
  <c r="E29" i="4"/>
  <c r="Q29" i="4"/>
  <c r="I29" i="4"/>
  <c r="BM33" i="4"/>
  <c r="E33" i="4"/>
  <c r="R230" i="4"/>
  <c r="S221" i="4"/>
  <c r="DY40" i="4"/>
  <c r="J43" i="4"/>
  <c r="K43" i="4" s="1"/>
  <c r="J42" i="4"/>
  <c r="K42" i="4" s="1"/>
  <c r="M40" i="4"/>
  <c r="J49" i="4"/>
  <c r="K49" i="4" s="1"/>
  <c r="J47" i="4"/>
  <c r="K47" i="4" s="1"/>
  <c r="J48" i="4"/>
  <c r="K48" i="4" s="1"/>
  <c r="J44" i="4"/>
  <c r="K44" i="4" s="1"/>
  <c r="CB29" i="4"/>
  <c r="CH29" i="4" s="1"/>
  <c r="DY29" i="4"/>
  <c r="M41" i="4"/>
  <c r="CB17" i="4"/>
  <c r="CH17" i="4" s="1"/>
  <c r="DY17" i="4"/>
  <c r="J26" i="4"/>
  <c r="K26" i="4" s="1"/>
  <c r="J19" i="4"/>
  <c r="K19" i="4" s="1"/>
  <c r="M17" i="4"/>
  <c r="J27" i="4"/>
  <c r="K27" i="4" s="1"/>
  <c r="J28" i="4"/>
  <c r="J21" i="4"/>
  <c r="K21" i="4" s="1"/>
  <c r="E232" i="4"/>
  <c r="X244" i="4"/>
  <c r="X232" i="4"/>
  <c r="CO13" i="4"/>
  <c r="CV13" i="4" s="1"/>
  <c r="I13" i="4"/>
  <c r="AX13" i="4"/>
  <c r="E18" i="4"/>
  <c r="CX18" i="4" s="1"/>
  <c r="AX18" i="4"/>
  <c r="AX37" i="4"/>
  <c r="CO148" i="4"/>
  <c r="CO168" i="4"/>
  <c r="CV168" i="4" s="1"/>
  <c r="DY87" i="4"/>
  <c r="CB87" i="4"/>
  <c r="CH87" i="4" s="1"/>
  <c r="M87" i="4"/>
  <c r="J94" i="4"/>
  <c r="K94" i="4" s="1"/>
  <c r="J91" i="4"/>
  <c r="K91" i="4" s="1"/>
  <c r="J92" i="4"/>
  <c r="K92" i="4" s="1"/>
  <c r="J93" i="4"/>
  <c r="K93" i="4" s="1"/>
  <c r="J87" i="4"/>
  <c r="K87" i="4" s="1"/>
  <c r="J89" i="4"/>
  <c r="K89" i="4" s="1"/>
  <c r="J88" i="4"/>
  <c r="CB75" i="4"/>
  <c r="CH75" i="4" s="1"/>
  <c r="DY75" i="4"/>
  <c r="J78" i="4"/>
  <c r="K78" i="4" s="1"/>
  <c r="J80" i="4"/>
  <c r="K80" i="4" s="1"/>
  <c r="J83" i="4"/>
  <c r="K83" i="4" s="1"/>
  <c r="J79" i="4"/>
  <c r="K79" i="4" s="1"/>
  <c r="M75" i="4"/>
  <c r="J81" i="4"/>
  <c r="K81" i="4" s="1"/>
  <c r="DY63" i="4"/>
  <c r="J71" i="4"/>
  <c r="K71" i="4" s="1"/>
  <c r="J67" i="4"/>
  <c r="K67" i="4" s="1"/>
  <c r="J65" i="4"/>
  <c r="K65" i="4" s="1"/>
  <c r="J69" i="4"/>
  <c r="K69" i="4" s="1"/>
  <c r="J66" i="4"/>
  <c r="K66" i="4" s="1"/>
  <c r="J63" i="4"/>
  <c r="K63" i="4" s="1"/>
  <c r="J73" i="4"/>
  <c r="K73" i="4" s="1"/>
  <c r="CB51" i="4"/>
  <c r="J62" i="4"/>
  <c r="K62" i="4" s="1"/>
  <c r="DY51" i="4"/>
  <c r="M51" i="4"/>
  <c r="J54" i="4"/>
  <c r="K54" i="4" s="1"/>
  <c r="J56" i="4"/>
  <c r="K56" i="4" s="1"/>
  <c r="CB28" i="4"/>
  <c r="CH28" i="4" s="1"/>
  <c r="DY28" i="4"/>
  <c r="J35" i="4"/>
  <c r="K35" i="4" s="1"/>
  <c r="M28" i="4"/>
  <c r="J38" i="4"/>
  <c r="K38" i="4" s="1"/>
  <c r="J36" i="4"/>
  <c r="K36" i="4" s="1"/>
  <c r="Q215" i="4"/>
  <c r="BN217" i="4"/>
  <c r="Q225" i="4"/>
  <c r="BO223" i="4"/>
  <c r="AV211" i="4"/>
  <c r="BN222" i="4"/>
  <c r="BS211" i="4"/>
  <c r="AX22" i="4"/>
  <c r="U45" i="4"/>
  <c r="AB47" i="4"/>
  <c r="BM225" i="4"/>
  <c r="E96" i="4"/>
  <c r="CX96" i="4" s="1"/>
  <c r="CO118" i="4"/>
  <c r="CV118" i="4" s="1"/>
  <c r="CQ231" i="4"/>
  <c r="CQ219" i="4"/>
  <c r="G221" i="4"/>
  <c r="X236" i="4"/>
  <c r="X224" i="4"/>
  <c r="CL43" i="4"/>
  <c r="CM43" i="4" s="1"/>
  <c r="EE125" i="4"/>
  <c r="CB109" i="4"/>
  <c r="CH109" i="4" s="1"/>
  <c r="DY109" i="4"/>
  <c r="CB62" i="4"/>
  <c r="CH62" i="4" s="1"/>
  <c r="DY62" i="4"/>
  <c r="CB50" i="4"/>
  <c r="CH50" i="4" s="1"/>
  <c r="DY50" i="4"/>
  <c r="CB27" i="4"/>
  <c r="CH27" i="4" s="1"/>
  <c r="DY27" i="4"/>
  <c r="E231" i="4"/>
  <c r="AB254" i="4"/>
  <c r="AB242" i="4"/>
  <c r="E210" i="4"/>
  <c r="CO210" i="4"/>
  <c r="CQ226" i="4"/>
  <c r="CB132" i="4"/>
  <c r="CH132" i="4" s="1"/>
  <c r="DY132" i="4"/>
  <c r="DY120" i="4"/>
  <c r="CB120" i="4"/>
  <c r="CH120" i="4" s="1"/>
  <c r="CB85" i="4"/>
  <c r="CH85" i="4" s="1"/>
  <c r="DY85" i="4"/>
  <c r="CB73" i="4"/>
  <c r="CH73" i="4" s="1"/>
  <c r="DY73" i="4"/>
  <c r="CB61" i="4"/>
  <c r="CH61" i="4" s="1"/>
  <c r="DY61" i="4"/>
  <c r="EI63" i="4"/>
  <c r="BM22" i="4"/>
  <c r="Q22" i="4"/>
  <c r="CS41" i="4"/>
  <c r="CO144" i="4"/>
  <c r="AV223" i="4"/>
  <c r="AW223" i="4" s="1"/>
  <c r="EE101" i="4"/>
  <c r="CB166" i="4"/>
  <c r="CH166" i="4" s="1"/>
  <c r="DY166" i="4"/>
  <c r="DY119" i="4"/>
  <c r="CB119" i="4"/>
  <c r="CH119" i="4" s="1"/>
  <c r="BO240" i="4"/>
  <c r="BO228" i="4"/>
  <c r="AV228" i="4"/>
  <c r="EE228" i="4" s="1"/>
  <c r="EI160" i="4"/>
  <c r="EH239" i="4"/>
  <c r="CQ239" i="4"/>
  <c r="CO246" i="4"/>
  <c r="CV246" i="4" s="1"/>
  <c r="CO25" i="4"/>
  <c r="CQ225" i="4"/>
  <c r="CP219" i="4"/>
  <c r="CX219" i="4" s="1"/>
  <c r="CP220" i="4"/>
  <c r="CX220" i="4" s="1"/>
  <c r="CB177" i="4"/>
  <c r="CH177" i="4" s="1"/>
  <c r="DY177" i="4"/>
  <c r="CB153" i="4"/>
  <c r="CH153" i="4" s="1"/>
  <c r="DY153" i="4"/>
  <c r="EI14" i="4"/>
  <c r="BS235" i="4"/>
  <c r="BO235" i="4"/>
  <c r="BN241" i="4"/>
  <c r="EH238" i="4"/>
  <c r="BS242" i="4"/>
  <c r="BO242" i="4"/>
  <c r="CO64" i="4"/>
  <c r="CO68" i="4"/>
  <c r="CV68" i="4" s="1"/>
  <c r="BQ137" i="4"/>
  <c r="CS140" i="4"/>
  <c r="EH204" i="4"/>
  <c r="CP225" i="4"/>
  <c r="EH214" i="4"/>
  <c r="BN235" i="4"/>
  <c r="BO224" i="4"/>
  <c r="BS224" i="4"/>
  <c r="BN234" i="4"/>
  <c r="DH159" i="4"/>
  <c r="DK159" i="4" s="1"/>
  <c r="EE77" i="4"/>
  <c r="CB188" i="4"/>
  <c r="CH188" i="4" s="1"/>
  <c r="DY188" i="4"/>
  <c r="CO37" i="4"/>
  <c r="CV37" i="4" s="1"/>
  <c r="CO88" i="4"/>
  <c r="E88" i="4"/>
  <c r="CX88" i="4" s="1"/>
  <c r="CO92" i="4"/>
  <c r="CV92" i="4" s="1"/>
  <c r="CO112" i="4"/>
  <c r="CV112" i="4" s="1"/>
  <c r="CO116" i="4"/>
  <c r="CO120" i="4"/>
  <c r="CO124" i="4"/>
  <c r="E136" i="4"/>
  <c r="CX136" i="4" s="1"/>
  <c r="CO136" i="4"/>
  <c r="CO140" i="4"/>
  <c r="CO176" i="4"/>
  <c r="CV176" i="4" s="1"/>
  <c r="CO180" i="4"/>
  <c r="CO192" i="4"/>
  <c r="Q192" i="4"/>
  <c r="CO198" i="4"/>
  <c r="EH205" i="4"/>
  <c r="CQ216" i="4"/>
  <c r="CP226" i="4"/>
  <c r="CX226" i="4" s="1"/>
  <c r="E227" i="4"/>
  <c r="AV229" i="4"/>
  <c r="AW229" i="4" s="1"/>
  <c r="AV230" i="4"/>
  <c r="DF230" i="4" s="1"/>
  <c r="EI156" i="4"/>
  <c r="EI167" i="4"/>
  <c r="Q37" i="4"/>
  <c r="E22" i="4"/>
  <c r="CO95" i="4"/>
  <c r="CV95" i="4" s="1"/>
  <c r="CO99" i="4"/>
  <c r="CV99" i="4" s="1"/>
  <c r="CO170" i="4"/>
  <c r="CV170" i="4" s="1"/>
  <c r="CO185" i="4"/>
  <c r="Q193" i="4"/>
  <c r="CO174" i="4"/>
  <c r="CV174" i="4" s="1"/>
  <c r="CO189" i="4"/>
  <c r="Q222" i="4"/>
  <c r="CO155" i="4"/>
  <c r="CV155" i="4" s="1"/>
  <c r="CO200" i="4"/>
  <c r="CV200" i="4" s="1"/>
  <c r="CO201" i="4"/>
  <c r="BM222" i="4"/>
  <c r="CO209" i="4"/>
  <c r="CO9" i="4"/>
  <c r="Q223" i="4"/>
  <c r="CO211" i="4"/>
  <c r="CO6" i="4"/>
  <c r="CO205" i="4"/>
  <c r="CO39" i="4"/>
  <c r="CV39" i="4" s="1"/>
  <c r="CO32" i="4"/>
  <c r="CO212" i="4"/>
  <c r="CV212" i="4" s="1"/>
  <c r="BM221" i="4"/>
  <c r="CO57" i="4"/>
  <c r="BM224" i="4"/>
  <c r="Q221" i="4"/>
  <c r="CO61" i="4"/>
  <c r="CV61" i="4" s="1"/>
  <c r="CO47" i="4"/>
  <c r="E6" i="4"/>
  <c r="Q224" i="4"/>
  <c r="BM220" i="4"/>
  <c r="AX248" i="4"/>
  <c r="AV214" i="4"/>
  <c r="EH206" i="4"/>
  <c r="R224" i="4"/>
  <c r="R225" i="4"/>
  <c r="R223" i="4"/>
  <c r="S228" i="4"/>
  <c r="AT216" i="4"/>
  <c r="AV218" i="4"/>
  <c r="EH217" i="4"/>
  <c r="EE53" i="4"/>
  <c r="DF186" i="4"/>
  <c r="DG186" i="4" s="1"/>
  <c r="EE186" i="4"/>
  <c r="CB186" i="4"/>
  <c r="CH186" i="4" s="1"/>
  <c r="DF174" i="4"/>
  <c r="DG174" i="4" s="1"/>
  <c r="EE174" i="4"/>
  <c r="DF150" i="4"/>
  <c r="DG150" i="4" s="1"/>
  <c r="EE150" i="4"/>
  <c r="CB150" i="4"/>
  <c r="CH150" i="4" s="1"/>
  <c r="CB138" i="4"/>
  <c r="CH138" i="4" s="1"/>
  <c r="DF138" i="4"/>
  <c r="DG138" i="4" s="1"/>
  <c r="EE138" i="4"/>
  <c r="DF114" i="4"/>
  <c r="DG114" i="4" s="1"/>
  <c r="EE114" i="4"/>
  <c r="CB102" i="4"/>
  <c r="CH102" i="4" s="1"/>
  <c r="DF102" i="4"/>
  <c r="DG102" i="4" s="1"/>
  <c r="DF90" i="4"/>
  <c r="DG90" i="4" s="1"/>
  <c r="EE90" i="4"/>
  <c r="CB90" i="4"/>
  <c r="CH90" i="4" s="1"/>
  <c r="DF78" i="4"/>
  <c r="DG78" i="4" s="1"/>
  <c r="EE78" i="4"/>
  <c r="DF54" i="4"/>
  <c r="CB54" i="4"/>
  <c r="CH54" i="4" s="1"/>
  <c r="EE54" i="4"/>
  <c r="DF42" i="4"/>
  <c r="CB42" i="4"/>
  <c r="CH42" i="4" s="1"/>
  <c r="EE42" i="4"/>
  <c r="EE30" i="4"/>
  <c r="CB30" i="4"/>
  <c r="CH30" i="4" s="1"/>
  <c r="BI18" i="4"/>
  <c r="DF18" i="4"/>
  <c r="EE18" i="4"/>
  <c r="CB6" i="4"/>
  <c r="CH6" i="4" s="1"/>
  <c r="DF6" i="4"/>
  <c r="EI178" i="4"/>
  <c r="AB62" i="4"/>
  <c r="BN219" i="4"/>
  <c r="BS209" i="4"/>
  <c r="BN220" i="4"/>
  <c r="DY8" i="4"/>
  <c r="CB8" i="4"/>
  <c r="CH8" i="4" s="1"/>
  <c r="CB185" i="4"/>
  <c r="CH185" i="4" s="1"/>
  <c r="DF185" i="4"/>
  <c r="EE185" i="4"/>
  <c r="DF161" i="4"/>
  <c r="EE161" i="4"/>
  <c r="CB149" i="4"/>
  <c r="CH149" i="4" s="1"/>
  <c r="BI149" i="4"/>
  <c r="DF137" i="4"/>
  <c r="EE137" i="4"/>
  <c r="BI137" i="4"/>
  <c r="CB125" i="4"/>
  <c r="CH125" i="4" s="1"/>
  <c r="BI125" i="4"/>
  <c r="DF113" i="4"/>
  <c r="EE113" i="4"/>
  <c r="BI101" i="4"/>
  <c r="CB101" i="4"/>
  <c r="CH101" i="4" s="1"/>
  <c r="CB89" i="4"/>
  <c r="CH89" i="4" s="1"/>
  <c r="BI89" i="4"/>
  <c r="DF89" i="4"/>
  <c r="EE89" i="4"/>
  <c r="CB77" i="4"/>
  <c r="CH77" i="4" s="1"/>
  <c r="BI77" i="4"/>
  <c r="BI65" i="4"/>
  <c r="DF65" i="4"/>
  <c r="EE65" i="4"/>
  <c r="CB41" i="4"/>
  <c r="CH41" i="4" s="1"/>
  <c r="DF41" i="4"/>
  <c r="EE41" i="4"/>
  <c r="BI41" i="4"/>
  <c r="DF17" i="4"/>
  <c r="EE17" i="4"/>
  <c r="EI193" i="4"/>
  <c r="EI201" i="4"/>
  <c r="EI197" i="4"/>
  <c r="EI152" i="4"/>
  <c r="EI145" i="4"/>
  <c r="EI134" i="4"/>
  <c r="EI141" i="4"/>
  <c r="EI137" i="4"/>
  <c r="EI115" i="4"/>
  <c r="EI111" i="4"/>
  <c r="EI88" i="4"/>
  <c r="EI86" i="4"/>
  <c r="EI89" i="4"/>
  <c r="EI85" i="4"/>
  <c r="EI75" i="4"/>
  <c r="EI74" i="4"/>
  <c r="EI78" i="4"/>
  <c r="EI32" i="4"/>
  <c r="EI33" i="4"/>
  <c r="I246" i="4"/>
  <c r="U29" i="4"/>
  <c r="EB210" i="4"/>
  <c r="R219" i="4"/>
  <c r="S222" i="4"/>
  <c r="R221" i="4"/>
  <c r="G210" i="4"/>
  <c r="R216" i="4"/>
  <c r="G205" i="4"/>
  <c r="G203" i="4"/>
  <c r="BN221" i="4"/>
  <c r="AV210" i="4"/>
  <c r="S217" i="4"/>
  <c r="S229" i="4"/>
  <c r="R228" i="4"/>
  <c r="CB161" i="4"/>
  <c r="CH161" i="4" s="1"/>
  <c r="EE173" i="4"/>
  <c r="CB19" i="4"/>
  <c r="CH19" i="4" s="1"/>
  <c r="DY19" i="4"/>
  <c r="DF184" i="4"/>
  <c r="EE184" i="4"/>
  <c r="DF172" i="4"/>
  <c r="EE172" i="4"/>
  <c r="CB172" i="4"/>
  <c r="CH172" i="4" s="1"/>
  <c r="DF160" i="4"/>
  <c r="EE160" i="4"/>
  <c r="CB160" i="4"/>
  <c r="CH160" i="4" s="1"/>
  <c r="DF148" i="4"/>
  <c r="EE148" i="4"/>
  <c r="DF136" i="4"/>
  <c r="EE136" i="4"/>
  <c r="CB124" i="4"/>
  <c r="CH124" i="4" s="1"/>
  <c r="DF124" i="4"/>
  <c r="DF100" i="4"/>
  <c r="DG100" i="4" s="1"/>
  <c r="CB100" i="4"/>
  <c r="CH100" i="4" s="1"/>
  <c r="EE100" i="4"/>
  <c r="DF88" i="4"/>
  <c r="EE88" i="4"/>
  <c r="DF76" i="4"/>
  <c r="DG76" i="4" s="1"/>
  <c r="EE76" i="4"/>
  <c r="CB76" i="4"/>
  <c r="CH76" i="4" s="1"/>
  <c r="CB64" i="4"/>
  <c r="CH64" i="4" s="1"/>
  <c r="DF64" i="4"/>
  <c r="DF40" i="4"/>
  <c r="EE40" i="4"/>
  <c r="DF28" i="4"/>
  <c r="EE28" i="4"/>
  <c r="DF16" i="4"/>
  <c r="DG16" i="4" s="1"/>
  <c r="CB16" i="4"/>
  <c r="CH16" i="4" s="1"/>
  <c r="EE16" i="4"/>
  <c r="DF4" i="4"/>
  <c r="EE4" i="4"/>
  <c r="CB4" i="4"/>
  <c r="CH4" i="4" s="1"/>
  <c r="EI21" i="4"/>
  <c r="U195" i="4"/>
  <c r="CO220" i="4"/>
  <c r="CV220" i="4" s="1"/>
  <c r="AX245" i="4"/>
  <c r="Q246" i="4"/>
  <c r="CB198" i="4"/>
  <c r="CH198" i="4" s="1"/>
  <c r="CO4" i="4"/>
  <c r="CO34" i="4"/>
  <c r="CV34" i="4" s="1"/>
  <c r="R231" i="4"/>
  <c r="CI251" i="4"/>
  <c r="Q247" i="4"/>
  <c r="BN227" i="4"/>
  <c r="S232" i="4"/>
  <c r="P254" i="4"/>
  <c r="I245" i="4"/>
  <c r="BM246" i="4"/>
  <c r="AV222" i="4"/>
  <c r="DF222" i="4" s="1"/>
  <c r="BW254" i="4"/>
  <c r="AS248" i="4"/>
  <c r="DH251" i="4"/>
  <c r="DK251" i="4" s="1"/>
  <c r="I244" i="4"/>
  <c r="CO16" i="4"/>
  <c r="BW217" i="4"/>
  <c r="AI254" i="4"/>
  <c r="H254" i="4"/>
  <c r="AX247" i="4"/>
  <c r="BM244" i="4"/>
  <c r="CO35" i="4"/>
  <c r="CV35" i="4" s="1"/>
  <c r="AB217" i="4"/>
  <c r="X223" i="4"/>
  <c r="R226" i="4"/>
  <c r="EH210" i="4"/>
  <c r="G217" i="4"/>
  <c r="AV216" i="4"/>
  <c r="AV219" i="4"/>
  <c r="AW219" i="4" s="1"/>
  <c r="AV226" i="4"/>
  <c r="EI195" i="4"/>
  <c r="EI183" i="4"/>
  <c r="EI171" i="4"/>
  <c r="EI150" i="4"/>
  <c r="EI147" i="4"/>
  <c r="EI135" i="4"/>
  <c r="EI112" i="4"/>
  <c r="EI105" i="4"/>
  <c r="EI99" i="4"/>
  <c r="EI87" i="4"/>
  <c r="EI66" i="4"/>
  <c r="EI58" i="4"/>
  <c r="EI51" i="4"/>
  <c r="EI39" i="4"/>
  <c r="EI27" i="4"/>
  <c r="EI15" i="4"/>
  <c r="BW248" i="4"/>
  <c r="I247" i="4"/>
  <c r="CO245" i="4"/>
  <c r="CV245" i="4" s="1"/>
  <c r="CO151" i="4"/>
  <c r="CV151" i="4" s="1"/>
  <c r="CO219" i="4"/>
  <c r="CV219" i="4" s="1"/>
  <c r="CB78" i="4"/>
  <c r="CH78" i="4" s="1"/>
  <c r="EI182" i="4"/>
  <c r="EI158" i="4"/>
  <c r="EI146" i="4"/>
  <c r="EI62" i="4"/>
  <c r="EI50" i="4"/>
  <c r="EI38" i="4"/>
  <c r="DG248" i="4"/>
  <c r="AK246" i="4"/>
  <c r="DG247" i="4"/>
  <c r="I248" i="4"/>
  <c r="CO247" i="4"/>
  <c r="CV247" i="4" s="1"/>
  <c r="AW53" i="4"/>
  <c r="CO10" i="4"/>
  <c r="R235" i="4"/>
  <c r="EC146" i="4"/>
  <c r="EI200" i="4"/>
  <c r="EI148" i="4"/>
  <c r="EI59" i="4"/>
  <c r="AP111" i="4"/>
  <c r="AS111" i="4"/>
  <c r="CO248" i="4"/>
  <c r="CV248" i="4" s="1"/>
  <c r="BM245" i="4"/>
  <c r="BM247" i="4"/>
  <c r="Q245" i="4"/>
  <c r="CO21" i="4"/>
  <c r="AV208" i="4"/>
  <c r="G219" i="4"/>
  <c r="EC193" i="4"/>
  <c r="EC181" i="4"/>
  <c r="EC169" i="4"/>
  <c r="EC157" i="4"/>
  <c r="EC142" i="4"/>
  <c r="EC133" i="4"/>
  <c r="EC121" i="4"/>
  <c r="EC102" i="4"/>
  <c r="EC97" i="4"/>
  <c r="EC73" i="4"/>
  <c r="EC61" i="4"/>
  <c r="EC49" i="4"/>
  <c r="EC37" i="4"/>
  <c r="EC25" i="4"/>
  <c r="AW254" i="4"/>
  <c r="AK254" i="4"/>
  <c r="Q248" i="4"/>
  <c r="BM248" i="4"/>
  <c r="AP248" i="4"/>
  <c r="AK248" i="4"/>
  <c r="P179" i="4"/>
  <c r="AW68" i="4"/>
  <c r="AI74" i="4"/>
  <c r="H179" i="4"/>
  <c r="AI68" i="4"/>
  <c r="AW74" i="4"/>
  <c r="AW179" i="4"/>
  <c r="H122" i="4"/>
  <c r="AI179" i="4"/>
  <c r="P68" i="4"/>
  <c r="AW122" i="4"/>
  <c r="AK179" i="4"/>
  <c r="AK68" i="4"/>
  <c r="AK82" i="4"/>
  <c r="P186" i="4"/>
  <c r="CU122" i="4"/>
  <c r="AI48" i="4"/>
  <c r="AW82" i="4"/>
  <c r="H186" i="4"/>
  <c r="P122" i="4"/>
  <c r="BW68" i="4"/>
  <c r="P82" i="4"/>
  <c r="AI186" i="4"/>
  <c r="AI122" i="4"/>
  <c r="AW186" i="4"/>
  <c r="BW122" i="4"/>
  <c r="CC248" i="4"/>
  <c r="DH249" i="4"/>
  <c r="DK249" i="4" s="1"/>
  <c r="F65" i="13"/>
  <c r="G65" i="13" s="1"/>
  <c r="F84" i="13"/>
  <c r="G84" i="13" s="1"/>
  <c r="F86" i="13"/>
  <c r="G86" i="13" s="1"/>
  <c r="F48" i="13"/>
  <c r="G48" i="13" s="1"/>
  <c r="F85" i="13"/>
  <c r="H85" i="13" s="1"/>
  <c r="F73" i="13"/>
  <c r="F50" i="13"/>
  <c r="G50" i="13" s="1"/>
  <c r="F88" i="13"/>
  <c r="H88" i="13" s="1"/>
  <c r="F43" i="13"/>
  <c r="G43" i="13" s="1"/>
  <c r="F25" i="13"/>
  <c r="G25" i="13" s="1"/>
  <c r="F51" i="13"/>
  <c r="H51" i="13" s="1"/>
  <c r="F56" i="13"/>
  <c r="H56" i="13" s="1"/>
  <c r="F37" i="13"/>
  <c r="G37" i="13" s="1"/>
  <c r="F20" i="13"/>
  <c r="G20" i="13" s="1"/>
  <c r="F59" i="13"/>
  <c r="G59" i="13" s="1"/>
  <c r="F95" i="13"/>
  <c r="H95" i="13" s="1"/>
  <c r="F49" i="13"/>
  <c r="G49" i="13" s="1"/>
  <c r="F24" i="13"/>
  <c r="G24" i="13" s="1"/>
  <c r="F70" i="13"/>
  <c r="G70" i="13" s="1"/>
  <c r="F53" i="13"/>
  <c r="G53" i="13" s="1"/>
  <c r="F27" i="13"/>
  <c r="H27" i="13" s="1"/>
  <c r="F76" i="13"/>
  <c r="H76" i="13" s="1"/>
  <c r="F79" i="13"/>
  <c r="H79" i="13" s="1"/>
  <c r="F39" i="13"/>
  <c r="G39" i="13" s="1"/>
  <c r="AP246" i="4"/>
  <c r="AP247" i="4"/>
  <c r="AS246" i="4"/>
  <c r="AS247" i="4"/>
  <c r="T34" i="10"/>
  <c r="V32" i="10"/>
  <c r="CC247" i="4"/>
  <c r="CC246" i="4"/>
  <c r="CI247" i="4"/>
  <c r="DH247" i="4"/>
  <c r="DK247" i="4" s="1"/>
  <c r="CL247" i="4"/>
  <c r="CM247" i="4" s="1"/>
  <c r="P147" i="4"/>
  <c r="P134" i="4"/>
  <c r="AK148" i="4"/>
  <c r="AK34" i="4"/>
  <c r="BW134" i="4"/>
  <c r="CU110" i="4"/>
  <c r="H243" i="4"/>
  <c r="H134" i="4"/>
  <c r="BW128" i="4"/>
  <c r="P83" i="4"/>
  <c r="AI243" i="4"/>
  <c r="AW34" i="4"/>
  <c r="AW110" i="4"/>
  <c r="H147" i="4"/>
  <c r="AI94" i="4"/>
  <c r="AK134" i="4"/>
  <c r="BW83" i="4"/>
  <c r="DG110" i="4"/>
  <c r="CU87" i="4"/>
  <c r="AW83" i="4"/>
  <c r="AK243" i="4"/>
  <c r="H142" i="4"/>
  <c r="AW87" i="4"/>
  <c r="P174" i="4"/>
  <c r="AK194" i="4"/>
  <c r="P204" i="4"/>
  <c r="BW204" i="4"/>
  <c r="CU147" i="4"/>
  <c r="CU34" i="4"/>
  <c r="P128" i="4"/>
  <c r="P110" i="4"/>
  <c r="BW243" i="4"/>
  <c r="AI142" i="4"/>
  <c r="AI87" i="4"/>
  <c r="H174" i="4"/>
  <c r="H194" i="4"/>
  <c r="AI128" i="4"/>
  <c r="AK128" i="4"/>
  <c r="H87" i="4"/>
  <c r="AK152" i="4"/>
  <c r="AI174" i="4"/>
  <c r="AI35" i="4"/>
  <c r="AK204" i="4"/>
  <c r="BW34" i="4"/>
  <c r="CU128" i="4"/>
  <c r="AK87" i="4"/>
  <c r="AW174" i="4"/>
  <c r="AI188" i="4"/>
  <c r="AI83" i="4"/>
  <c r="AW243" i="4"/>
  <c r="DG243" i="4"/>
  <c r="P87" i="4"/>
  <c r="AK174" i="4"/>
  <c r="BW87" i="4"/>
  <c r="BW110" i="4"/>
  <c r="CU83" i="4"/>
  <c r="CU174" i="4"/>
  <c r="DG128" i="4"/>
  <c r="H83" i="4"/>
  <c r="CU243" i="4"/>
  <c r="H34" i="4"/>
  <c r="H128" i="4"/>
  <c r="P143" i="4"/>
  <c r="CI146" i="4"/>
  <c r="H78" i="4"/>
  <c r="P37" i="4"/>
  <c r="P99" i="4"/>
  <c r="P12" i="4"/>
  <c r="P158" i="4"/>
  <c r="AW167" i="4"/>
  <c r="H23" i="4"/>
  <c r="H143" i="4"/>
  <c r="AI78" i="4"/>
  <c r="AW12" i="4"/>
  <c r="AI12" i="4"/>
  <c r="AI143" i="4"/>
  <c r="BW99" i="4"/>
  <c r="BW167" i="4"/>
  <c r="CU99" i="4"/>
  <c r="AW99" i="4"/>
  <c r="AK12" i="4"/>
  <c r="AW143" i="4"/>
  <c r="AI37" i="4"/>
  <c r="AI99" i="4"/>
  <c r="H46" i="4"/>
  <c r="AK143" i="4"/>
  <c r="AW146" i="4"/>
  <c r="AI167" i="4"/>
  <c r="AI46" i="4"/>
  <c r="CU78" i="4"/>
  <c r="AK99" i="4"/>
  <c r="AK158" i="4"/>
  <c r="AW46" i="4"/>
  <c r="H146" i="4"/>
  <c r="AI146" i="4"/>
  <c r="AK78" i="4"/>
  <c r="AW78" i="4"/>
  <c r="AK46" i="4"/>
  <c r="AK37" i="4"/>
  <c r="BW146" i="4"/>
  <c r="P46" i="4"/>
  <c r="P146" i="4"/>
  <c r="H37" i="4"/>
  <c r="AW37" i="4"/>
  <c r="CU206" i="4"/>
  <c r="CU12" i="4"/>
  <c r="CU37" i="4"/>
  <c r="P206" i="4"/>
  <c r="H158" i="4"/>
  <c r="AK167" i="4"/>
  <c r="BW12" i="4"/>
  <c r="DG12" i="4"/>
  <c r="CU143" i="4"/>
  <c r="DG37" i="4"/>
  <c r="H12" i="4"/>
  <c r="AI158" i="4"/>
  <c r="CQ235" i="4"/>
  <c r="EH235" i="4"/>
  <c r="DD235" i="4"/>
  <c r="DE235" i="4" s="1"/>
  <c r="AI208" i="4"/>
  <c r="P30" i="4"/>
  <c r="AW176" i="4"/>
  <c r="H176" i="4"/>
  <c r="BW196" i="4"/>
  <c r="CU92" i="4"/>
  <c r="CU30" i="4"/>
  <c r="AK220" i="4"/>
  <c r="AK196" i="4"/>
  <c r="CU176" i="4"/>
  <c r="AK66" i="4"/>
  <c r="AW196" i="4"/>
  <c r="AI176" i="4"/>
  <c r="H30" i="4"/>
  <c r="H66" i="4"/>
  <c r="AI196" i="4"/>
  <c r="AK176" i="4"/>
  <c r="AI30" i="4"/>
  <c r="AI66" i="4"/>
  <c r="P176" i="4"/>
  <c r="DG176" i="4"/>
  <c r="P196" i="4"/>
  <c r="DH245" i="4"/>
  <c r="DK245" i="4" s="1"/>
  <c r="EF254" i="4"/>
  <c r="EG266" i="4" s="1"/>
  <c r="V19" i="10"/>
  <c r="CI245" i="4"/>
  <c r="V30" i="10"/>
  <c r="AV238" i="4"/>
  <c r="EE238" i="4" s="1"/>
  <c r="BW186" i="4"/>
  <c r="P214" i="4"/>
  <c r="AI214" i="4"/>
  <c r="CU167" i="4"/>
  <c r="BW214" i="4"/>
  <c r="CU196" i="4"/>
  <c r="BW187" i="4"/>
  <c r="CU171" i="4"/>
  <c r="CO24" i="4"/>
  <c r="EB207" i="4"/>
  <c r="S219" i="4"/>
  <c r="AS28" i="4"/>
  <c r="CO55" i="4"/>
  <c r="CO59" i="4"/>
  <c r="DY201" i="4"/>
  <c r="CB201" i="4"/>
  <c r="CH201" i="4" s="1"/>
  <c r="CQ227" i="4"/>
  <c r="CO84" i="4"/>
  <c r="CO28" i="4"/>
  <c r="CO181" i="4"/>
  <c r="CO117" i="4"/>
  <c r="CO60" i="4"/>
  <c r="CO5" i="4"/>
  <c r="CO166" i="4"/>
  <c r="CV166" i="4" s="1"/>
  <c r="CO110" i="4"/>
  <c r="CO44" i="4"/>
  <c r="CO207" i="4"/>
  <c r="CO147" i="4"/>
  <c r="CO91" i="4"/>
  <c r="CV91" i="4" s="1"/>
  <c r="CO36" i="4"/>
  <c r="CO222" i="4"/>
  <c r="CO243" i="4"/>
  <c r="CV243" i="4" s="1"/>
  <c r="Q243" i="4"/>
  <c r="AX243" i="4"/>
  <c r="BM243" i="4"/>
  <c r="CO244" i="4"/>
  <c r="CV244" i="4" s="1"/>
  <c r="I243" i="4"/>
  <c r="Q244" i="4"/>
  <c r="CO104" i="4"/>
  <c r="CO152" i="4"/>
  <c r="CO221" i="4"/>
  <c r="CV221" i="4" s="1"/>
  <c r="CO29" i="4"/>
  <c r="CO108" i="4"/>
  <c r="CO156" i="4"/>
  <c r="CV156" i="4" s="1"/>
  <c r="CO203" i="4"/>
  <c r="Q217" i="4"/>
  <c r="CO71" i="4"/>
  <c r="AP75" i="4"/>
  <c r="CO75" i="4"/>
  <c r="CO119" i="4"/>
  <c r="CV119" i="4" s="1"/>
  <c r="CO123" i="4"/>
  <c r="CO167" i="4"/>
  <c r="AP171" i="4"/>
  <c r="CO171" i="4"/>
  <c r="CO23" i="4"/>
  <c r="CV23" i="4" s="1"/>
  <c r="CO177" i="4"/>
  <c r="CO113" i="4"/>
  <c r="CO56" i="4"/>
  <c r="CO215" i="4"/>
  <c r="CO162" i="4"/>
  <c r="CV162" i="4" s="1"/>
  <c r="CO106" i="4"/>
  <c r="CV106" i="4" s="1"/>
  <c r="CO40" i="4"/>
  <c r="CO199" i="4"/>
  <c r="CO143" i="4"/>
  <c r="CO87" i="4"/>
  <c r="CV87" i="4" s="1"/>
  <c r="CO31" i="4"/>
  <c r="CO227" i="4"/>
  <c r="AS40" i="4"/>
  <c r="CO196" i="4"/>
  <c r="G202" i="4"/>
  <c r="EB215" i="4"/>
  <c r="Q218" i="4"/>
  <c r="Q219" i="4"/>
  <c r="E28" i="4"/>
  <c r="CX28" i="4" s="1"/>
  <c r="CO188" i="4"/>
  <c r="CV188" i="4" s="1"/>
  <c r="CO132" i="4"/>
  <c r="CO76" i="4"/>
  <c r="CO22" i="4"/>
  <c r="CO165" i="4"/>
  <c r="CO109" i="4"/>
  <c r="CO52" i="4"/>
  <c r="CO213" i="4"/>
  <c r="CO158" i="4"/>
  <c r="CO94" i="4"/>
  <c r="CV94" i="4" s="1"/>
  <c r="CO195" i="4"/>
  <c r="CO139" i="4"/>
  <c r="CV139" i="4" s="1"/>
  <c r="CO83" i="4"/>
  <c r="AV212" i="4"/>
  <c r="AW212" i="4" s="1"/>
  <c r="BN223" i="4"/>
  <c r="Q216" i="4"/>
  <c r="BM218" i="4"/>
  <c r="CO184" i="4"/>
  <c r="CO128" i="4"/>
  <c r="CO72" i="4"/>
  <c r="CV72" i="4" s="1"/>
  <c r="CO17" i="4"/>
  <c r="CO161" i="4"/>
  <c r="CO105" i="4"/>
  <c r="CO48" i="4"/>
  <c r="CO206" i="4"/>
  <c r="CO154" i="4"/>
  <c r="CO90" i="4"/>
  <c r="CV90" i="4" s="1"/>
  <c r="CO191" i="4"/>
  <c r="CV191" i="4" s="1"/>
  <c r="CO135" i="4"/>
  <c r="CO79" i="4"/>
  <c r="CO224" i="4"/>
  <c r="Q229" i="4"/>
  <c r="CO157" i="4"/>
  <c r="CO101" i="4"/>
  <c r="CO43" i="4"/>
  <c r="CO204" i="4"/>
  <c r="CO142" i="4"/>
  <c r="CV142" i="4" s="1"/>
  <c r="CO86" i="4"/>
  <c r="CV86" i="4" s="1"/>
  <c r="CO30" i="4"/>
  <c r="CO187" i="4"/>
  <c r="CO131" i="4"/>
  <c r="CO70" i="4"/>
  <c r="CV70" i="4" s="1"/>
  <c r="CO11" i="4"/>
  <c r="CV11" i="4" s="1"/>
  <c r="CO226" i="4"/>
  <c r="CV226" i="4" s="1"/>
  <c r="BM230" i="4"/>
  <c r="CO26" i="4"/>
  <c r="EH211" i="4"/>
  <c r="CQ223" i="4"/>
  <c r="CP221" i="4"/>
  <c r="CX221" i="4" s="1"/>
  <c r="CO183" i="4"/>
  <c r="CO127" i="4"/>
  <c r="CO66" i="4"/>
  <c r="CO7" i="4"/>
  <c r="CO225" i="4"/>
  <c r="CO232" i="4"/>
  <c r="CO49" i="4"/>
  <c r="CO53" i="4"/>
  <c r="EH203" i="4"/>
  <c r="AK221" i="4"/>
  <c r="AI221" i="4"/>
  <c r="CO208" i="4"/>
  <c r="CV208" i="4" s="1"/>
  <c r="CO149" i="4"/>
  <c r="CO93" i="4"/>
  <c r="CO38" i="4"/>
  <c r="CO190" i="4"/>
  <c r="CV190" i="4" s="1"/>
  <c r="CO134" i="4"/>
  <c r="CV134" i="4" s="1"/>
  <c r="CO78" i="4"/>
  <c r="CO20" i="4"/>
  <c r="CO179" i="4"/>
  <c r="CV179" i="4" s="1"/>
  <c r="CO115" i="4"/>
  <c r="CO62" i="4"/>
  <c r="CV62" i="4" s="1"/>
  <c r="CO217" i="4"/>
  <c r="CV217" i="4" s="1"/>
  <c r="BM231" i="4"/>
  <c r="CO73" i="4"/>
  <c r="CO77" i="4"/>
  <c r="CO121" i="4"/>
  <c r="CO125" i="4"/>
  <c r="CO169" i="4"/>
  <c r="CO173" i="4"/>
  <c r="EH213" i="4"/>
  <c r="CO145" i="4"/>
  <c r="CO89" i="4"/>
  <c r="CO33" i="4"/>
  <c r="CO186" i="4"/>
  <c r="CO130" i="4"/>
  <c r="CO74" i="4"/>
  <c r="CV74" i="4" s="1"/>
  <c r="CO15" i="4"/>
  <c r="CO175" i="4"/>
  <c r="CO111" i="4"/>
  <c r="CO58" i="4"/>
  <c r="CV58" i="4" s="1"/>
  <c r="CO216" i="4"/>
  <c r="CO14" i="4"/>
  <c r="U137" i="4"/>
  <c r="CO202" i="4"/>
  <c r="CO164" i="4"/>
  <c r="CV164" i="4" s="1"/>
  <c r="CO100" i="4"/>
  <c r="CO46" i="4"/>
  <c r="CO197" i="4"/>
  <c r="CO141" i="4"/>
  <c r="CO85" i="4"/>
  <c r="CO19" i="4"/>
  <c r="CO182" i="4"/>
  <c r="CO126" i="4"/>
  <c r="CV126" i="4" s="1"/>
  <c r="CO69" i="4"/>
  <c r="CO12" i="4"/>
  <c r="CV12" i="4" s="1"/>
  <c r="CO163" i="4"/>
  <c r="CO107" i="4"/>
  <c r="CO54" i="4"/>
  <c r="CO218" i="4"/>
  <c r="AS27" i="4"/>
  <c r="CO27" i="4"/>
  <c r="Q227" i="4"/>
  <c r="BM226" i="4"/>
  <c r="CO214" i="4"/>
  <c r="CO160" i="4"/>
  <c r="CO96" i="4"/>
  <c r="CO42" i="4"/>
  <c r="CO193" i="4"/>
  <c r="CO137" i="4"/>
  <c r="CO81" i="4"/>
  <c r="CO18" i="4"/>
  <c r="CO178" i="4"/>
  <c r="CO122" i="4"/>
  <c r="CO65" i="4"/>
  <c r="CO8" i="4"/>
  <c r="CO159" i="4"/>
  <c r="CO103" i="4"/>
  <c r="CO50" i="4"/>
  <c r="CO98" i="4"/>
  <c r="CO102" i="4"/>
  <c r="CV102" i="4" s="1"/>
  <c r="CO146" i="4"/>
  <c r="CO150" i="4"/>
  <c r="CO194" i="4"/>
  <c r="CV194" i="4" s="1"/>
  <c r="E218" i="4"/>
  <c r="EH226" i="4"/>
  <c r="CQ238" i="4"/>
  <c r="CP229" i="4"/>
  <c r="CX229" i="4" s="1"/>
  <c r="G218" i="4"/>
  <c r="AV217" i="4"/>
  <c r="CP230" i="4"/>
  <c r="R232" i="4"/>
  <c r="S233" i="4"/>
  <c r="G223" i="4"/>
  <c r="H223" i="4" s="1"/>
  <c r="S238" i="4"/>
  <c r="R237" i="4"/>
  <c r="G226" i="4"/>
  <c r="H226" i="4" s="1"/>
  <c r="BN228" i="4"/>
  <c r="BO229" i="4"/>
  <c r="DD217" i="4"/>
  <c r="DE217" i="4" s="1"/>
  <c r="DD226" i="4"/>
  <c r="DE226" i="4" s="1"/>
  <c r="AS148" i="4"/>
  <c r="EH219" i="4"/>
  <c r="AV227" i="4"/>
  <c r="DY184" i="4"/>
  <c r="CB184" i="4"/>
  <c r="CH184" i="4" s="1"/>
  <c r="CB69" i="4"/>
  <c r="CH69" i="4" s="1"/>
  <c r="DY69" i="4"/>
  <c r="EH228" i="4"/>
  <c r="DY126" i="4"/>
  <c r="CB126" i="4"/>
  <c r="CH126" i="4" s="1"/>
  <c r="CB68" i="4"/>
  <c r="CH68" i="4" s="1"/>
  <c r="DY68" i="4"/>
  <c r="CB191" i="4"/>
  <c r="CH191" i="4" s="1"/>
  <c r="DF191" i="4"/>
  <c r="DG191" i="4" s="1"/>
  <c r="EE191" i="4"/>
  <c r="DF179" i="4"/>
  <c r="DG179" i="4" s="1"/>
  <c r="EE179" i="4"/>
  <c r="CB179" i="4"/>
  <c r="CH179" i="4" s="1"/>
  <c r="DF167" i="4"/>
  <c r="DG167" i="4" s="1"/>
  <c r="EE167" i="4"/>
  <c r="CB167" i="4"/>
  <c r="CH167" i="4" s="1"/>
  <c r="DF155" i="4"/>
  <c r="DG155" i="4" s="1"/>
  <c r="EE155" i="4"/>
  <c r="CB143" i="4"/>
  <c r="CH143" i="4" s="1"/>
  <c r="DF143" i="4"/>
  <c r="DG143" i="4" s="1"/>
  <c r="EE143" i="4"/>
  <c r="DF131" i="4"/>
  <c r="DG131" i="4" s="1"/>
  <c r="EE131" i="4"/>
  <c r="CB131" i="4"/>
  <c r="CH131" i="4" s="1"/>
  <c r="DF119" i="4"/>
  <c r="DG119" i="4" s="1"/>
  <c r="EE119" i="4"/>
  <c r="DF107" i="4"/>
  <c r="EE107" i="4"/>
  <c r="CB95" i="4"/>
  <c r="CH95" i="4" s="1"/>
  <c r="DF95" i="4"/>
  <c r="DG95" i="4" s="1"/>
  <c r="EE95" i="4"/>
  <c r="DF83" i="4"/>
  <c r="DG83" i="4" s="1"/>
  <c r="EE83" i="4"/>
  <c r="CB83" i="4"/>
  <c r="CH83" i="4" s="1"/>
  <c r="DF71" i="4"/>
  <c r="EE71" i="4"/>
  <c r="CB71" i="4"/>
  <c r="CH71" i="4" s="1"/>
  <c r="DF59" i="4"/>
  <c r="EE59" i="4"/>
  <c r="CB47" i="4"/>
  <c r="CH47" i="4" s="1"/>
  <c r="DF47" i="4"/>
  <c r="EE47" i="4"/>
  <c r="DF35" i="4"/>
  <c r="DG35" i="4" s="1"/>
  <c r="EE35" i="4"/>
  <c r="CB35" i="4"/>
  <c r="CH35" i="4" s="1"/>
  <c r="DF23" i="4"/>
  <c r="DG23" i="4" s="1"/>
  <c r="EE23" i="4"/>
  <c r="CB23" i="4"/>
  <c r="CH23" i="4" s="1"/>
  <c r="DF11" i="4"/>
  <c r="DG11" i="4" s="1"/>
  <c r="EE11" i="4"/>
  <c r="CP228" i="4"/>
  <c r="AV220" i="4"/>
  <c r="AW220" i="4" s="1"/>
  <c r="DH55" i="4"/>
  <c r="DK55" i="4" s="1"/>
  <c r="R227" i="4"/>
  <c r="CQ229" i="4"/>
  <c r="BN231" i="4"/>
  <c r="R229" i="4"/>
  <c r="CP227" i="4"/>
  <c r="CX227" i="4" s="1"/>
  <c r="DD219" i="4"/>
  <c r="DE219" i="4" s="1"/>
  <c r="CP231" i="4"/>
  <c r="CX231" i="4" s="1"/>
  <c r="AV221" i="4"/>
  <c r="AW221" i="4" s="1"/>
  <c r="DY193" i="4"/>
  <c r="CB193" i="4"/>
  <c r="CH193" i="4" s="1"/>
  <c r="DY79" i="4"/>
  <c r="CB79" i="4"/>
  <c r="CH79" i="4" s="1"/>
  <c r="CB12" i="4"/>
  <c r="CH12" i="4" s="1"/>
  <c r="DY12" i="4"/>
  <c r="CB190" i="4"/>
  <c r="CH190" i="4" s="1"/>
  <c r="DF190" i="4"/>
  <c r="DG190" i="4" s="1"/>
  <c r="EE190" i="4"/>
  <c r="EE178" i="4"/>
  <c r="CB178" i="4"/>
  <c r="CH178" i="4" s="1"/>
  <c r="DF166" i="4"/>
  <c r="DG166" i="4" s="1"/>
  <c r="EE166" i="4"/>
  <c r="CB142" i="4"/>
  <c r="CH142" i="4" s="1"/>
  <c r="DF142" i="4"/>
  <c r="DG142" i="4" s="1"/>
  <c r="EE142" i="4"/>
  <c r="EE130" i="4"/>
  <c r="CB130" i="4"/>
  <c r="CH130" i="4" s="1"/>
  <c r="CB118" i="4"/>
  <c r="CH118" i="4" s="1"/>
  <c r="DF118" i="4"/>
  <c r="DG118" i="4" s="1"/>
  <c r="EE118" i="4"/>
  <c r="DF94" i="4"/>
  <c r="DG94" i="4" s="1"/>
  <c r="EE94" i="4"/>
  <c r="DF70" i="4"/>
  <c r="DG70" i="4" s="1"/>
  <c r="EE70" i="4"/>
  <c r="CB70" i="4"/>
  <c r="CH70" i="4" s="1"/>
  <c r="CB46" i="4"/>
  <c r="CH46" i="4" s="1"/>
  <c r="DF46" i="4"/>
  <c r="DG46" i="4" s="1"/>
  <c r="EE46" i="4"/>
  <c r="EE34" i="4"/>
  <c r="CB34" i="4"/>
  <c r="CH34" i="4" s="1"/>
  <c r="CB22" i="4"/>
  <c r="CH22" i="4" s="1"/>
  <c r="DF22" i="4"/>
  <c r="EE22" i="4"/>
  <c r="EE10" i="4"/>
  <c r="CB10" i="4"/>
  <c r="CH10" i="4" s="1"/>
  <c r="G225" i="4"/>
  <c r="G227" i="4"/>
  <c r="EB227" i="4"/>
  <c r="CB11" i="4"/>
  <c r="CH11" i="4" s="1"/>
  <c r="DY88" i="4"/>
  <c r="CB88" i="4"/>
  <c r="CH88" i="4" s="1"/>
  <c r="DY31" i="4"/>
  <c r="CB31" i="4"/>
  <c r="CH31" i="4" s="1"/>
  <c r="EH222" i="4"/>
  <c r="CL159" i="4"/>
  <c r="CM159" i="4" s="1"/>
  <c r="CB155" i="4"/>
  <c r="CH155" i="4" s="1"/>
  <c r="DY155" i="4"/>
  <c r="G224" i="4"/>
  <c r="H224" i="4" s="1"/>
  <c r="EH225" i="4"/>
  <c r="CB154" i="4"/>
  <c r="CH154" i="4" s="1"/>
  <c r="DY154" i="4"/>
  <c r="CB165" i="4"/>
  <c r="CH165" i="4" s="1"/>
  <c r="DY165" i="4"/>
  <c r="CB107" i="4"/>
  <c r="CH107" i="4" s="1"/>
  <c r="DY107" i="4"/>
  <c r="G222" i="4"/>
  <c r="AV224" i="4"/>
  <c r="AW224" i="4" s="1"/>
  <c r="DY164" i="4"/>
  <c r="CB164" i="4"/>
  <c r="CH164" i="4" s="1"/>
  <c r="CB106" i="4"/>
  <c r="CH106" i="4" s="1"/>
  <c r="DY106" i="4"/>
  <c r="DH139" i="4"/>
  <c r="DK139" i="4" s="1"/>
  <c r="CL139" i="4"/>
  <c r="CM139" i="4" s="1"/>
  <c r="CB117" i="4"/>
  <c r="CH117" i="4" s="1"/>
  <c r="DY117" i="4"/>
  <c r="CB59" i="4"/>
  <c r="CH59" i="4" s="1"/>
  <c r="DY59" i="4"/>
  <c r="CB174" i="4"/>
  <c r="CH174" i="4" s="1"/>
  <c r="DY174" i="4"/>
  <c r="CB116" i="4"/>
  <c r="CH116" i="4" s="1"/>
  <c r="DY116" i="4"/>
  <c r="EC32" i="4"/>
  <c r="EC109" i="4"/>
  <c r="EC46" i="4"/>
  <c r="EC160" i="4"/>
  <c r="DH38" i="4"/>
  <c r="DK38" i="4" s="1"/>
  <c r="CL146" i="4"/>
  <c r="CM146" i="4" s="1"/>
  <c r="EC113" i="4"/>
  <c r="EC50" i="4"/>
  <c r="EC168" i="4"/>
  <c r="AP94" i="4"/>
  <c r="EH230" i="4"/>
  <c r="CQ242" i="4"/>
  <c r="EC116" i="4"/>
  <c r="EC176" i="4"/>
  <c r="EB230" i="4"/>
  <c r="EC140" i="4"/>
  <c r="EC143" i="4"/>
  <c r="EC194" i="4"/>
  <c r="EC170" i="4"/>
  <c r="EC158" i="4"/>
  <c r="EC134" i="4"/>
  <c r="EC122" i="4"/>
  <c r="EC110" i="4"/>
  <c r="EC86" i="4"/>
  <c r="EC74" i="4"/>
  <c r="EC62" i="4"/>
  <c r="EC38" i="4"/>
  <c r="EC26" i="4"/>
  <c r="EC14" i="4"/>
  <c r="AS244" i="4"/>
  <c r="EC155" i="4"/>
  <c r="EC145" i="4"/>
  <c r="EC183" i="4"/>
  <c r="EC192" i="4"/>
  <c r="EC180" i="4"/>
  <c r="EC177" i="4"/>
  <c r="EC173" i="4"/>
  <c r="EC167" i="4"/>
  <c r="EC156" i="4"/>
  <c r="EC153" i="4"/>
  <c r="EC149" i="4"/>
  <c r="EC148" i="4"/>
  <c r="EC154" i="4"/>
  <c r="EC144" i="4"/>
  <c r="EC132" i="4"/>
  <c r="EC131" i="4"/>
  <c r="EC125" i="4"/>
  <c r="EC124" i="4"/>
  <c r="EC123" i="4"/>
  <c r="EC120" i="4"/>
  <c r="EC118" i="4"/>
  <c r="EC114" i="4"/>
  <c r="EC119" i="4"/>
  <c r="EC117" i="4"/>
  <c r="EC108" i="4"/>
  <c r="EC105" i="4"/>
  <c r="EC101" i="4"/>
  <c r="EC100" i="4"/>
  <c r="EC107" i="4"/>
  <c r="EC104" i="4"/>
  <c r="EC103" i="4"/>
  <c r="EC99" i="4"/>
  <c r="EC106" i="4"/>
  <c r="EC95" i="4"/>
  <c r="EC93" i="4"/>
  <c r="EC96" i="4"/>
  <c r="EC92" i="4"/>
  <c r="EC91" i="4"/>
  <c r="EC88" i="4"/>
  <c r="EC89" i="4"/>
  <c r="EC81" i="4"/>
  <c r="EC77" i="4"/>
  <c r="EC76" i="4"/>
  <c r="EC83" i="4"/>
  <c r="EC79" i="4"/>
  <c r="EC69" i="4"/>
  <c r="EC70" i="4"/>
  <c r="EC68" i="4"/>
  <c r="EC66" i="4"/>
  <c r="EC65" i="4"/>
  <c r="EC52" i="4"/>
  <c r="EC59" i="4"/>
  <c r="EC51" i="4"/>
  <c r="EC58" i="4"/>
  <c r="EC47" i="4"/>
  <c r="EC42" i="4"/>
  <c r="EC41" i="4"/>
  <c r="EC48" i="4"/>
  <c r="EC40" i="4"/>
  <c r="EC44" i="4"/>
  <c r="EC33" i="4"/>
  <c r="EC35" i="4"/>
  <c r="EC34" i="4"/>
  <c r="EC36" i="4"/>
  <c r="EC30" i="4"/>
  <c r="EC28" i="4"/>
  <c r="EC27" i="4"/>
  <c r="EC31" i="4"/>
  <c r="EC29" i="4"/>
  <c r="EC21" i="4"/>
  <c r="EC23" i="4"/>
  <c r="EC20" i="4"/>
  <c r="EC22" i="4"/>
  <c r="EC15" i="4"/>
  <c r="EC18" i="4"/>
  <c r="EC19" i="4"/>
  <c r="EC17" i="4"/>
  <c r="G230" i="4"/>
  <c r="DY230" i="4" s="1"/>
  <c r="E234" i="4"/>
  <c r="EC53" i="4"/>
  <c r="EC165" i="4"/>
  <c r="EC191" i="4"/>
  <c r="EC179" i="4"/>
  <c r="E230" i="4"/>
  <c r="EC57" i="4"/>
  <c r="EC39" i="4"/>
  <c r="EC189" i="4"/>
  <c r="EC175" i="4"/>
  <c r="EC162" i="4"/>
  <c r="EC152" i="4"/>
  <c r="EC138" i="4"/>
  <c r="EC127" i="4"/>
  <c r="EC111" i="4"/>
  <c r="EC90" i="4"/>
  <c r="EC82" i="4"/>
  <c r="EC56" i="4"/>
  <c r="EC43" i="4"/>
  <c r="EC60" i="4"/>
  <c r="EC172" i="4"/>
  <c r="EC150" i="4"/>
  <c r="EC71" i="4"/>
  <c r="EC174" i="4"/>
  <c r="EC64" i="4"/>
  <c r="EC63" i="4"/>
  <c r="S236" i="4"/>
  <c r="AB231" i="4"/>
  <c r="EC184" i="4"/>
  <c r="EI29" i="4"/>
  <c r="EI93" i="4"/>
  <c r="EI149" i="4"/>
  <c r="EI22" i="4"/>
  <c r="EI98" i="4"/>
  <c r="EI119" i="4"/>
  <c r="EI48" i="4"/>
  <c r="EI104" i="4"/>
  <c r="EI41" i="4"/>
  <c r="EI94" i="4"/>
  <c r="EI198" i="4"/>
  <c r="EI123" i="4"/>
  <c r="EI194" i="4"/>
  <c r="EI170" i="4"/>
  <c r="EI122" i="4"/>
  <c r="EI26" i="4"/>
  <c r="EI153" i="4"/>
  <c r="EI110" i="4"/>
  <c r="EI23" i="4"/>
  <c r="EI71" i="4"/>
  <c r="EI175" i="4"/>
  <c r="EI168" i="4"/>
  <c r="EI46" i="4"/>
  <c r="EI131" i="4"/>
  <c r="EI187" i="4"/>
  <c r="EI188" i="4"/>
  <c r="EI186" i="4"/>
  <c r="EI179" i="4"/>
  <c r="EI181" i="4"/>
  <c r="EI172" i="4"/>
  <c r="EI163" i="4"/>
  <c r="EI164" i="4"/>
  <c r="EI138" i="4"/>
  <c r="EI139" i="4"/>
  <c r="EI132" i="4"/>
  <c r="EI133" i="4"/>
  <c r="EI124" i="4"/>
  <c r="EI116" i="4"/>
  <c r="EI114" i="4"/>
  <c r="EI107" i="4"/>
  <c r="EI108" i="4"/>
  <c r="EI106" i="4"/>
  <c r="EI100" i="4"/>
  <c r="EI101" i="4"/>
  <c r="EI91" i="4"/>
  <c r="EI92" i="4"/>
  <c r="EI83" i="4"/>
  <c r="EI82" i="4"/>
  <c r="EI76" i="4"/>
  <c r="EI77" i="4"/>
  <c r="EI68" i="4"/>
  <c r="EI42" i="4"/>
  <c r="EI36" i="4"/>
  <c r="EI37" i="4"/>
  <c r="EI28" i="4"/>
  <c r="EI20" i="4"/>
  <c r="EI18" i="4"/>
  <c r="EC166" i="4"/>
  <c r="EC115" i="4"/>
  <c r="EC151" i="4"/>
  <c r="EI45" i="4"/>
  <c r="EI97" i="4"/>
  <c r="EI161" i="4"/>
  <c r="EI30" i="4"/>
  <c r="EI79" i="4"/>
  <c r="EI127" i="4"/>
  <c r="EI56" i="4"/>
  <c r="EI176" i="4"/>
  <c r="EI102" i="4"/>
  <c r="EI155" i="4"/>
  <c r="EI90" i="4"/>
  <c r="EC112" i="4"/>
  <c r="EC147" i="4"/>
  <c r="EI165" i="4"/>
  <c r="EI34" i="4"/>
  <c r="EI118" i="4"/>
  <c r="EI31" i="4"/>
  <c r="EI120" i="4"/>
  <c r="EI54" i="4"/>
  <c r="EI19" i="4"/>
  <c r="EI44" i="4"/>
  <c r="EC129" i="4"/>
  <c r="EC185" i="4"/>
  <c r="EC178" i="4"/>
  <c r="EC171" i="4"/>
  <c r="EC139" i="4"/>
  <c r="EI49" i="4"/>
  <c r="EI109" i="4"/>
  <c r="EI130" i="4"/>
  <c r="EI191" i="4"/>
  <c r="EI64" i="4"/>
  <c r="EI184" i="4"/>
  <c r="EI113" i="4"/>
  <c r="EI169" i="4"/>
  <c r="EI52" i="4"/>
  <c r="EI157" i="4"/>
  <c r="EI196" i="4"/>
  <c r="AI252" i="4"/>
  <c r="AK252" i="4"/>
  <c r="P252" i="4"/>
  <c r="H252" i="4"/>
  <c r="CU252" i="4"/>
  <c r="DG252" i="4"/>
  <c r="AW252" i="4"/>
  <c r="EC188" i="4"/>
  <c r="EC78" i="4"/>
  <c r="EC126" i="4"/>
  <c r="EC186" i="4"/>
  <c r="EC128" i="4"/>
  <c r="EC55" i="4"/>
  <c r="EC163" i="4"/>
  <c r="EI57" i="4"/>
  <c r="EI117" i="4"/>
  <c r="EI173" i="4"/>
  <c r="EI143" i="4"/>
  <c r="EI128" i="4"/>
  <c r="EI65" i="4"/>
  <c r="EI121" i="4"/>
  <c r="EI35" i="4"/>
  <c r="EI60" i="4"/>
  <c r="EI162" i="4"/>
  <c r="EC161" i="4"/>
  <c r="EC130" i="4"/>
  <c r="EC136" i="4"/>
  <c r="EC87" i="4"/>
  <c r="EI61" i="4"/>
  <c r="EI177" i="4"/>
  <c r="EI142" i="4"/>
  <c r="EI95" i="4"/>
  <c r="EI199" i="4"/>
  <c r="EI72" i="4"/>
  <c r="EI192" i="4"/>
  <c r="EI174" i="4"/>
  <c r="EI43" i="4"/>
  <c r="EI84" i="4"/>
  <c r="EC135" i="4"/>
  <c r="EI69" i="4"/>
  <c r="EI125" i="4"/>
  <c r="EI185" i="4"/>
  <c r="EI154" i="4"/>
  <c r="EI47" i="4"/>
  <c r="EI151" i="4"/>
  <c r="EI16" i="4"/>
  <c r="EI80" i="4"/>
  <c r="EI136" i="4"/>
  <c r="EI70" i="4"/>
  <c r="EI126" i="4"/>
  <c r="EI140" i="4"/>
  <c r="AP209" i="4"/>
  <c r="AP163" i="4"/>
  <c r="AP64" i="4"/>
  <c r="AS64" i="4"/>
  <c r="EC137" i="4"/>
  <c r="EC164" i="4"/>
  <c r="EI129" i="4"/>
  <c r="EI189" i="4"/>
  <c r="EI166" i="4"/>
  <c r="EI103" i="4"/>
  <c r="EI24" i="4"/>
  <c r="EI144" i="4"/>
  <c r="G232" i="4"/>
  <c r="DY232" i="4" s="1"/>
  <c r="CQ241" i="4"/>
  <c r="G242" i="4"/>
  <c r="J253" i="4" s="1"/>
  <c r="AP243" i="4"/>
  <c r="AS92" i="4"/>
  <c r="BO234" i="4"/>
  <c r="AS183" i="4"/>
  <c r="AP222" i="4"/>
  <c r="AP126" i="4"/>
  <c r="AP77" i="4"/>
  <c r="G234" i="4"/>
  <c r="DY234" i="4" s="1"/>
  <c r="CQ237" i="4"/>
  <c r="AV242" i="4"/>
  <c r="EE242" i="4" s="1"/>
  <c r="EF253" i="4" s="1"/>
  <c r="EG265" i="4" s="1"/>
  <c r="BN236" i="4"/>
  <c r="AS243" i="4"/>
  <c r="EC252" i="4"/>
  <c r="ED264" i="4" s="1"/>
  <c r="AP27" i="4"/>
  <c r="AP47" i="4"/>
  <c r="AS90" i="4"/>
  <c r="AK250" i="4"/>
  <c r="CU250" i="4"/>
  <c r="G236" i="4"/>
  <c r="M248" i="4" s="1"/>
  <c r="CQ233" i="4"/>
  <c r="AP188" i="4"/>
  <c r="DH243" i="4"/>
  <c r="DK243" i="4" s="1"/>
  <c r="CC243" i="4"/>
  <c r="V16" i="10"/>
  <c r="AP210" i="4"/>
  <c r="AP44" i="4"/>
  <c r="AP95" i="4"/>
  <c r="AP29" i="4"/>
  <c r="AP45" i="4"/>
  <c r="AP42" i="4"/>
  <c r="AP30" i="4"/>
  <c r="AP244" i="4"/>
  <c r="AP46" i="4"/>
  <c r="DZ254" i="4"/>
  <c r="EA266" i="4" s="1"/>
  <c r="CC244" i="4"/>
  <c r="G14" i="12"/>
  <c r="I14" i="12" s="1"/>
  <c r="U34" i="10"/>
  <c r="AB240" i="4"/>
  <c r="AB235" i="4"/>
  <c r="X231" i="4"/>
  <c r="X239" i="4"/>
  <c r="V28" i="10"/>
  <c r="T33" i="10"/>
  <c r="AP169" i="4"/>
  <c r="AP131" i="4"/>
  <c r="AP86" i="4"/>
  <c r="AP158" i="4"/>
  <c r="AP182" i="4"/>
  <c r="AS112" i="4"/>
  <c r="V17" i="10"/>
  <c r="V27" i="10"/>
  <c r="V21" i="10"/>
  <c r="V5" i="3"/>
  <c r="B6" i="17" s="1"/>
  <c r="AB239" i="4"/>
  <c r="AB243" i="4"/>
  <c r="AB236" i="4"/>
  <c r="AB248" i="4"/>
  <c r="AB232" i="4"/>
  <c r="AB244" i="4"/>
  <c r="X241" i="4"/>
  <c r="X253" i="4"/>
  <c r="X237" i="4"/>
  <c r="X249" i="4"/>
  <c r="X233" i="4"/>
  <c r="X245" i="4"/>
  <c r="CI243" i="4"/>
  <c r="CL243" i="4"/>
  <c r="CM243" i="4" s="1"/>
  <c r="CC245" i="4"/>
  <c r="CD254" i="4"/>
  <c r="CK254" i="4" s="1"/>
  <c r="AK91" i="4"/>
  <c r="BW91" i="4"/>
  <c r="AI91" i="4"/>
  <c r="P91" i="4"/>
  <c r="AW91" i="4"/>
  <c r="H91" i="4"/>
  <c r="CU203" i="4"/>
  <c r="AI203" i="4"/>
  <c r="BW190" i="4"/>
  <c r="AK190" i="4"/>
  <c r="AI190" i="4"/>
  <c r="CU194" i="4"/>
  <c r="BW194" i="4"/>
  <c r="AW194" i="4"/>
  <c r="P194" i="4"/>
  <c r="CU191" i="4"/>
  <c r="H191" i="4"/>
  <c r="AI191" i="4"/>
  <c r="AW175" i="4"/>
  <c r="BW152" i="4"/>
  <c r="BW151" i="4"/>
  <c r="AI151" i="4"/>
  <c r="P151" i="4"/>
  <c r="BW142" i="4"/>
  <c r="AK142" i="4"/>
  <c r="CU142" i="4"/>
  <c r="AW142" i="4"/>
  <c r="CU148" i="4"/>
  <c r="CU131" i="4"/>
  <c r="BW131" i="4"/>
  <c r="P131" i="4"/>
  <c r="AW131" i="4"/>
  <c r="H131" i="4"/>
  <c r="CU119" i="4"/>
  <c r="H119" i="4"/>
  <c r="BW119" i="4"/>
  <c r="AK119" i="4"/>
  <c r="P119" i="4"/>
  <c r="P74" i="4"/>
  <c r="H74" i="4"/>
  <c r="AK74" i="4"/>
  <c r="BW82" i="4"/>
  <c r="AI82" i="4"/>
  <c r="H82" i="4"/>
  <c r="DG69" i="4"/>
  <c r="BW69" i="4"/>
  <c r="AK69" i="4"/>
  <c r="P69" i="4"/>
  <c r="AI69" i="4"/>
  <c r="BW23" i="4"/>
  <c r="AW23" i="4"/>
  <c r="AK23" i="4"/>
  <c r="AI23" i="4"/>
  <c r="CU43" i="4"/>
  <c r="BW43" i="4"/>
  <c r="CI43" i="4"/>
  <c r="AI43" i="4"/>
  <c r="P43" i="4"/>
  <c r="H43" i="4"/>
  <c r="H11" i="4"/>
  <c r="AK11" i="4"/>
  <c r="BW130" i="4"/>
  <c r="CU130" i="4"/>
  <c r="DG130" i="4"/>
  <c r="H130" i="4"/>
  <c r="AW130" i="4"/>
  <c r="P130" i="4"/>
  <c r="BW138" i="4"/>
  <c r="CU138" i="4"/>
  <c r="P138" i="4"/>
  <c r="H138" i="4"/>
  <c r="CU188" i="4"/>
  <c r="AW188" i="4"/>
  <c r="P188" i="4"/>
  <c r="AK188" i="4"/>
  <c r="BW188" i="4"/>
  <c r="H188" i="4"/>
  <c r="AK35" i="4"/>
  <c r="BW35" i="4"/>
  <c r="H35" i="4"/>
  <c r="CU35" i="4"/>
  <c r="AW35" i="4"/>
  <c r="BW164" i="4"/>
  <c r="AW164" i="4"/>
  <c r="DG164" i="4"/>
  <c r="H164" i="4"/>
  <c r="P164" i="4"/>
  <c r="AK164" i="4"/>
  <c r="CU168" i="4"/>
  <c r="P168" i="4"/>
  <c r="AW168" i="4"/>
  <c r="H168" i="4"/>
  <c r="AI168" i="4"/>
  <c r="BW168" i="4"/>
  <c r="CU212" i="4"/>
  <c r="BW212" i="4"/>
  <c r="AW39" i="4"/>
  <c r="CU39" i="4"/>
  <c r="BW39" i="4"/>
  <c r="CU106" i="4"/>
  <c r="CU91" i="4"/>
  <c r="BW191" i="4"/>
  <c r="BW238" i="4"/>
  <c r="V29" i="10"/>
  <c r="BS238" i="4"/>
  <c r="CP235" i="4"/>
  <c r="CX235" i="4" s="1"/>
  <c r="BO238" i="4"/>
  <c r="BN238" i="4"/>
  <c r="BS236" i="4"/>
  <c r="BO236" i="4"/>
  <c r="G41" i="13"/>
  <c r="H41" i="13"/>
  <c r="H69" i="13"/>
  <c r="G69" i="13"/>
  <c r="H15" i="13"/>
  <c r="G15" i="13"/>
  <c r="G44" i="13"/>
  <c r="H44" i="13"/>
  <c r="H91" i="13"/>
  <c r="G96" i="13"/>
  <c r="H96" i="13"/>
  <c r="G18" i="13"/>
  <c r="H18" i="13"/>
  <c r="H29" i="13"/>
  <c r="G29" i="13"/>
  <c r="G32" i="13"/>
  <c r="H32" i="13"/>
  <c r="AV232" i="4"/>
  <c r="CP238" i="4"/>
  <c r="CX238" i="4" s="1"/>
  <c r="AT233" i="4"/>
  <c r="N14" i="14"/>
  <c r="F13" i="13" s="1"/>
  <c r="N23" i="14"/>
  <c r="N27" i="14"/>
  <c r="N35" i="14"/>
  <c r="N39" i="14"/>
  <c r="N43" i="14"/>
  <c r="N47" i="14"/>
  <c r="N55" i="14"/>
  <c r="N59" i="14"/>
  <c r="N63" i="14"/>
  <c r="F62" i="13" s="1"/>
  <c r="N67" i="14"/>
  <c r="N79" i="14"/>
  <c r="N88" i="14"/>
  <c r="G235" i="4"/>
  <c r="BN237" i="4"/>
  <c r="BS232" i="4"/>
  <c r="BO232" i="4"/>
  <c r="R238" i="4"/>
  <c r="R236" i="4"/>
  <c r="R233" i="4"/>
  <c r="EB232" i="4"/>
  <c r="R234" i="4"/>
  <c r="G231" i="4"/>
  <c r="M243" i="4" s="1"/>
  <c r="EH240" i="4"/>
  <c r="DD240" i="4"/>
  <c r="DE240" i="4" s="1"/>
  <c r="CQ240" i="4"/>
  <c r="EH236" i="4"/>
  <c r="CQ236" i="4"/>
  <c r="EH232" i="4"/>
  <c r="CP237" i="4"/>
  <c r="CP234" i="4"/>
  <c r="CX234" i="4" s="1"/>
  <c r="CP233" i="4"/>
  <c r="CP236" i="4"/>
  <c r="CP232" i="4"/>
  <c r="CX232" i="4" s="1"/>
  <c r="CO233" i="4"/>
  <c r="EH242" i="4"/>
  <c r="EI253" i="4" s="1"/>
  <c r="EJ265" i="4" s="1"/>
  <c r="AV240" i="4"/>
  <c r="BI252" i="4" s="1"/>
  <c r="AV237" i="4"/>
  <c r="BS237" i="4"/>
  <c r="EB237" i="4"/>
  <c r="EC248" i="4" s="1"/>
  <c r="ED260" i="4" s="1"/>
  <c r="S237" i="4"/>
  <c r="G239" i="4"/>
  <c r="N20" i="14"/>
  <c r="F19" i="13" s="1"/>
  <c r="N32" i="14"/>
  <c r="F31" i="13" s="1"/>
  <c r="N48" i="14"/>
  <c r="F47" i="13" s="1"/>
  <c r="N56" i="14"/>
  <c r="F55" i="13" s="1"/>
  <c r="N64" i="14"/>
  <c r="F63" i="13" s="1"/>
  <c r="N72" i="14"/>
  <c r="F71" i="13" s="1"/>
  <c r="N29" i="14"/>
  <c r="N31" i="14"/>
  <c r="F30" i="13" s="1"/>
  <c r="N37" i="14"/>
  <c r="F36" i="13" s="1"/>
  <c r="N61" i="14"/>
  <c r="F60" i="13" s="1"/>
  <c r="N69" i="14"/>
  <c r="F68" i="13" s="1"/>
  <c r="G241" i="4"/>
  <c r="AV239" i="4"/>
  <c r="EE239" i="4" s="1"/>
  <c r="EC249" i="4"/>
  <c r="ED261" i="4" s="1"/>
  <c r="G237" i="4"/>
  <c r="AV235" i="4"/>
  <c r="BI247" i="4" s="1"/>
  <c r="G233" i="4"/>
  <c r="M245" i="4" s="1"/>
  <c r="AV231" i="4"/>
  <c r="BI243" i="4" s="1"/>
  <c r="G240" i="4"/>
  <c r="G238" i="4"/>
  <c r="DY238" i="4" s="1"/>
  <c r="AV236" i="4"/>
  <c r="EE236" i="4" s="1"/>
  <c r="I12" i="12"/>
  <c r="R5" i="3"/>
  <c r="X5" i="3" s="1"/>
  <c r="R6" i="3"/>
  <c r="X6" i="3" s="1"/>
  <c r="U33" i="10"/>
  <c r="V23" i="10"/>
  <c r="V15" i="10"/>
  <c r="V31" i="10"/>
  <c r="V25" i="10"/>
  <c r="V13" i="10"/>
  <c r="I13" i="12"/>
  <c r="V14" i="10"/>
  <c r="V18" i="10"/>
  <c r="V22" i="10"/>
  <c r="V24" i="10"/>
  <c r="V26" i="10"/>
  <c r="V20" i="10"/>
  <c r="G11" i="13"/>
  <c r="H11" i="13"/>
  <c r="H92" i="13"/>
  <c r="G57" i="13"/>
  <c r="H57" i="13"/>
  <c r="H33" i="13"/>
  <c r="G33" i="13"/>
  <c r="H89" i="13"/>
  <c r="G89" i="13"/>
  <c r="G52" i="13"/>
  <c r="H52" i="13"/>
  <c r="G40" i="13"/>
  <c r="H40" i="13"/>
  <c r="H21" i="13"/>
  <c r="G21" i="13"/>
  <c r="G61" i="13"/>
  <c r="H61" i="13"/>
  <c r="H23" i="13"/>
  <c r="G23" i="13"/>
  <c r="H93" i="13"/>
  <c r="G77" i="13"/>
  <c r="H77" i="13"/>
  <c r="H67" i="13"/>
  <c r="G67" i="13"/>
  <c r="G45" i="13"/>
  <c r="H45" i="13"/>
  <c r="G17" i="13"/>
  <c r="H17" i="13"/>
  <c r="G64" i="13"/>
  <c r="H64" i="13"/>
  <c r="G80" i="13"/>
  <c r="BN252" i="4"/>
  <c r="BQ264" i="4" s="1"/>
  <c r="BO253" i="4"/>
  <c r="S248" i="4"/>
  <c r="R247" i="4"/>
  <c r="R246" i="4"/>
  <c r="U258" i="4" s="1"/>
  <c r="S247" i="4"/>
  <c r="BO246" i="4"/>
  <c r="BN245" i="4"/>
  <c r="BO245" i="4"/>
  <c r="BN244" i="4"/>
  <c r="BQ256" i="4" s="1"/>
  <c r="CP252" i="4"/>
  <c r="CQ253" i="4"/>
  <c r="CP248" i="4"/>
  <c r="CQ249" i="4"/>
  <c r="CP244" i="4"/>
  <c r="CQ245" i="4"/>
  <c r="R239" i="4"/>
  <c r="BO241" i="4"/>
  <c r="BN240" i="4"/>
  <c r="EH237" i="4"/>
  <c r="S253" i="4"/>
  <c r="R252" i="4"/>
  <c r="U264" i="4" s="1"/>
  <c r="BO252" i="4"/>
  <c r="BN251" i="4"/>
  <c r="BQ263" i="4" s="1"/>
  <c r="BN250" i="4"/>
  <c r="BQ262" i="4" s="1"/>
  <c r="BO251" i="4"/>
  <c r="R245" i="4"/>
  <c r="U257" i="4" s="1"/>
  <c r="S246" i="4"/>
  <c r="S245" i="4"/>
  <c r="R244" i="4"/>
  <c r="U256" i="4" s="1"/>
  <c r="BO244" i="4"/>
  <c r="BN243" i="4"/>
  <c r="BQ255" i="4" s="1"/>
  <c r="CQ252" i="4"/>
  <c r="CP251" i="4"/>
  <c r="CQ248" i="4"/>
  <c r="CP247" i="4"/>
  <c r="CQ244" i="4"/>
  <c r="CP243" i="4"/>
  <c r="R240" i="4"/>
  <c r="R242" i="4"/>
  <c r="BS234" i="4"/>
  <c r="CP242" i="4"/>
  <c r="CX242" i="4" s="1"/>
  <c r="DD241" i="4"/>
  <c r="DE241" i="4" s="1"/>
  <c r="DD237" i="4"/>
  <c r="DE237" i="4" s="1"/>
  <c r="DD233" i="4"/>
  <c r="DE233" i="4" s="1"/>
  <c r="EB236" i="4"/>
  <c r="EC251" i="4"/>
  <c r="ED263" i="4" s="1"/>
  <c r="AV241" i="4"/>
  <c r="S252" i="4"/>
  <c r="R251" i="4"/>
  <c r="U263" i="4" s="1"/>
  <c r="R250" i="4"/>
  <c r="U262" i="4" s="1"/>
  <c r="S251" i="4"/>
  <c r="BO250" i="4"/>
  <c r="BN249" i="4"/>
  <c r="BQ261" i="4" s="1"/>
  <c r="BO249" i="4"/>
  <c r="BN248" i="4"/>
  <c r="BQ260" i="4" s="1"/>
  <c r="AV234" i="4"/>
  <c r="AV233" i="4"/>
  <c r="S244" i="4"/>
  <c r="R243" i="4"/>
  <c r="Q242" i="4"/>
  <c r="S243" i="4"/>
  <c r="CQ251" i="4"/>
  <c r="CP250" i="4"/>
  <c r="CP246" i="4"/>
  <c r="CQ247" i="4"/>
  <c r="CQ243" i="4"/>
  <c r="CO242" i="4"/>
  <c r="CQ254" i="4"/>
  <c r="CP253" i="4"/>
  <c r="CX253" i="4" s="1"/>
  <c r="BN239" i="4"/>
  <c r="CP239" i="4"/>
  <c r="CX239" i="4" s="1"/>
  <c r="CP240" i="4"/>
  <c r="CX240" i="4" s="1"/>
  <c r="R241" i="4"/>
  <c r="AT238" i="4"/>
  <c r="BN242" i="4"/>
  <c r="BQ254" i="4" s="1"/>
  <c r="BS241" i="4"/>
  <c r="BS233" i="4"/>
  <c r="CP241" i="4"/>
  <c r="EH233" i="4"/>
  <c r="EC250" i="4"/>
  <c r="ED262" i="4" s="1"/>
  <c r="EH241" i="4"/>
  <c r="R249" i="4"/>
  <c r="U261" i="4" s="1"/>
  <c r="S250" i="4"/>
  <c r="S249" i="4"/>
  <c r="R248" i="4"/>
  <c r="U260" i="4" s="1"/>
  <c r="BO248" i="4"/>
  <c r="BN247" i="4"/>
  <c r="BQ259" i="4" s="1"/>
  <c r="BN246" i="4"/>
  <c r="BQ258" i="4" s="1"/>
  <c r="BO247" i="4"/>
  <c r="CO241" i="4"/>
  <c r="CQ250" i="4"/>
  <c r="CP249" i="4"/>
  <c r="CQ246" i="4"/>
  <c r="CP245" i="4"/>
  <c r="R253" i="4"/>
  <c r="U265" i="4" s="1"/>
  <c r="S254" i="4"/>
  <c r="BN253" i="4"/>
  <c r="BQ265" i="4" s="1"/>
  <c r="BO254" i="4"/>
  <c r="AP206" i="4"/>
  <c r="AP144" i="4"/>
  <c r="AP213" i="4"/>
  <c r="AP121" i="4"/>
  <c r="AP203" i="4"/>
  <c r="AP174" i="4"/>
  <c r="AP211" i="4"/>
  <c r="AP164" i="4"/>
  <c r="AP177" i="4"/>
  <c r="AP160" i="4"/>
  <c r="AP166" i="4"/>
  <c r="AP212" i="4"/>
  <c r="AP214" i="4"/>
  <c r="AP190" i="4"/>
  <c r="AP194" i="4"/>
  <c r="AP192" i="4"/>
  <c r="AP179" i="4"/>
  <c r="AP178" i="4"/>
  <c r="AP176" i="4"/>
  <c r="AP181" i="4"/>
  <c r="AP173" i="4"/>
  <c r="AP180" i="4"/>
  <c r="AP141" i="4"/>
  <c r="AP143" i="4"/>
  <c r="AP145" i="4"/>
  <c r="AP142" i="4"/>
  <c r="AP226" i="4"/>
  <c r="AP224" i="4"/>
  <c r="AP215" i="4"/>
  <c r="AP216" i="4"/>
  <c r="AP170" i="4"/>
  <c r="AP167" i="4"/>
  <c r="AP161" i="4"/>
  <c r="AP162" i="4"/>
  <c r="AP165" i="4"/>
  <c r="AP168" i="4"/>
  <c r="AP129" i="4"/>
  <c r="AP133" i="4"/>
  <c r="AP130" i="4"/>
  <c r="AP132" i="4"/>
  <c r="AP134" i="4"/>
  <c r="AP118" i="4"/>
  <c r="AP122" i="4"/>
  <c r="AP112" i="4"/>
  <c r="AP117" i="4"/>
  <c r="AP120" i="4"/>
  <c r="AP114" i="4"/>
  <c r="AP113" i="4"/>
  <c r="AP115" i="4"/>
  <c r="AP97" i="4"/>
  <c r="AP96" i="4"/>
  <c r="AP98" i="4"/>
  <c r="AP81" i="4"/>
  <c r="AP83" i="4"/>
  <c r="AP80" i="4"/>
  <c r="AP84" i="4"/>
  <c r="AP82" i="4"/>
  <c r="AP85" i="4"/>
  <c r="AP71" i="4"/>
  <c r="AP68" i="4"/>
  <c r="AP73" i="4"/>
  <c r="AP70" i="4"/>
  <c r="AP74" i="4"/>
  <c r="AP66" i="4"/>
  <c r="AP67" i="4"/>
  <c r="AP69" i="4"/>
  <c r="AP48" i="4"/>
  <c r="AP50" i="4"/>
  <c r="AP49" i="4"/>
  <c r="AP37" i="4"/>
  <c r="AP36" i="4"/>
  <c r="AP32" i="4"/>
  <c r="AP38" i="4"/>
  <c r="AP34" i="4"/>
  <c r="AP21" i="4"/>
  <c r="AP25" i="4"/>
  <c r="AP24" i="4"/>
  <c r="AP16" i="4"/>
  <c r="AP22" i="4"/>
  <c r="AP17" i="4"/>
  <c r="AP23" i="4"/>
  <c r="AP20" i="4"/>
  <c r="AP196" i="4"/>
  <c r="AP201" i="4"/>
  <c r="AP195" i="4"/>
  <c r="AP199" i="4"/>
  <c r="AP202" i="4"/>
  <c r="AP204" i="4"/>
  <c r="AP200" i="4"/>
  <c r="AP197" i="4"/>
  <c r="AP198" i="4"/>
  <c r="AP205" i="4"/>
  <c r="AP151" i="4"/>
  <c r="AP154" i="4"/>
  <c r="AP156" i="4"/>
  <c r="AP148" i="4"/>
  <c r="AP152" i="4"/>
  <c r="AP157" i="4"/>
  <c r="AP150" i="4"/>
  <c r="AP100" i="4"/>
  <c r="AP105" i="4"/>
  <c r="AP102" i="4"/>
  <c r="AP104" i="4"/>
  <c r="AP108" i="4"/>
  <c r="AP99" i="4"/>
  <c r="AP101" i="4"/>
  <c r="AP109" i="4"/>
  <c r="AP110" i="4"/>
  <c r="AP106" i="4"/>
  <c r="AP51" i="4"/>
  <c r="AP59" i="4"/>
  <c r="AP57" i="4"/>
  <c r="AP58" i="4"/>
  <c r="AP53" i="4"/>
  <c r="AP62" i="4"/>
  <c r="AP61" i="4"/>
  <c r="AP56" i="4"/>
  <c r="AP54" i="4"/>
  <c r="AP3" i="4"/>
  <c r="AP6" i="4"/>
  <c r="AP13" i="4"/>
  <c r="AP4" i="4"/>
  <c r="AP7" i="4"/>
  <c r="AP5" i="4"/>
  <c r="AP10" i="4"/>
  <c r="AS186" i="4"/>
  <c r="AS185" i="4"/>
  <c r="AS188" i="4"/>
  <c r="AS189" i="4"/>
  <c r="AS187" i="4"/>
  <c r="AS184" i="4"/>
  <c r="AS136" i="4"/>
  <c r="AS135" i="4"/>
  <c r="AS5" i="4"/>
  <c r="AS3" i="4"/>
  <c r="AS4" i="4"/>
  <c r="AS100" i="4"/>
  <c r="AS99" i="4"/>
  <c r="AS172" i="4"/>
  <c r="AS171" i="4"/>
  <c r="AP155" i="4"/>
  <c r="AP103" i="4"/>
  <c r="AP138" i="4"/>
  <c r="AP35" i="4"/>
  <c r="AP33" i="4"/>
  <c r="AP116" i="4"/>
  <c r="AS173" i="4"/>
  <c r="AP149" i="4"/>
  <c r="AP26" i="4"/>
  <c r="AP146" i="4"/>
  <c r="AP60" i="4"/>
  <c r="AP153" i="4"/>
  <c r="AP72" i="4"/>
  <c r="AP191" i="4"/>
  <c r="AP19" i="4"/>
  <c r="AP140" i="4"/>
  <c r="AS174" i="4"/>
  <c r="AP52" i="4"/>
  <c r="AP217" i="4"/>
  <c r="AP128" i="4"/>
  <c r="AP119" i="4"/>
  <c r="AP55" i="4"/>
  <c r="AP139" i="4"/>
  <c r="AP107" i="4"/>
  <c r="AP65" i="4"/>
  <c r="AP175" i="4"/>
  <c r="AS147" i="4"/>
  <c r="AP147" i="4"/>
  <c r="AP218" i="4"/>
  <c r="AP18" i="4"/>
  <c r="AP12" i="4"/>
  <c r="AP227" i="4"/>
  <c r="CU186" i="4"/>
  <c r="CU166" i="4"/>
  <c r="CU163" i="4"/>
  <c r="BW157" i="4"/>
  <c r="CU151" i="4"/>
  <c r="BW147" i="4"/>
  <c r="BW74" i="4"/>
  <c r="BW30" i="4"/>
  <c r="CU13" i="4"/>
  <c r="CU146" i="4"/>
  <c r="CU154" i="4"/>
  <c r="AI204" i="4"/>
  <c r="H92" i="4"/>
  <c r="BW92" i="4"/>
  <c r="AI39" i="4"/>
  <c r="P39" i="4"/>
  <c r="AK39" i="4"/>
  <c r="BW200" i="4"/>
  <c r="CU200" i="4"/>
  <c r="P170" i="4"/>
  <c r="AK170" i="4"/>
  <c r="H170" i="4"/>
  <c r="BW170" i="4"/>
  <c r="H106" i="4"/>
  <c r="AW106" i="4"/>
  <c r="BW106" i="4"/>
  <c r="CU190" i="4"/>
  <c r="CU155" i="4"/>
  <c r="CU158" i="4"/>
  <c r="BW162" i="4"/>
  <c r="BW90" i="4"/>
  <c r="CU79" i="4"/>
  <c r="CU86" i="4"/>
  <c r="BW86" i="4"/>
  <c r="DG72" i="4"/>
  <c r="CU72" i="4"/>
  <c r="BW70" i="4"/>
  <c r="CU51" i="4"/>
  <c r="CU66" i="4"/>
  <c r="BW41" i="4"/>
  <c r="CU11" i="4"/>
  <c r="BW11" i="4"/>
  <c r="CU114" i="4"/>
  <c r="H99" i="4"/>
  <c r="P195" i="4"/>
  <c r="AI235" i="4"/>
  <c r="AK195" i="4"/>
  <c r="AI110" i="4"/>
  <c r="AK110" i="4"/>
  <c r="H110" i="4"/>
  <c r="AI224" i="4"/>
  <c r="P224" i="4"/>
  <c r="BW220" i="4"/>
  <c r="AP220" i="4"/>
  <c r="AP223" i="4"/>
  <c r="AP225" i="4"/>
  <c r="AS190" i="4"/>
  <c r="AS15" i="4"/>
  <c r="AP8" i="4"/>
  <c r="AP76" i="4"/>
  <c r="AP221" i="4"/>
  <c r="AP14" i="4"/>
  <c r="AP9" i="4"/>
  <c r="AP11" i="4"/>
  <c r="AP219" i="4"/>
  <c r="AS29" i="4"/>
  <c r="AS232" i="4"/>
  <c r="AS101" i="4"/>
  <c r="P178" i="4"/>
  <c r="H178" i="4"/>
  <c r="AW178" i="4"/>
  <c r="AI223" i="4"/>
  <c r="BW223" i="4"/>
  <c r="P223" i="4"/>
  <c r="CU223" i="4"/>
  <c r="AK223" i="4"/>
  <c r="H57" i="4"/>
  <c r="AW57" i="4"/>
  <c r="H72" i="4"/>
  <c r="AW94" i="4"/>
  <c r="P175" i="4"/>
  <c r="AW102" i="4"/>
  <c r="AW192" i="4"/>
  <c r="AI189" i="4"/>
  <c r="AK183" i="4"/>
  <c r="BW94" i="4"/>
  <c r="BW192" i="4"/>
  <c r="CU94" i="4"/>
  <c r="CU178" i="4"/>
  <c r="DG57" i="4"/>
  <c r="DG192" i="4"/>
  <c r="CU95" i="4"/>
  <c r="P212" i="4"/>
  <c r="AK100" i="4"/>
  <c r="AW100" i="4"/>
  <c r="P100" i="4"/>
  <c r="AI100" i="4"/>
  <c r="AI80" i="4"/>
  <c r="AW80" i="4"/>
  <c r="AK80" i="4"/>
  <c r="P80" i="4"/>
  <c r="H80" i="4"/>
  <c r="AI200" i="4"/>
  <c r="AK200" i="4"/>
  <c r="P200" i="4"/>
  <c r="AW200" i="4"/>
  <c r="AK219" i="4"/>
  <c r="AK57" i="4"/>
  <c r="AI72" i="4"/>
  <c r="AK72" i="4"/>
  <c r="AK94" i="4"/>
  <c r="H175" i="4"/>
  <c r="AK102" i="4"/>
  <c r="P192" i="4"/>
  <c r="H183" i="4"/>
  <c r="P183" i="4"/>
  <c r="BW178" i="4"/>
  <c r="BW72" i="4"/>
  <c r="BW57" i="4"/>
  <c r="CU57" i="4"/>
  <c r="CU175" i="4"/>
  <c r="CU183" i="4"/>
  <c r="CU192" i="4"/>
  <c r="CU74" i="4"/>
  <c r="CU82" i="4"/>
  <c r="AK206" i="4"/>
  <c r="AI206" i="4"/>
  <c r="BW206" i="4"/>
  <c r="AI106" i="4"/>
  <c r="P106" i="4"/>
  <c r="AK106" i="4"/>
  <c r="P57" i="4"/>
  <c r="AW72" i="4"/>
  <c r="P94" i="4"/>
  <c r="AI175" i="4"/>
  <c r="P102" i="4"/>
  <c r="AI192" i="4"/>
  <c r="AI183" i="4"/>
  <c r="BW102" i="4"/>
  <c r="BW175" i="4"/>
  <c r="BW183" i="4"/>
  <c r="AI178" i="4"/>
  <c r="AK178" i="4"/>
  <c r="CU179" i="4"/>
  <c r="CU139" i="4"/>
  <c r="CU23" i="4"/>
  <c r="AW92" i="4"/>
  <c r="AK92" i="4"/>
  <c r="P92" i="4"/>
  <c r="AK48" i="4"/>
  <c r="H48" i="4"/>
  <c r="AW48" i="4"/>
  <c r="P48" i="4"/>
  <c r="CU48" i="4"/>
  <c r="DG48" i="4"/>
  <c r="BW242" i="4"/>
  <c r="AI242" i="4"/>
  <c r="CU242" i="4"/>
  <c r="P242" i="4"/>
  <c r="CI246" i="4"/>
  <c r="DH246" i="4"/>
  <c r="DK246" i="4" s="1"/>
  <c r="CL246" i="4"/>
  <c r="CM246" i="4" s="1"/>
  <c r="AW249" i="4"/>
  <c r="BW253" i="4"/>
  <c r="P253" i="4"/>
  <c r="AK253" i="4"/>
  <c r="H253" i="4"/>
  <c r="CU253" i="4"/>
  <c r="AI253" i="4"/>
  <c r="DG253" i="4"/>
  <c r="BW245" i="4"/>
  <c r="P245" i="4"/>
  <c r="AK245" i="4"/>
  <c r="DG245" i="4"/>
  <c r="AI245" i="4"/>
  <c r="H245" i="4"/>
  <c r="CU245" i="4"/>
  <c r="DH248" i="4"/>
  <c r="DK248" i="4" s="1"/>
  <c r="CL248" i="4"/>
  <c r="CM248" i="4" s="1"/>
  <c r="CI248" i="4"/>
  <c r="CI254" i="4"/>
  <c r="CL254" i="4"/>
  <c r="CM254" i="4" s="1"/>
  <c r="DH254" i="4"/>
  <c r="DK254" i="4" s="1"/>
  <c r="AW253" i="4"/>
  <c r="DH252" i="4"/>
  <c r="DK252" i="4" s="1"/>
  <c r="CI252" i="4"/>
  <c r="CL252" i="4"/>
  <c r="CM252" i="4" s="1"/>
  <c r="BW249" i="4"/>
  <c r="P249" i="4"/>
  <c r="AK249" i="4"/>
  <c r="CU249" i="4"/>
  <c r="H249" i="4"/>
  <c r="AI249" i="4"/>
  <c r="DG249" i="4"/>
  <c r="DH244" i="4"/>
  <c r="DK244" i="4" s="1"/>
  <c r="CI244" i="4"/>
  <c r="CL244" i="4"/>
  <c r="CM244" i="4" s="1"/>
  <c r="DH250" i="4"/>
  <c r="DK250" i="4" s="1"/>
  <c r="CI250" i="4"/>
  <c r="CL250" i="4"/>
  <c r="CM250" i="4" s="1"/>
  <c r="BW221" i="4"/>
  <c r="CU221" i="4"/>
  <c r="P221" i="4"/>
  <c r="E228" i="4"/>
  <c r="CO234" i="4"/>
  <c r="AP232" i="4"/>
  <c r="AP230" i="4"/>
  <c r="CO228" i="4"/>
  <c r="Q228" i="4"/>
  <c r="Q234" i="4"/>
  <c r="BM233" i="4"/>
  <c r="BM234" i="4"/>
  <c r="AP233" i="4"/>
  <c r="BM232" i="4"/>
  <c r="Q231" i="4"/>
  <c r="Q230" i="4"/>
  <c r="CO229" i="4"/>
  <c r="AP228" i="4"/>
  <c r="AP234" i="4"/>
  <c r="Q233" i="4"/>
  <c r="Q232" i="4"/>
  <c r="CO231" i="4"/>
  <c r="AS231" i="4"/>
  <c r="AP231" i="4"/>
  <c r="CO230" i="4"/>
  <c r="BM229" i="4"/>
  <c r="AP229" i="4"/>
  <c r="BM228" i="4"/>
  <c r="CU219" i="4"/>
  <c r="P219" i="4"/>
  <c r="AI219" i="4"/>
  <c r="BW219" i="4"/>
  <c r="AK226" i="4"/>
  <c r="BW226" i="4"/>
  <c r="P226" i="4"/>
  <c r="CU226" i="4"/>
  <c r="AI226" i="4"/>
  <c r="CU229" i="4"/>
  <c r="P229" i="4"/>
  <c r="AK229" i="4"/>
  <c r="BW229" i="4"/>
  <c r="AI229" i="4"/>
  <c r="CU217" i="4"/>
  <c r="AK217" i="4"/>
  <c r="AI217" i="4"/>
  <c r="P217" i="4"/>
  <c r="P220" i="4"/>
  <c r="E225" i="4"/>
  <c r="BW224" i="4"/>
  <c r="AK224" i="4"/>
  <c r="AI220" i="4"/>
  <c r="BM239" i="4"/>
  <c r="Q239" i="4"/>
  <c r="CO238" i="4"/>
  <c r="BM235" i="4"/>
  <c r="BM242" i="4"/>
  <c r="CO235" i="4"/>
  <c r="BM240" i="4"/>
  <c r="AI238" i="4"/>
  <c r="CU238" i="4"/>
  <c r="AK238" i="4"/>
  <c r="Q237" i="4"/>
  <c r="CO240" i="4"/>
  <c r="Q240" i="4"/>
  <c r="Q236" i="4"/>
  <c r="E236" i="4"/>
  <c r="BM236" i="4"/>
  <c r="AS236" i="4"/>
  <c r="AS228" i="4"/>
  <c r="CO239" i="4"/>
  <c r="Q235" i="4"/>
  <c r="CO236" i="4"/>
  <c r="E233" i="4"/>
  <c r="Q238" i="4"/>
  <c r="BM241" i="4"/>
  <c r="Q241" i="4"/>
  <c r="E241" i="4"/>
  <c r="BM237" i="4"/>
  <c r="CO237" i="4"/>
  <c r="E237" i="4"/>
  <c r="BM238" i="4"/>
  <c r="BP285" i="4" l="1"/>
  <c r="BP286" i="4"/>
  <c r="DN283" i="4"/>
  <c r="L283" i="4"/>
  <c r="L287" i="4"/>
  <c r="CF286" i="4"/>
  <c r="CF285" i="4"/>
  <c r="L288" i="4"/>
  <c r="BJ285" i="4"/>
  <c r="L285" i="4"/>
  <c r="DH168" i="4"/>
  <c r="DK168" i="4" s="1"/>
  <c r="CL104" i="4"/>
  <c r="L286" i="4"/>
  <c r="T226" i="4"/>
  <c r="CV276" i="4"/>
  <c r="CR286" i="4"/>
  <c r="CF288" i="4"/>
  <c r="BJ289" i="4"/>
  <c r="BH227" i="4"/>
  <c r="BD227" i="4"/>
  <c r="BH172" i="4"/>
  <c r="BD172" i="4"/>
  <c r="BW201" i="4"/>
  <c r="BH201" i="4"/>
  <c r="BD201" i="4"/>
  <c r="BH73" i="4"/>
  <c r="BD73" i="4"/>
  <c r="AZ81" i="4"/>
  <c r="AZ136" i="4"/>
  <c r="AZ172" i="4"/>
  <c r="K29" i="4"/>
  <c r="K121" i="4"/>
  <c r="K137" i="4"/>
  <c r="K145" i="4"/>
  <c r="CU215" i="4"/>
  <c r="BH215" i="4"/>
  <c r="BD215" i="4"/>
  <c r="BH20" i="4"/>
  <c r="BD20" i="4"/>
  <c r="CX201" i="4"/>
  <c r="CX230" i="4"/>
  <c r="BH185" i="4"/>
  <c r="BD185" i="4"/>
  <c r="BH113" i="4"/>
  <c r="BD113" i="4"/>
  <c r="P97" i="4"/>
  <c r="BH97" i="4"/>
  <c r="BD97" i="4"/>
  <c r="BH157" i="4"/>
  <c r="BD157" i="4"/>
  <c r="AZ77" i="4"/>
  <c r="AZ173" i="4"/>
  <c r="K141" i="4"/>
  <c r="BH41" i="4"/>
  <c r="BD41" i="4"/>
  <c r="AZ29" i="4"/>
  <c r="BH52" i="4"/>
  <c r="BD52" i="4"/>
  <c r="AZ88" i="4"/>
  <c r="BW42" i="4"/>
  <c r="BH42" i="4"/>
  <c r="BD42" i="4"/>
  <c r="BH32" i="4"/>
  <c r="BD32" i="4"/>
  <c r="BW63" i="4"/>
  <c r="BH63" i="4"/>
  <c r="BD63" i="4"/>
  <c r="BH127" i="4"/>
  <c r="BD127" i="4"/>
  <c r="AI132" i="4"/>
  <c r="BH132" i="4"/>
  <c r="BD132" i="4"/>
  <c r="CX113" i="4"/>
  <c r="CX236" i="4"/>
  <c r="BH230" i="4"/>
  <c r="BD230" i="4"/>
  <c r="BH33" i="4"/>
  <c r="BD33" i="4"/>
  <c r="BH40" i="4"/>
  <c r="BD40" i="4"/>
  <c r="BW15" i="4"/>
  <c r="BH15" i="4"/>
  <c r="BD15" i="4"/>
  <c r="BH165" i="4"/>
  <c r="BD165" i="4"/>
  <c r="BH89" i="4"/>
  <c r="BD89" i="4"/>
  <c r="AZ109" i="4"/>
  <c r="AZ141" i="4"/>
  <c r="AZ165" i="4"/>
  <c r="AZ177" i="4"/>
  <c r="AZ185" i="4"/>
  <c r="K133" i="4"/>
  <c r="K185" i="4"/>
  <c r="CX216" i="4"/>
  <c r="BH64" i="4"/>
  <c r="BD64" i="4"/>
  <c r="BH198" i="4"/>
  <c r="BD198" i="4"/>
  <c r="BH124" i="4"/>
  <c r="BD124" i="4"/>
  <c r="BH16" i="4"/>
  <c r="BD16" i="4"/>
  <c r="CX157" i="4"/>
  <c r="BH237" i="4"/>
  <c r="BD237" i="4"/>
  <c r="CX233" i="4"/>
  <c r="BH216" i="4"/>
  <c r="BD216" i="4"/>
  <c r="AZ25" i="4"/>
  <c r="AZ33" i="4"/>
  <c r="AZ89" i="4"/>
  <c r="AZ121" i="4"/>
  <c r="AZ137" i="4"/>
  <c r="K25" i="4"/>
  <c r="K113" i="4"/>
  <c r="K129" i="4"/>
  <c r="K149" i="4"/>
  <c r="K172" i="4"/>
  <c r="BH197" i="4"/>
  <c r="BD197" i="4"/>
  <c r="BH240" i="4"/>
  <c r="BD240" i="4"/>
  <c r="BH239" i="4"/>
  <c r="BD239" i="4"/>
  <c r="BH47" i="4"/>
  <c r="BD47" i="4"/>
  <c r="BW235" i="4"/>
  <c r="BH235" i="4"/>
  <c r="BD235" i="4"/>
  <c r="BH108" i="4"/>
  <c r="BD108" i="4"/>
  <c r="BH180" i="4"/>
  <c r="BD180" i="4"/>
  <c r="CX32" i="4"/>
  <c r="BH236" i="4"/>
  <c r="BD236" i="4"/>
  <c r="BH96" i="4"/>
  <c r="BD96" i="4"/>
  <c r="BH232" i="4"/>
  <c r="BD232" i="4"/>
  <c r="BH144" i="4"/>
  <c r="BD144" i="4"/>
  <c r="BH153" i="4"/>
  <c r="BD153" i="4"/>
  <c r="BH25" i="4"/>
  <c r="BD25" i="4"/>
  <c r="BH181" i="4"/>
  <c r="BD181" i="4"/>
  <c r="DG121" i="4"/>
  <c r="BH121" i="4"/>
  <c r="BD121" i="4"/>
  <c r="BW105" i="4"/>
  <c r="BH105" i="4"/>
  <c r="BD105" i="4"/>
  <c r="AZ19" i="4"/>
  <c r="AZ93" i="4"/>
  <c r="AZ113" i="4"/>
  <c r="K96" i="4"/>
  <c r="K109" i="4"/>
  <c r="K193" i="4"/>
  <c r="BH24" i="4"/>
  <c r="BD24" i="4"/>
  <c r="BH67" i="4"/>
  <c r="BD67" i="4"/>
  <c r="BH209" i="4"/>
  <c r="BD209" i="4"/>
  <c r="BH59" i="4"/>
  <c r="BD59" i="4"/>
  <c r="BH14" i="4"/>
  <c r="BD14" i="4"/>
  <c r="BH203" i="4"/>
  <c r="BD203" i="4"/>
  <c r="CX180" i="4"/>
  <c r="CX132" i="4"/>
  <c r="CX63" i="4"/>
  <c r="CX15" i="4"/>
  <c r="BH241" i="4"/>
  <c r="BD241" i="4"/>
  <c r="CX237" i="4"/>
  <c r="BH88" i="4"/>
  <c r="BD88" i="4"/>
  <c r="CX225" i="4"/>
  <c r="CX218" i="4"/>
  <c r="BH169" i="4"/>
  <c r="BD169" i="4"/>
  <c r="BH81" i="4"/>
  <c r="BD81" i="4"/>
  <c r="BH161" i="4"/>
  <c r="BD161" i="4"/>
  <c r="BH133" i="4"/>
  <c r="BD133" i="4"/>
  <c r="AZ18" i="4"/>
  <c r="AZ38" i="4"/>
  <c r="AZ85" i="4"/>
  <c r="AZ97" i="4"/>
  <c r="AZ189" i="4"/>
  <c r="AZ201" i="4"/>
  <c r="K136" i="4"/>
  <c r="BH211" i="4"/>
  <c r="BD211" i="4"/>
  <c r="BH17" i="4"/>
  <c r="BD17" i="4"/>
  <c r="BH164" i="4"/>
  <c r="BD164" i="4"/>
  <c r="H184" i="4"/>
  <c r="BH184" i="4"/>
  <c r="BD184" i="4"/>
  <c r="DG188" i="4"/>
  <c r="CX97" i="4"/>
  <c r="CX24" i="4"/>
  <c r="CX59" i="4"/>
  <c r="BH228" i="4"/>
  <c r="BD228" i="4"/>
  <c r="CX241" i="4"/>
  <c r="BH22" i="4"/>
  <c r="BD22" i="4"/>
  <c r="K28" i="4"/>
  <c r="BH29" i="4"/>
  <c r="BD29" i="4"/>
  <c r="BH149" i="4"/>
  <c r="BD149" i="4"/>
  <c r="BH189" i="4"/>
  <c r="BD189" i="4"/>
  <c r="BH117" i="4"/>
  <c r="BD117" i="4"/>
  <c r="BH85" i="4"/>
  <c r="BD85" i="4"/>
  <c r="AZ40" i="4"/>
  <c r="AZ75" i="4"/>
  <c r="AZ149" i="4"/>
  <c r="AZ181" i="4"/>
  <c r="K101" i="4"/>
  <c r="BH207" i="4"/>
  <c r="BD207" i="4"/>
  <c r="AZ22" i="4"/>
  <c r="DG36" i="4"/>
  <c r="BH36" i="4"/>
  <c r="BD36" i="4"/>
  <c r="BH104" i="4"/>
  <c r="BD104" i="4"/>
  <c r="BH103" i="4"/>
  <c r="BD103" i="4"/>
  <c r="BH188" i="4"/>
  <c r="BD188" i="4"/>
  <c r="H148" i="4"/>
  <c r="BH148" i="4"/>
  <c r="BD148" i="4"/>
  <c r="CX14" i="4"/>
  <c r="CX42" i="4"/>
  <c r="CX172" i="4"/>
  <c r="CX124" i="4"/>
  <c r="CX20" i="4"/>
  <c r="CX103" i="4"/>
  <c r="BH234" i="4"/>
  <c r="BD234" i="4"/>
  <c r="CX228" i="4"/>
  <c r="CU218" i="4"/>
  <c r="BH218" i="4"/>
  <c r="BD218" i="4"/>
  <c r="BH38" i="4"/>
  <c r="BD38" i="4"/>
  <c r="BH44" i="4"/>
  <c r="BD44" i="4"/>
  <c r="BH129" i="4"/>
  <c r="BD129" i="4"/>
  <c r="BH93" i="4"/>
  <c r="BD93" i="4"/>
  <c r="AZ15" i="4"/>
  <c r="AZ117" i="4"/>
  <c r="AZ133" i="4"/>
  <c r="AZ145" i="4"/>
  <c r="AZ157" i="4"/>
  <c r="K165" i="4"/>
  <c r="K169" i="4"/>
  <c r="K181" i="4"/>
  <c r="K117" i="4"/>
  <c r="BH54" i="4"/>
  <c r="BD54" i="4"/>
  <c r="DG21" i="4"/>
  <c r="BH21" i="4"/>
  <c r="BD21" i="4"/>
  <c r="BH111" i="4"/>
  <c r="BD111" i="4"/>
  <c r="BW116" i="4"/>
  <c r="BH116" i="4"/>
  <c r="BD116" i="4"/>
  <c r="AK160" i="4"/>
  <c r="BH160" i="4"/>
  <c r="BD160" i="4"/>
  <c r="H152" i="4"/>
  <c r="BH152" i="4"/>
  <c r="BD152" i="4"/>
  <c r="BH205" i="4"/>
  <c r="BD205" i="4"/>
  <c r="CX38" i="4"/>
  <c r="CX189" i="4"/>
  <c r="CX89" i="4"/>
  <c r="CX41" i="4"/>
  <c r="CX64" i="4"/>
  <c r="CX16" i="4"/>
  <c r="CX197" i="4"/>
  <c r="BH210" i="4"/>
  <c r="BD210" i="4"/>
  <c r="K88" i="4"/>
  <c r="BH65" i="4"/>
  <c r="BD65" i="4"/>
  <c r="BH177" i="4"/>
  <c r="BD177" i="4"/>
  <c r="BH137" i="4"/>
  <c r="BD137" i="4"/>
  <c r="BH77" i="4"/>
  <c r="BD77" i="4"/>
  <c r="AZ73" i="4"/>
  <c r="AZ101" i="4"/>
  <c r="AZ105" i="4"/>
  <c r="AZ153" i="4"/>
  <c r="K33" i="4"/>
  <c r="K144" i="4"/>
  <c r="K157" i="4"/>
  <c r="BH45" i="4"/>
  <c r="BD45" i="4"/>
  <c r="H120" i="4"/>
  <c r="BH120" i="4"/>
  <c r="BD120" i="4"/>
  <c r="BH213" i="4"/>
  <c r="BD213" i="4"/>
  <c r="CX185" i="4"/>
  <c r="CX133" i="4"/>
  <c r="CX85" i="4"/>
  <c r="CX164" i="4"/>
  <c r="CX116" i="4"/>
  <c r="CX47" i="4"/>
  <c r="BH233" i="4"/>
  <c r="BD233" i="4"/>
  <c r="H28" i="4"/>
  <c r="BH28" i="4"/>
  <c r="BD28" i="4"/>
  <c r="BH222" i="4"/>
  <c r="BD222" i="4"/>
  <c r="BH19" i="4"/>
  <c r="BD19" i="4"/>
  <c r="AZ44" i="4"/>
  <c r="AZ169" i="4"/>
  <c r="K18" i="4"/>
  <c r="K77" i="4"/>
  <c r="K105" i="4"/>
  <c r="K153" i="4"/>
  <c r="K173" i="4"/>
  <c r="BH26" i="4"/>
  <c r="BD26" i="4"/>
  <c r="BH199" i="4"/>
  <c r="BD199" i="4"/>
  <c r="K177" i="4"/>
  <c r="H55" i="4"/>
  <c r="BH55" i="4"/>
  <c r="BD55" i="4"/>
  <c r="AK71" i="4"/>
  <c r="BH71" i="4"/>
  <c r="BD71" i="4"/>
  <c r="CX181" i="4"/>
  <c r="CX129" i="4"/>
  <c r="CX81" i="4"/>
  <c r="CX33" i="4"/>
  <c r="CX160" i="4"/>
  <c r="CX199" i="4"/>
  <c r="BH225" i="4"/>
  <c r="BD225" i="4"/>
  <c r="BH18" i="4"/>
  <c r="BD18" i="4"/>
  <c r="BH193" i="4"/>
  <c r="BD193" i="4"/>
  <c r="CU173" i="4"/>
  <c r="BH173" i="4"/>
  <c r="BD173" i="4"/>
  <c r="BH145" i="4"/>
  <c r="BD145" i="4"/>
  <c r="BH101" i="4"/>
  <c r="BD101" i="4"/>
  <c r="AZ28" i="4"/>
  <c r="AZ96" i="4"/>
  <c r="K22" i="4"/>
  <c r="K40" i="4"/>
  <c r="K85" i="4"/>
  <c r="K189" i="4"/>
  <c r="AZ129" i="4"/>
  <c r="AK56" i="4"/>
  <c r="BH56" i="4"/>
  <c r="BD56" i="4"/>
  <c r="BH58" i="4"/>
  <c r="BD58" i="4"/>
  <c r="H135" i="4"/>
  <c r="BH135" i="4"/>
  <c r="BD135" i="4"/>
  <c r="CX26" i="4"/>
  <c r="CX177" i="4"/>
  <c r="CX77" i="4"/>
  <c r="CX29" i="4"/>
  <c r="CX108" i="4"/>
  <c r="CX52" i="4"/>
  <c r="CX135" i="4"/>
  <c r="BH136" i="4"/>
  <c r="BD136" i="4"/>
  <c r="BH231" i="4"/>
  <c r="BD231" i="4"/>
  <c r="BH75" i="4"/>
  <c r="BD75" i="4"/>
  <c r="BH141" i="4"/>
  <c r="BD141" i="4"/>
  <c r="BH109" i="4"/>
  <c r="BD109" i="4"/>
  <c r="AZ65" i="4"/>
  <c r="AZ144" i="4"/>
  <c r="AZ161" i="4"/>
  <c r="AZ193" i="4"/>
  <c r="K75" i="4"/>
  <c r="K97" i="4"/>
  <c r="K161" i="4"/>
  <c r="BH60" i="4"/>
  <c r="BD60" i="4"/>
  <c r="BH202" i="4"/>
  <c r="BD202" i="4"/>
  <c r="BH107" i="4"/>
  <c r="BD107" i="4"/>
  <c r="AI140" i="4"/>
  <c r="BH140" i="4"/>
  <c r="BD140" i="4"/>
  <c r="CX22" i="4"/>
  <c r="CX173" i="4"/>
  <c r="CX121" i="4"/>
  <c r="CX73" i="4"/>
  <c r="CX25" i="4"/>
  <c r="CX152" i="4"/>
  <c r="CX104" i="4"/>
  <c r="DN288" i="4"/>
  <c r="DN289" i="4"/>
  <c r="DN286" i="4"/>
  <c r="DN287" i="4"/>
  <c r="DN285" i="4"/>
  <c r="BP120" i="4"/>
  <c r="CG270" i="4"/>
  <c r="CK258" i="4"/>
  <c r="CG269" i="4"/>
  <c r="CK257" i="4"/>
  <c r="CG273" i="4"/>
  <c r="CK261" i="4"/>
  <c r="CG271" i="4"/>
  <c r="CK259" i="4"/>
  <c r="CG274" i="4"/>
  <c r="CK262" i="4"/>
  <c r="CG272" i="4"/>
  <c r="CK260" i="4"/>
  <c r="CG268" i="4"/>
  <c r="CK256" i="4"/>
  <c r="CG276" i="4"/>
  <c r="CK264" i="4"/>
  <c r="CG277" i="4"/>
  <c r="CK265" i="4"/>
  <c r="CG275" i="4"/>
  <c r="CK263" i="4"/>
  <c r="CG267" i="4"/>
  <c r="CK255" i="4"/>
  <c r="CS208" i="4"/>
  <c r="CX208" i="4"/>
  <c r="CS204" i="4"/>
  <c r="CX204" i="4"/>
  <c r="CS203" i="4"/>
  <c r="CX203" i="4"/>
  <c r="CS212" i="4"/>
  <c r="CX212" i="4"/>
  <c r="CS206" i="4"/>
  <c r="CX206" i="4"/>
  <c r="CS211" i="4"/>
  <c r="CX211" i="4"/>
  <c r="CS210" i="4"/>
  <c r="CX210" i="4"/>
  <c r="CS209" i="4"/>
  <c r="CX209" i="4"/>
  <c r="CS207" i="4"/>
  <c r="CX207" i="4"/>
  <c r="CS214" i="4"/>
  <c r="CX214" i="4"/>
  <c r="CS213" i="4"/>
  <c r="CX213" i="4"/>
  <c r="N265" i="4"/>
  <c r="K253" i="4"/>
  <c r="CS264" i="4"/>
  <c r="CX252" i="4"/>
  <c r="CS260" i="4"/>
  <c r="CX248" i="4"/>
  <c r="CS256" i="4"/>
  <c r="CX244" i="4"/>
  <c r="CS263" i="4"/>
  <c r="CX251" i="4"/>
  <c r="CS259" i="4"/>
  <c r="CX247" i="4"/>
  <c r="CS255" i="4"/>
  <c r="CX243" i="4"/>
  <c r="CS262" i="4"/>
  <c r="CX250" i="4"/>
  <c r="CS258" i="4"/>
  <c r="CX246" i="4"/>
  <c r="CS261" i="4"/>
  <c r="CX249" i="4"/>
  <c r="CS257" i="4"/>
  <c r="CX245" i="4"/>
  <c r="DG144" i="4"/>
  <c r="CU144" i="4"/>
  <c r="T279" i="4"/>
  <c r="CF279" i="4"/>
  <c r="CR279" i="4"/>
  <c r="L279" i="4"/>
  <c r="BP279" i="4"/>
  <c r="BJ279" i="4"/>
  <c r="BP276" i="4"/>
  <c r="T276" i="4"/>
  <c r="BP277" i="4"/>
  <c r="BJ275" i="4"/>
  <c r="T275" i="4"/>
  <c r="BP275" i="4"/>
  <c r="DN275" i="4"/>
  <c r="CF275" i="4"/>
  <c r="T273" i="4"/>
  <c r="T271" i="4"/>
  <c r="CR274" i="4"/>
  <c r="BP272" i="4"/>
  <c r="T274" i="4"/>
  <c r="BP274" i="4"/>
  <c r="BJ274" i="4"/>
  <c r="BJ272" i="4"/>
  <c r="CF274" i="4"/>
  <c r="CF273" i="4"/>
  <c r="CF271" i="4"/>
  <c r="DN274" i="4"/>
  <c r="DN271" i="4"/>
  <c r="BP270" i="4"/>
  <c r="T270" i="4"/>
  <c r="BJ270" i="4"/>
  <c r="CF270" i="4"/>
  <c r="DN269" i="4"/>
  <c r="T269" i="4"/>
  <c r="L79" i="4"/>
  <c r="BJ163" i="4"/>
  <c r="BP111" i="4"/>
  <c r="CV144" i="4"/>
  <c r="CV203" i="4"/>
  <c r="CH195" i="4"/>
  <c r="CL195" i="4"/>
  <c r="CM195" i="4" s="1"/>
  <c r="CI195" i="4"/>
  <c r="DH195" i="4"/>
  <c r="DK195" i="4" s="1"/>
  <c r="CC195" i="4"/>
  <c r="DY196" i="4"/>
  <c r="H196" i="4"/>
  <c r="BW205" i="4"/>
  <c r="CU205" i="4"/>
  <c r="BW16" i="4"/>
  <c r="AW16" i="4"/>
  <c r="CU108" i="4"/>
  <c r="AI108" i="4"/>
  <c r="BW108" i="4"/>
  <c r="AW108" i="4"/>
  <c r="AK45" i="4"/>
  <c r="CU45" i="4"/>
  <c r="AW45" i="4"/>
  <c r="AK144" i="4"/>
  <c r="P144" i="4"/>
  <c r="H144" i="4"/>
  <c r="BW144" i="4"/>
  <c r="CF269" i="4"/>
  <c r="DN270" i="4"/>
  <c r="BJ269" i="4"/>
  <c r="CR223" i="4"/>
  <c r="EJ149" i="4"/>
  <c r="CR278" i="4"/>
  <c r="CV266" i="4"/>
  <c r="CR277" i="4"/>
  <c r="CV265" i="4"/>
  <c r="CR272" i="4"/>
  <c r="CV260" i="4"/>
  <c r="CH81" i="4"/>
  <c r="DH81" i="4"/>
  <c r="DK81" i="4" s="1"/>
  <c r="CH159" i="4"/>
  <c r="CC159" i="4"/>
  <c r="CH151" i="4"/>
  <c r="CL151" i="4"/>
  <c r="CM151" i="4" s="1"/>
  <c r="CH168" i="4"/>
  <c r="CI168" i="4"/>
  <c r="DY220" i="4"/>
  <c r="H220" i="4"/>
  <c r="CV272" i="4"/>
  <c r="CR284" i="4"/>
  <c r="CV271" i="4"/>
  <c r="CR283" i="4"/>
  <c r="CV270" i="4"/>
  <c r="CR282" i="4"/>
  <c r="CV273" i="4"/>
  <c r="CR285" i="4"/>
  <c r="CV269" i="4"/>
  <c r="CR281" i="4"/>
  <c r="BW215" i="4"/>
  <c r="CU121" i="4"/>
  <c r="DG42" i="4"/>
  <c r="P218" i="4"/>
  <c r="CV205" i="4"/>
  <c r="AW211" i="4"/>
  <c r="BJ271" i="4"/>
  <c r="CL39" i="4"/>
  <c r="CM39" i="4" s="1"/>
  <c r="CC39" i="4"/>
  <c r="BP273" i="4"/>
  <c r="AI205" i="4"/>
  <c r="BQ216" i="4"/>
  <c r="P205" i="4"/>
  <c r="AK218" i="4"/>
  <c r="BW218" i="4"/>
  <c r="CI39" i="4"/>
  <c r="AK205" i="4"/>
  <c r="BP271" i="4"/>
  <c r="AI218" i="4"/>
  <c r="I11" i="12"/>
  <c r="DH20" i="4"/>
  <c r="DH175" i="4"/>
  <c r="T278" i="4"/>
  <c r="CL20" i="4"/>
  <c r="T272" i="4"/>
  <c r="DN272" i="4"/>
  <c r="DH144" i="4"/>
  <c r="DK144" i="4" s="1"/>
  <c r="DN273" i="4"/>
  <c r="BP278" i="4"/>
  <c r="BJ277" i="4"/>
  <c r="BJ278" i="4"/>
  <c r="CU16" i="4"/>
  <c r="H16" i="4"/>
  <c r="AK16" i="4"/>
  <c r="CF276" i="4"/>
  <c r="E34" i="12"/>
  <c r="E31" i="12"/>
  <c r="CF278" i="4"/>
  <c r="DN276" i="4"/>
  <c r="CF277" i="4"/>
  <c r="CR276" i="4"/>
  <c r="DN278" i="4"/>
  <c r="DN277" i="4"/>
  <c r="CF272" i="4"/>
  <c r="T277" i="4"/>
  <c r="CR150" i="4"/>
  <c r="L169" i="4"/>
  <c r="DH24" i="4"/>
  <c r="DK24" i="4" s="1"/>
  <c r="DN268" i="4"/>
  <c r="E36" i="15"/>
  <c r="N29" i="4"/>
  <c r="BJ263" i="4"/>
  <c r="BQ215" i="4"/>
  <c r="BP269" i="4"/>
  <c r="BJ276" i="4"/>
  <c r="CL24" i="4"/>
  <c r="CM24" i="4" s="1"/>
  <c r="U213" i="4"/>
  <c r="CR269" i="4"/>
  <c r="BJ273" i="4"/>
  <c r="E35" i="12"/>
  <c r="E32" i="12"/>
  <c r="E37" i="12"/>
  <c r="T219" i="4"/>
  <c r="BP222" i="4"/>
  <c r="T125" i="4"/>
  <c r="L18" i="4"/>
  <c r="BK150" i="4"/>
  <c r="BK177" i="4"/>
  <c r="I10" i="12"/>
  <c r="E33" i="12"/>
  <c r="E35" i="15"/>
  <c r="BP160" i="4"/>
  <c r="DH121" i="4"/>
  <c r="DK121" i="4" s="1"/>
  <c r="N49" i="4"/>
  <c r="BQ219" i="4"/>
  <c r="E36" i="12"/>
  <c r="Q11" i="15"/>
  <c r="I11" i="17"/>
  <c r="CS235" i="4"/>
  <c r="CL187" i="4"/>
  <c r="CM187" i="4" s="1"/>
  <c r="CL49" i="4"/>
  <c r="CM49" i="4" s="1"/>
  <c r="DH187" i="4"/>
  <c r="DK187" i="4" s="1"/>
  <c r="CI187" i="4"/>
  <c r="CI82" i="4"/>
  <c r="CI147" i="4"/>
  <c r="CV262" i="4"/>
  <c r="CI144" i="4"/>
  <c r="E33" i="15"/>
  <c r="I10" i="17"/>
  <c r="Q10" i="15"/>
  <c r="H45" i="4"/>
  <c r="AI45" i="4"/>
  <c r="BW45" i="4"/>
  <c r="P45" i="4"/>
  <c r="DG45" i="4"/>
  <c r="CV63" i="4"/>
  <c r="CV45" i="4"/>
  <c r="CV32" i="4"/>
  <c r="E37" i="15"/>
  <c r="E34" i="15"/>
  <c r="E32" i="15"/>
  <c r="E31" i="15"/>
  <c r="B6" i="12"/>
  <c r="B6" i="15"/>
  <c r="I11" i="15"/>
  <c r="I10" i="15"/>
  <c r="BK76" i="4"/>
  <c r="CV263" i="4"/>
  <c r="CR275" i="4"/>
  <c r="L273" i="4"/>
  <c r="CV259" i="4"/>
  <c r="CR271" i="4"/>
  <c r="L275" i="4"/>
  <c r="L277" i="4"/>
  <c r="L269" i="4"/>
  <c r="CF268" i="4"/>
  <c r="L274" i="4"/>
  <c r="L270" i="4"/>
  <c r="L278" i="4"/>
  <c r="CV258" i="4"/>
  <c r="CR270" i="4"/>
  <c r="BJ268" i="4"/>
  <c r="L268" i="4"/>
  <c r="CR268" i="4"/>
  <c r="CV261" i="4"/>
  <c r="CR273" i="4"/>
  <c r="L276" i="4"/>
  <c r="BP268" i="4"/>
  <c r="L271" i="4"/>
  <c r="L272" i="4"/>
  <c r="T268" i="4"/>
  <c r="CV268" i="4"/>
  <c r="BP89" i="4"/>
  <c r="T26" i="4"/>
  <c r="T172" i="4"/>
  <c r="BJ77" i="4"/>
  <c r="BP127" i="4"/>
  <c r="BJ21" i="4"/>
  <c r="T179" i="4"/>
  <c r="DN267" i="4"/>
  <c r="BJ267" i="4"/>
  <c r="BP267" i="4"/>
  <c r="L267" i="4"/>
  <c r="T216" i="4"/>
  <c r="CR267" i="4"/>
  <c r="CV267" i="4"/>
  <c r="CF267" i="4"/>
  <c r="BK146" i="4"/>
  <c r="T267" i="4"/>
  <c r="L98" i="4"/>
  <c r="BP265" i="4"/>
  <c r="BJ199" i="4"/>
  <c r="BP217" i="4"/>
  <c r="BP140" i="4"/>
  <c r="BQ237" i="4"/>
  <c r="BP25" i="4"/>
  <c r="P9" i="4"/>
  <c r="BW148" i="4"/>
  <c r="AK108" i="4"/>
  <c r="H108" i="4"/>
  <c r="P108" i="4"/>
  <c r="BW97" i="4"/>
  <c r="DG148" i="4"/>
  <c r="H160" i="4"/>
  <c r="CV148" i="4"/>
  <c r="CU160" i="4"/>
  <c r="AI148" i="4"/>
  <c r="BW160" i="4"/>
  <c r="P36" i="4"/>
  <c r="AW148" i="4"/>
  <c r="DG160" i="4"/>
  <c r="CV97" i="4"/>
  <c r="AI152" i="4"/>
  <c r="EJ37" i="4"/>
  <c r="T102" i="4"/>
  <c r="CL57" i="4"/>
  <c r="CM57" i="4" s="1"/>
  <c r="T90" i="4"/>
  <c r="BJ266" i="4"/>
  <c r="DG152" i="4"/>
  <c r="CI151" i="4"/>
  <c r="CU152" i="4"/>
  <c r="DH49" i="4"/>
  <c r="DK49" i="4" s="1"/>
  <c r="CV152" i="4"/>
  <c r="CU235" i="4"/>
  <c r="H235" i="4"/>
  <c r="P152" i="4"/>
  <c r="CI128" i="4"/>
  <c r="L124" i="4"/>
  <c r="CI57" i="4"/>
  <c r="T74" i="4"/>
  <c r="AW152" i="4"/>
  <c r="P235" i="4"/>
  <c r="AK235" i="4"/>
  <c r="DH57" i="4"/>
  <c r="DK57" i="4" s="1"/>
  <c r="CV116" i="4"/>
  <c r="DH151" i="4"/>
  <c r="DK151" i="4" s="1"/>
  <c r="N97" i="4"/>
  <c r="CS221" i="4"/>
  <c r="N69" i="4"/>
  <c r="CL147" i="4"/>
  <c r="CM147" i="4" s="1"/>
  <c r="CS236" i="4"/>
  <c r="U229" i="4"/>
  <c r="EE225" i="4"/>
  <c r="U210" i="4"/>
  <c r="CI94" i="4"/>
  <c r="CL94" i="4"/>
  <c r="CM94" i="4" s="1"/>
  <c r="CR18" i="4"/>
  <c r="BP150" i="4"/>
  <c r="N153" i="4"/>
  <c r="CI104" i="4"/>
  <c r="AI104" i="4"/>
  <c r="AW104" i="4"/>
  <c r="CL105" i="4"/>
  <c r="CM105" i="4" s="1"/>
  <c r="CL170" i="4"/>
  <c r="CM170" i="4" s="1"/>
  <c r="H207" i="4"/>
  <c r="CU104" i="4"/>
  <c r="CR69" i="4"/>
  <c r="BW104" i="4"/>
  <c r="DY207" i="4"/>
  <c r="BJ196" i="4"/>
  <c r="CU71" i="4"/>
  <c r="BW184" i="4"/>
  <c r="DH105" i="4"/>
  <c r="DP105" i="4" s="1"/>
  <c r="CI105" i="4"/>
  <c r="I208" i="4"/>
  <c r="AK104" i="4"/>
  <c r="EJ159" i="4"/>
  <c r="DG104" i="4"/>
  <c r="CM104" i="4"/>
  <c r="J196" i="4"/>
  <c r="K196" i="4" s="1"/>
  <c r="I196" i="4"/>
  <c r="L196" i="4" s="1"/>
  <c r="U237" i="4"/>
  <c r="EJ171" i="4"/>
  <c r="CB196" i="4"/>
  <c r="DH196" i="4" s="1"/>
  <c r="DK196" i="4" s="1"/>
  <c r="T147" i="4"/>
  <c r="EJ157" i="4"/>
  <c r="M196" i="4"/>
  <c r="CV104" i="4"/>
  <c r="P104" i="4"/>
  <c r="M219" i="4"/>
  <c r="DG184" i="4"/>
  <c r="EJ124" i="4"/>
  <c r="CL80" i="4"/>
  <c r="CM80" i="4" s="1"/>
  <c r="EJ190" i="4"/>
  <c r="T150" i="4"/>
  <c r="CL110" i="4"/>
  <c r="CM110" i="4" s="1"/>
  <c r="BP189" i="4"/>
  <c r="ED66" i="4"/>
  <c r="BP52" i="4"/>
  <c r="T203" i="4"/>
  <c r="BP106" i="4"/>
  <c r="BP201" i="4"/>
  <c r="U234" i="4"/>
  <c r="EJ98" i="4"/>
  <c r="T141" i="4"/>
  <c r="H212" i="4"/>
  <c r="BP135" i="4"/>
  <c r="T171" i="4"/>
  <c r="T45" i="4"/>
  <c r="T96" i="4"/>
  <c r="L182" i="4"/>
  <c r="EJ32" i="4"/>
  <c r="U209" i="4"/>
  <c r="T24" i="4"/>
  <c r="BP225" i="4"/>
  <c r="CS229" i="4"/>
  <c r="BP118" i="4"/>
  <c r="T266" i="4"/>
  <c r="CU55" i="4"/>
  <c r="AW135" i="4"/>
  <c r="AI135" i="4"/>
  <c r="P120" i="4"/>
  <c r="AK120" i="4"/>
  <c r="DG71" i="4"/>
  <c r="AW55" i="4"/>
  <c r="CV120" i="4"/>
  <c r="AI71" i="4"/>
  <c r="AI55" i="4"/>
  <c r="P55" i="4"/>
  <c r="CU135" i="4"/>
  <c r="H71" i="4"/>
  <c r="BW55" i="4"/>
  <c r="BW56" i="4"/>
  <c r="BW120" i="4"/>
  <c r="DG55" i="4"/>
  <c r="CV135" i="4"/>
  <c r="AW120" i="4"/>
  <c r="CU120" i="4"/>
  <c r="DG135" i="4"/>
  <c r="CR213" i="4"/>
  <c r="EJ161" i="4"/>
  <c r="BJ91" i="4"/>
  <c r="T103" i="4"/>
  <c r="T52" i="4"/>
  <c r="CI171" i="4"/>
  <c r="CU184" i="4"/>
  <c r="T98" i="4"/>
  <c r="DG120" i="4"/>
  <c r="BJ190" i="4"/>
  <c r="BK35" i="4"/>
  <c r="L72" i="4"/>
  <c r="N154" i="4"/>
  <c r="U236" i="4"/>
  <c r="T65" i="4"/>
  <c r="T120" i="4"/>
  <c r="T66" i="4"/>
  <c r="T112" i="4"/>
  <c r="ED92" i="4"/>
  <c r="N80" i="4"/>
  <c r="M208" i="4"/>
  <c r="CR46" i="4"/>
  <c r="EJ162" i="4"/>
  <c r="EJ71" i="4"/>
  <c r="EC199" i="4"/>
  <c r="ED199" i="4" s="1"/>
  <c r="BJ116" i="4"/>
  <c r="BP164" i="4"/>
  <c r="BP187" i="4"/>
  <c r="BJ159" i="4"/>
  <c r="CI49" i="4"/>
  <c r="CL28" i="4"/>
  <c r="CM28" i="4" s="1"/>
  <c r="DH89" i="4"/>
  <c r="DK89" i="4" s="1"/>
  <c r="BK158" i="4"/>
  <c r="BJ161" i="4"/>
  <c r="BJ20" i="4"/>
  <c r="DH94" i="4"/>
  <c r="DH52" i="4"/>
  <c r="DK52" i="4" s="1"/>
  <c r="AW209" i="4"/>
  <c r="BJ25" i="4"/>
  <c r="BK122" i="4"/>
  <c r="CL60" i="4"/>
  <c r="CM60" i="4" s="1"/>
  <c r="BK49" i="4"/>
  <c r="BK62" i="4"/>
  <c r="BK112" i="4"/>
  <c r="BJ46" i="4"/>
  <c r="BJ61" i="4"/>
  <c r="BP30" i="4"/>
  <c r="CL9" i="4"/>
  <c r="CM9" i="4" s="1"/>
  <c r="CI9" i="4"/>
  <c r="CL135" i="4"/>
  <c r="CM135" i="4" s="1"/>
  <c r="DI195" i="4"/>
  <c r="DP195" i="4"/>
  <c r="DH9" i="4"/>
  <c r="DK9" i="4" s="1"/>
  <c r="BK196" i="4"/>
  <c r="CL128" i="4"/>
  <c r="CM128" i="4" s="1"/>
  <c r="DR195" i="4"/>
  <c r="DT195" i="4" s="1"/>
  <c r="BP112" i="4"/>
  <c r="BP206" i="4"/>
  <c r="BP131" i="4"/>
  <c r="BJ58" i="4"/>
  <c r="BP202" i="4"/>
  <c r="BJ207" i="4"/>
  <c r="BJ104" i="4"/>
  <c r="BJ265" i="4"/>
  <c r="BP47" i="4"/>
  <c r="BJ65" i="4"/>
  <c r="DH76" i="4"/>
  <c r="DK76" i="4" s="1"/>
  <c r="DH96" i="4"/>
  <c r="DK96" i="4" s="1"/>
  <c r="CL96" i="4"/>
  <c r="CM96" i="4" s="1"/>
  <c r="DH141" i="4"/>
  <c r="DK141" i="4" s="1"/>
  <c r="DH185" i="4"/>
  <c r="DK185" i="4" s="1"/>
  <c r="L157" i="4"/>
  <c r="L177" i="4"/>
  <c r="L156" i="4"/>
  <c r="CL74" i="4"/>
  <c r="CM74" i="4" s="1"/>
  <c r="DH32" i="4"/>
  <c r="DH74" i="4"/>
  <c r="DK74" i="4" s="1"/>
  <c r="CL15" i="4"/>
  <c r="CM15" i="4" s="1"/>
  <c r="CI55" i="4"/>
  <c r="CI23" i="4"/>
  <c r="DH93" i="4"/>
  <c r="DK93" i="4" s="1"/>
  <c r="CE105" i="4"/>
  <c r="CC15" i="4"/>
  <c r="CE93" i="4"/>
  <c r="CL93" i="4"/>
  <c r="CM93" i="4" s="1"/>
  <c r="L59" i="4"/>
  <c r="M227" i="4"/>
  <c r="L47" i="4"/>
  <c r="L45" i="4"/>
  <c r="CE15" i="4"/>
  <c r="CC3" i="4"/>
  <c r="DH3" i="4"/>
  <c r="DI3" i="4" s="1"/>
  <c r="L265" i="4"/>
  <c r="CI42" i="4"/>
  <c r="DH82" i="4"/>
  <c r="CL103" i="4"/>
  <c r="CM103" i="4" s="1"/>
  <c r="DH189" i="4"/>
  <c r="DK189" i="4" s="1"/>
  <c r="L192" i="4"/>
  <c r="L168" i="4"/>
  <c r="L80" i="4"/>
  <c r="L132" i="4"/>
  <c r="CC147" i="4"/>
  <c r="CI159" i="4"/>
  <c r="DH91" i="4"/>
  <c r="DK91" i="4" s="1"/>
  <c r="CL194" i="4"/>
  <c r="CM194" i="4" s="1"/>
  <c r="CL189" i="4"/>
  <c r="CM189" i="4" s="1"/>
  <c r="CI188" i="4"/>
  <c r="DH136" i="4"/>
  <c r="DK136" i="4" s="1"/>
  <c r="CL51" i="4"/>
  <c r="CM51" i="4" s="1"/>
  <c r="CH51" i="4"/>
  <c r="CL123" i="4"/>
  <c r="CM123" i="4" s="1"/>
  <c r="CL33" i="4"/>
  <c r="CM33" i="4" s="1"/>
  <c r="CL82" i="4"/>
  <c r="CM82" i="4" s="1"/>
  <c r="DH194" i="4"/>
  <c r="DK194" i="4" s="1"/>
  <c r="DH33" i="4"/>
  <c r="DK33" i="4" s="1"/>
  <c r="CI91" i="4"/>
  <c r="DH17" i="4"/>
  <c r="DK17" i="4" s="1"/>
  <c r="DR159" i="4"/>
  <c r="DT159" i="4" s="1"/>
  <c r="CC123" i="4"/>
  <c r="DP253" i="4"/>
  <c r="DK253" i="4"/>
  <c r="DH171" i="4"/>
  <c r="DK171" i="4" s="1"/>
  <c r="CH171" i="4"/>
  <c r="DH123" i="4"/>
  <c r="DK123" i="4" s="1"/>
  <c r="CI194" i="4"/>
  <c r="N42" i="4"/>
  <c r="CC171" i="4"/>
  <c r="T227" i="4"/>
  <c r="DH14" i="4"/>
  <c r="DK14" i="4" s="1"/>
  <c r="CE94" i="4"/>
  <c r="L107" i="4"/>
  <c r="L109" i="4"/>
  <c r="L117" i="4"/>
  <c r="BF233" i="4"/>
  <c r="BB233" i="4"/>
  <c r="P234" i="4"/>
  <c r="BF234" i="4"/>
  <c r="BB234" i="4"/>
  <c r="CU29" i="4"/>
  <c r="BF29" i="4"/>
  <c r="BB29" i="4"/>
  <c r="BF172" i="4"/>
  <c r="BB172" i="4"/>
  <c r="BF109" i="4"/>
  <c r="BB109" i="4"/>
  <c r="CI81" i="4"/>
  <c r="BF81" i="4"/>
  <c r="BB81" i="4"/>
  <c r="AI121" i="4"/>
  <c r="BF121" i="4"/>
  <c r="BB121" i="4"/>
  <c r="BF56" i="4"/>
  <c r="BB56" i="4"/>
  <c r="CU107" i="4"/>
  <c r="BB107" i="4"/>
  <c r="BF107" i="4"/>
  <c r="P24" i="4"/>
  <c r="BF24" i="4"/>
  <c r="BB24" i="4"/>
  <c r="BF67" i="4"/>
  <c r="BB67" i="4"/>
  <c r="AI103" i="4"/>
  <c r="BF103" i="4"/>
  <c r="BB103" i="4"/>
  <c r="AW14" i="4"/>
  <c r="BF14" i="4"/>
  <c r="BB14" i="4"/>
  <c r="BF198" i="4"/>
  <c r="BB198" i="4"/>
  <c r="BF124" i="4"/>
  <c r="BB124" i="4"/>
  <c r="BF237" i="4"/>
  <c r="BB237" i="4"/>
  <c r="BW3" i="4"/>
  <c r="BF3" i="4"/>
  <c r="BB3" i="4"/>
  <c r="AW181" i="4"/>
  <c r="BF181" i="4"/>
  <c r="BB181" i="4"/>
  <c r="CU137" i="4"/>
  <c r="BF137" i="4"/>
  <c r="BB137" i="4"/>
  <c r="BF19" i="4"/>
  <c r="BB19" i="4"/>
  <c r="BB52" i="4"/>
  <c r="BF52" i="4"/>
  <c r="BF5" i="4"/>
  <c r="BB5" i="4"/>
  <c r="CU17" i="4"/>
  <c r="BF17" i="4"/>
  <c r="BB17" i="4"/>
  <c r="BW127" i="4"/>
  <c r="BF127" i="4"/>
  <c r="BB127" i="4"/>
  <c r="BW111" i="4"/>
  <c r="BF111" i="4"/>
  <c r="BB111" i="4"/>
  <c r="P180" i="4"/>
  <c r="BF180" i="4"/>
  <c r="BB180" i="4"/>
  <c r="BF6" i="4"/>
  <c r="BB6" i="4"/>
  <c r="BF227" i="4"/>
  <c r="BB227" i="4"/>
  <c r="BF222" i="4"/>
  <c r="BB222" i="4"/>
  <c r="BF4" i="4"/>
  <c r="BB4" i="4"/>
  <c r="BF38" i="4"/>
  <c r="BB38" i="4"/>
  <c r="BF153" i="4"/>
  <c r="BB153" i="4"/>
  <c r="BF173" i="4"/>
  <c r="BB173" i="4"/>
  <c r="BF117" i="4"/>
  <c r="BB117" i="4"/>
  <c r="BF105" i="4"/>
  <c r="BB105" i="4"/>
  <c r="AI97" i="4"/>
  <c r="BF97" i="4"/>
  <c r="BB97" i="4"/>
  <c r="AW36" i="4"/>
  <c r="BF36" i="4"/>
  <c r="BB36" i="4"/>
  <c r="AW184" i="4"/>
  <c r="BF184" i="4"/>
  <c r="BB184" i="4"/>
  <c r="BB203" i="4"/>
  <c r="BF203" i="4"/>
  <c r="P16" i="4"/>
  <c r="BF16" i="4"/>
  <c r="BB16" i="4"/>
  <c r="BF230" i="4"/>
  <c r="BB230" i="4"/>
  <c r="BF136" i="4"/>
  <c r="BB136" i="4"/>
  <c r="P18" i="4"/>
  <c r="BF18" i="4"/>
  <c r="BB18" i="4"/>
  <c r="BF89" i="4"/>
  <c r="BB89" i="4"/>
  <c r="AI16" i="4"/>
  <c r="H21" i="4"/>
  <c r="BF21" i="4"/>
  <c r="BB21" i="4"/>
  <c r="AK55" i="4"/>
  <c r="BF55" i="4"/>
  <c r="BB55" i="4"/>
  <c r="BF188" i="4"/>
  <c r="BB188" i="4"/>
  <c r="BF241" i="4"/>
  <c r="BB241" i="4"/>
  <c r="BF236" i="4"/>
  <c r="BB236" i="4"/>
  <c r="BF15" i="4"/>
  <c r="BB15" i="4"/>
  <c r="BF77" i="4"/>
  <c r="BB77" i="4"/>
  <c r="BF10" i="4"/>
  <c r="BB10" i="4"/>
  <c r="BF235" i="4"/>
  <c r="BB235" i="4"/>
  <c r="BB116" i="4"/>
  <c r="BF116" i="4"/>
  <c r="AI160" i="4"/>
  <c r="BF160" i="4"/>
  <c r="BB160" i="4"/>
  <c r="BF144" i="4"/>
  <c r="BB144" i="4"/>
  <c r="BF75" i="4"/>
  <c r="BB75" i="4"/>
  <c r="BF193" i="4"/>
  <c r="BB193" i="4"/>
  <c r="BF145" i="4"/>
  <c r="BB145" i="4"/>
  <c r="BF157" i="4"/>
  <c r="BB157" i="4"/>
  <c r="BF41" i="4"/>
  <c r="BB41" i="4"/>
  <c r="BF197" i="4"/>
  <c r="BB197" i="4"/>
  <c r="BB202" i="4"/>
  <c r="BF202" i="4"/>
  <c r="BF9" i="4"/>
  <c r="BB9" i="4"/>
  <c r="CU116" i="4"/>
  <c r="AW71" i="4"/>
  <c r="BF71" i="4"/>
  <c r="BB71" i="4"/>
  <c r="BF120" i="4"/>
  <c r="BB120" i="4"/>
  <c r="BF148" i="4"/>
  <c r="BB148" i="4"/>
  <c r="AI22" i="4"/>
  <c r="BF22" i="4"/>
  <c r="BB22" i="4"/>
  <c r="AI65" i="4"/>
  <c r="BF65" i="4"/>
  <c r="BB65" i="4"/>
  <c r="BF201" i="4"/>
  <c r="BB201" i="4"/>
  <c r="BF165" i="4"/>
  <c r="BB165" i="4"/>
  <c r="BF45" i="4"/>
  <c r="BB45" i="4"/>
  <c r="BF211" i="4"/>
  <c r="BB211" i="4"/>
  <c r="BF60" i="4"/>
  <c r="BB60" i="4"/>
  <c r="BF58" i="4"/>
  <c r="BB58" i="4"/>
  <c r="H116" i="4"/>
  <c r="AW64" i="4"/>
  <c r="BF64" i="4"/>
  <c r="BB64" i="4"/>
  <c r="BW135" i="4"/>
  <c r="BF135" i="4"/>
  <c r="BB135" i="4"/>
  <c r="BF152" i="4"/>
  <c r="BB152" i="4"/>
  <c r="BW210" i="4"/>
  <c r="BF210" i="4"/>
  <c r="BB210" i="4"/>
  <c r="BF96" i="4"/>
  <c r="BB96" i="4"/>
  <c r="CU216" i="4"/>
  <c r="BF216" i="4"/>
  <c r="BB216" i="4"/>
  <c r="BF40" i="4"/>
  <c r="BB40" i="4"/>
  <c r="P177" i="4"/>
  <c r="BF177" i="4"/>
  <c r="BB177" i="4"/>
  <c r="BF207" i="4"/>
  <c r="BB207" i="4"/>
  <c r="BF63" i="4"/>
  <c r="BB63" i="4"/>
  <c r="BF213" i="4"/>
  <c r="BB213" i="4"/>
  <c r="BF33" i="4"/>
  <c r="BB33" i="4"/>
  <c r="CU7" i="4"/>
  <c r="BF7" i="4"/>
  <c r="BB7" i="4"/>
  <c r="BF129" i="4"/>
  <c r="BB129" i="4"/>
  <c r="BF93" i="4"/>
  <c r="BB93" i="4"/>
  <c r="BF149" i="4"/>
  <c r="BB149" i="4"/>
  <c r="BF85" i="4"/>
  <c r="BB85" i="4"/>
  <c r="CU26" i="4"/>
  <c r="BF26" i="4"/>
  <c r="BB26" i="4"/>
  <c r="CU42" i="4"/>
  <c r="BF42" i="4"/>
  <c r="BB42" i="4"/>
  <c r="BF32" i="4"/>
  <c r="BB32" i="4"/>
  <c r="P239" i="4"/>
  <c r="BB239" i="4"/>
  <c r="BF239" i="4"/>
  <c r="BW203" i="4"/>
  <c r="BB215" i="4"/>
  <c r="BF215" i="4"/>
  <c r="BF20" i="4"/>
  <c r="BB20" i="4"/>
  <c r="BF205" i="4"/>
  <c r="BB205" i="4"/>
  <c r="BF228" i="4"/>
  <c r="BB228" i="4"/>
  <c r="BF218" i="4"/>
  <c r="BB218" i="4"/>
  <c r="AW8" i="4"/>
  <c r="BF8" i="4"/>
  <c r="BB8" i="4"/>
  <c r="BF25" i="4"/>
  <c r="BB25" i="4"/>
  <c r="BF169" i="4"/>
  <c r="BB169" i="4"/>
  <c r="BW73" i="4"/>
  <c r="BF73" i="4"/>
  <c r="BB73" i="4"/>
  <c r="CU189" i="4"/>
  <c r="BF189" i="4"/>
  <c r="BB189" i="4"/>
  <c r="BF54" i="4"/>
  <c r="BB54" i="4"/>
  <c r="AW116" i="4"/>
  <c r="AK209" i="4"/>
  <c r="BF209" i="4"/>
  <c r="BB209" i="4"/>
  <c r="AI88" i="4"/>
  <c r="BF88" i="4"/>
  <c r="BB88" i="4"/>
  <c r="BF232" i="4"/>
  <c r="BB232" i="4"/>
  <c r="BF185" i="4"/>
  <c r="BB185" i="4"/>
  <c r="BF161" i="4"/>
  <c r="BB161" i="4"/>
  <c r="AK113" i="4"/>
  <c r="BF113" i="4"/>
  <c r="BB113" i="4"/>
  <c r="DG101" i="4"/>
  <c r="BF101" i="4"/>
  <c r="BB101" i="4"/>
  <c r="BF133" i="4"/>
  <c r="BB133" i="4"/>
  <c r="H47" i="4"/>
  <c r="BF47" i="4"/>
  <c r="BB47" i="4"/>
  <c r="P116" i="4"/>
  <c r="BF104" i="4"/>
  <c r="BB104" i="4"/>
  <c r="BF59" i="4"/>
  <c r="BB59" i="4"/>
  <c r="AW132" i="4"/>
  <c r="BF132" i="4"/>
  <c r="BB132" i="4"/>
  <c r="BF140" i="4"/>
  <c r="BB140" i="4"/>
  <c r="BF225" i="4"/>
  <c r="BB225" i="4"/>
  <c r="BF28" i="4"/>
  <c r="BB28" i="4"/>
  <c r="BF231" i="4"/>
  <c r="BB231" i="4"/>
  <c r="BF44" i="4"/>
  <c r="BB44" i="4"/>
  <c r="P141" i="4"/>
  <c r="BF141" i="4"/>
  <c r="BB141" i="4"/>
  <c r="AW199" i="4"/>
  <c r="BF199" i="4"/>
  <c r="BB199" i="4"/>
  <c r="BF240" i="4"/>
  <c r="BB240" i="4"/>
  <c r="BF164" i="4"/>
  <c r="BB164" i="4"/>
  <c r="BF108" i="4"/>
  <c r="BB108" i="4"/>
  <c r="BQ220" i="4"/>
  <c r="CS217" i="4"/>
  <c r="U217" i="4"/>
  <c r="AX202" i="4"/>
  <c r="BJ202" i="4" s="1"/>
  <c r="T230" i="4"/>
  <c r="BP263" i="4"/>
  <c r="AK64" i="4"/>
  <c r="BW198" i="4"/>
  <c r="P64" i="4"/>
  <c r="H64" i="4"/>
  <c r="CV64" i="4"/>
  <c r="BW64" i="4"/>
  <c r="AI4" i="4"/>
  <c r="DG64" i="4"/>
  <c r="AI64" i="4"/>
  <c r="CU209" i="4"/>
  <c r="DG189" i="4"/>
  <c r="H189" i="4"/>
  <c r="AI21" i="4"/>
  <c r="AI209" i="4"/>
  <c r="BW209" i="4"/>
  <c r="CV209" i="4"/>
  <c r="P209" i="4"/>
  <c r="DG17" i="4"/>
  <c r="P4" i="4"/>
  <c r="AI20" i="4"/>
  <c r="AK4" i="4"/>
  <c r="P20" i="4"/>
  <c r="AK213" i="4"/>
  <c r="AI213" i="4"/>
  <c r="AW20" i="4"/>
  <c r="AK189" i="4"/>
  <c r="AW189" i="4"/>
  <c r="BW67" i="4"/>
  <c r="H4" i="4"/>
  <c r="BW4" i="4"/>
  <c r="CM20" i="4"/>
  <c r="CI20" i="4"/>
  <c r="AK215" i="4"/>
  <c r="H213" i="4"/>
  <c r="P189" i="4"/>
  <c r="BW213" i="4"/>
  <c r="AW67" i="4"/>
  <c r="P215" i="4"/>
  <c r="DG20" i="4"/>
  <c r="BW20" i="4"/>
  <c r="CV67" i="4"/>
  <c r="CU213" i="4"/>
  <c r="CI189" i="4"/>
  <c r="BW189" i="4"/>
  <c r="CU4" i="4"/>
  <c r="CU20" i="4"/>
  <c r="DG4" i="4"/>
  <c r="AW213" i="4"/>
  <c r="AW4" i="4"/>
  <c r="AK20" i="4"/>
  <c r="CV189" i="4"/>
  <c r="CV4" i="4"/>
  <c r="P213" i="4"/>
  <c r="H20" i="4"/>
  <c r="BP264" i="4"/>
  <c r="T263" i="4"/>
  <c r="T265" i="4"/>
  <c r="BP266" i="4"/>
  <c r="AK67" i="4"/>
  <c r="CU124" i="4"/>
  <c r="AW81" i="4"/>
  <c r="AI180" i="4"/>
  <c r="BW124" i="4"/>
  <c r="AI198" i="4"/>
  <c r="H67" i="4"/>
  <c r="AK180" i="4"/>
  <c r="DG54" i="4"/>
  <c r="AW198" i="4"/>
  <c r="DG198" i="4"/>
  <c r="H180" i="4"/>
  <c r="BW180" i="4"/>
  <c r="AI24" i="4"/>
  <c r="DG124" i="4"/>
  <c r="P199" i="4"/>
  <c r="AK116" i="4"/>
  <c r="BW101" i="4"/>
  <c r="AI67" i="4"/>
  <c r="BW199" i="4"/>
  <c r="DG67" i="4"/>
  <c r="CU180" i="4"/>
  <c r="AI124" i="4"/>
  <c r="DG199" i="4"/>
  <c r="CU54" i="4"/>
  <c r="P67" i="4"/>
  <c r="AK124" i="4"/>
  <c r="CV198" i="4"/>
  <c r="DG5" i="4"/>
  <c r="DG180" i="4"/>
  <c r="CU67" i="4"/>
  <c r="AI5" i="4"/>
  <c r="P124" i="4"/>
  <c r="H198" i="4"/>
  <c r="H124" i="4"/>
  <c r="AW124" i="4"/>
  <c r="CU198" i="4"/>
  <c r="AW180" i="4"/>
  <c r="L263" i="4"/>
  <c r="CF263" i="4"/>
  <c r="BJ264" i="4"/>
  <c r="BW239" i="4"/>
  <c r="P148" i="4"/>
  <c r="BK57" i="4"/>
  <c r="BK189" i="4"/>
  <c r="AI120" i="4"/>
  <c r="EJ26" i="4"/>
  <c r="DR146" i="4"/>
  <c r="DT146" i="4" s="1"/>
  <c r="BK64" i="4"/>
  <c r="CJ264" i="4"/>
  <c r="BI216" i="4"/>
  <c r="EE222" i="4"/>
  <c r="BK33" i="4"/>
  <c r="DH60" i="4"/>
  <c r="DK60" i="4" s="1"/>
  <c r="DP146" i="4"/>
  <c r="T56" i="4"/>
  <c r="I207" i="4"/>
  <c r="L207" i="4" s="1"/>
  <c r="AX203" i="4"/>
  <c r="BJ203" i="4" s="1"/>
  <c r="CL3" i="4"/>
  <c r="CM3" i="4" s="1"/>
  <c r="DG116" i="4"/>
  <c r="CJ259" i="4"/>
  <c r="CF264" i="4"/>
  <c r="L264" i="4"/>
  <c r="BP255" i="4"/>
  <c r="CJ263" i="4"/>
  <c r="L259" i="4"/>
  <c r="CF255" i="4"/>
  <c r="BP261" i="4"/>
  <c r="CR257" i="4"/>
  <c r="CJ258" i="4"/>
  <c r="L257" i="4"/>
  <c r="L262" i="4"/>
  <c r="CJ262" i="4"/>
  <c r="T264" i="4"/>
  <c r="L266" i="4"/>
  <c r="CF265" i="4"/>
  <c r="DH127" i="4"/>
  <c r="DK127" i="4" s="1"/>
  <c r="DH48" i="4"/>
  <c r="DK48" i="4" s="1"/>
  <c r="CI114" i="4"/>
  <c r="N188" i="4"/>
  <c r="BJ261" i="4"/>
  <c r="EJ81" i="4"/>
  <c r="CL127" i="4"/>
  <c r="CM127" i="4" s="1"/>
  <c r="DH78" i="4"/>
  <c r="DK78" i="4" s="1"/>
  <c r="CI87" i="4"/>
  <c r="DH137" i="4"/>
  <c r="DK137" i="4" s="1"/>
  <c r="AW59" i="4"/>
  <c r="CL98" i="4"/>
  <c r="CM98" i="4" s="1"/>
  <c r="DH99" i="4"/>
  <c r="DK99" i="4" s="1"/>
  <c r="CR259" i="4"/>
  <c r="T260" i="4"/>
  <c r="L256" i="4"/>
  <c r="BP259" i="4"/>
  <c r="BJ257" i="4"/>
  <c r="AW203" i="4"/>
  <c r="T220" i="4"/>
  <c r="CL162" i="4"/>
  <c r="CM162" i="4" s="1"/>
  <c r="P59" i="4"/>
  <c r="CI158" i="4"/>
  <c r="DH145" i="4"/>
  <c r="DK145" i="4" s="1"/>
  <c r="CR256" i="4"/>
  <c r="BP256" i="4"/>
  <c r="CF257" i="4"/>
  <c r="BJ260" i="4"/>
  <c r="T258" i="4"/>
  <c r="CI178" i="4"/>
  <c r="CI92" i="4"/>
  <c r="CI124" i="4"/>
  <c r="CL120" i="4"/>
  <c r="CM120" i="4" s="1"/>
  <c r="N44" i="4"/>
  <c r="CI156" i="4"/>
  <c r="AW17" i="4"/>
  <c r="CE148" i="4"/>
  <c r="CL144" i="4"/>
  <c r="CM144" i="4" s="1"/>
  <c r="DH147" i="4"/>
  <c r="DK147" i="4" s="1"/>
  <c r="DH169" i="4"/>
  <c r="CL81" i="4"/>
  <c r="CM81" i="4" s="1"/>
  <c r="CL52" i="4"/>
  <c r="CM52" i="4" s="1"/>
  <c r="CJ256" i="4"/>
  <c r="BJ259" i="4"/>
  <c r="T259" i="4"/>
  <c r="CF259" i="4"/>
  <c r="BQ245" i="4"/>
  <c r="BQ257" i="4"/>
  <c r="EJ93" i="4"/>
  <c r="CI106" i="4"/>
  <c r="DG107" i="4"/>
  <c r="CL8" i="4"/>
  <c r="CM8" i="4" s="1"/>
  <c r="DH90" i="4"/>
  <c r="DK90" i="4" s="1"/>
  <c r="DH183" i="4"/>
  <c r="DK183" i="4" s="1"/>
  <c r="BW17" i="4"/>
  <c r="DG108" i="4"/>
  <c r="DH170" i="4"/>
  <c r="DK170" i="4" s="1"/>
  <c r="CJ257" i="4"/>
  <c r="BP262" i="4"/>
  <c r="DM260" i="4"/>
  <c r="CL92" i="4"/>
  <c r="CM92" i="4" s="1"/>
  <c r="CI164" i="4"/>
  <c r="DG59" i="4"/>
  <c r="CL125" i="4"/>
  <c r="CM125" i="4" s="1"/>
  <c r="CE189" i="4"/>
  <c r="DZ140" i="4"/>
  <c r="AW21" i="4"/>
  <c r="DH39" i="4"/>
  <c r="DK39" i="4" s="1"/>
  <c r="DH43" i="4"/>
  <c r="DK43" i="4" s="1"/>
  <c r="DH128" i="4"/>
  <c r="DK128" i="4" s="1"/>
  <c r="AI116" i="4"/>
  <c r="AW160" i="4"/>
  <c r="CR260" i="4"/>
  <c r="CF256" i="4"/>
  <c r="L261" i="4"/>
  <c r="L258" i="4"/>
  <c r="DM255" i="4"/>
  <c r="ED153" i="4"/>
  <c r="DH100" i="4"/>
  <c r="DK100" i="4" s="1"/>
  <c r="DH92" i="4"/>
  <c r="DK92" i="4" s="1"/>
  <c r="CL183" i="4"/>
  <c r="CM183" i="4" s="1"/>
  <c r="CI4" i="4"/>
  <c r="CL133" i="4"/>
  <c r="CM133" i="4" s="1"/>
  <c r="CC183" i="4"/>
  <c r="T201" i="4"/>
  <c r="CF266" i="4"/>
  <c r="DH157" i="4"/>
  <c r="DK157" i="4" s="1"/>
  <c r="CL97" i="4"/>
  <c r="CM97" i="4" s="1"/>
  <c r="CE183" i="4"/>
  <c r="DH15" i="4"/>
  <c r="CR261" i="4"/>
  <c r="BJ262" i="4"/>
  <c r="DH54" i="4"/>
  <c r="DK54" i="4" s="1"/>
  <c r="DM262" i="4"/>
  <c r="CI69" i="4"/>
  <c r="CL114" i="4"/>
  <c r="CM114" i="4" s="1"/>
  <c r="DH77" i="4"/>
  <c r="CI186" i="4"/>
  <c r="CI134" i="4"/>
  <c r="CI37" i="4"/>
  <c r="BW21" i="4"/>
  <c r="CU21" i="4"/>
  <c r="CL121" i="4"/>
  <c r="CM121" i="4" s="1"/>
  <c r="CI110" i="4"/>
  <c r="CL136" i="4"/>
  <c r="CM136" i="4" s="1"/>
  <c r="BJ255" i="4"/>
  <c r="T256" i="4"/>
  <c r="CI183" i="4"/>
  <c r="U247" i="4"/>
  <c r="U259" i="4"/>
  <c r="CI130" i="4"/>
  <c r="DM261" i="4"/>
  <c r="DH114" i="4"/>
  <c r="DK114" i="4" s="1"/>
  <c r="CI102" i="4"/>
  <c r="CI119" i="4"/>
  <c r="DP168" i="4"/>
  <c r="DH13" i="4"/>
  <c r="DK13" i="4" s="1"/>
  <c r="L101" i="4"/>
  <c r="AI59" i="4"/>
  <c r="BK126" i="4"/>
  <c r="CI152" i="4"/>
  <c r="CR262" i="4"/>
  <c r="CF260" i="4"/>
  <c r="BP260" i="4"/>
  <c r="BJ258" i="4"/>
  <c r="DH173" i="4"/>
  <c r="DK173" i="4" s="1"/>
  <c r="CI11" i="4"/>
  <c r="CS224" i="4"/>
  <c r="CI72" i="4"/>
  <c r="DH122" i="4"/>
  <c r="DK122" i="4" s="1"/>
  <c r="T255" i="4"/>
  <c r="CJ261" i="4"/>
  <c r="CV257" i="4"/>
  <c r="BP257" i="4"/>
  <c r="T261" i="4"/>
  <c r="L260" i="4"/>
  <c r="CF258" i="4"/>
  <c r="U243" i="4"/>
  <c r="U255" i="4"/>
  <c r="CE63" i="4"/>
  <c r="DH18" i="4"/>
  <c r="DK18" i="4" s="1"/>
  <c r="DM258" i="4"/>
  <c r="CI35" i="4"/>
  <c r="DM257" i="4"/>
  <c r="DR247" i="4"/>
  <c r="DT247" i="4" s="1"/>
  <c r="DM259" i="4"/>
  <c r="DH61" i="4"/>
  <c r="DK61" i="4" s="1"/>
  <c r="DH109" i="4"/>
  <c r="DK109" i="4" s="1"/>
  <c r="CL134" i="4"/>
  <c r="CM134" i="4" s="1"/>
  <c r="CL5" i="4"/>
  <c r="CM5" i="4" s="1"/>
  <c r="T208" i="4"/>
  <c r="H59" i="4"/>
  <c r="BW59" i="4"/>
  <c r="P21" i="4"/>
  <c r="BK171" i="4"/>
  <c r="N32" i="4"/>
  <c r="L255" i="4"/>
  <c r="CR258" i="4"/>
  <c r="CF262" i="4"/>
  <c r="BJ256" i="4"/>
  <c r="CF261" i="4"/>
  <c r="DM256" i="4"/>
  <c r="CI191" i="4"/>
  <c r="N62" i="4"/>
  <c r="BJ148" i="4"/>
  <c r="CI53" i="4"/>
  <c r="BP125" i="4"/>
  <c r="AK59" i="4"/>
  <c r="BK159" i="4"/>
  <c r="CE182" i="4"/>
  <c r="CL44" i="4"/>
  <c r="CM44" i="4" s="1"/>
  <c r="CL176" i="4"/>
  <c r="CM176" i="4" s="1"/>
  <c r="T262" i="4"/>
  <c r="T257" i="4"/>
  <c r="BP258" i="4"/>
  <c r="DL265" i="4"/>
  <c r="DM266" i="4"/>
  <c r="DJ265" i="4"/>
  <c r="DR253" i="4"/>
  <c r="DM265" i="4"/>
  <c r="DJ264" i="4"/>
  <c r="CJ260" i="4"/>
  <c r="CG266" i="4"/>
  <c r="DM263" i="4"/>
  <c r="DJ261" i="4"/>
  <c r="DJ256" i="4"/>
  <c r="DJ257" i="4"/>
  <c r="DJ260" i="4"/>
  <c r="DJ259" i="4"/>
  <c r="DJ258" i="4"/>
  <c r="DJ262" i="4"/>
  <c r="CS265" i="4"/>
  <c r="DM264" i="4"/>
  <c r="DJ263" i="4"/>
  <c r="CR266" i="4"/>
  <c r="CR264" i="4"/>
  <c r="CR265" i="4"/>
  <c r="CR263" i="4"/>
  <c r="CV255" i="4"/>
  <c r="CR255" i="4"/>
  <c r="N72" i="4"/>
  <c r="N163" i="4"/>
  <c r="N174" i="4"/>
  <c r="CL129" i="4"/>
  <c r="CM129" i="4" s="1"/>
  <c r="BK202" i="4"/>
  <c r="BK82" i="4"/>
  <c r="N46" i="4"/>
  <c r="N141" i="4"/>
  <c r="DZ101" i="4"/>
  <c r="DZ151" i="4"/>
  <c r="DZ105" i="4"/>
  <c r="BK95" i="4"/>
  <c r="BK94" i="4"/>
  <c r="N158" i="4"/>
  <c r="BP151" i="4"/>
  <c r="T121" i="4"/>
  <c r="CU59" i="4"/>
  <c r="CI170" i="4"/>
  <c r="AW218" i="4"/>
  <c r="T186" i="4"/>
  <c r="BJ94" i="4"/>
  <c r="T153" i="4"/>
  <c r="CI74" i="4"/>
  <c r="DH129" i="4"/>
  <c r="DK129" i="4" s="1"/>
  <c r="EJ87" i="4"/>
  <c r="DH133" i="4"/>
  <c r="DK133" i="4" s="1"/>
  <c r="H140" i="4"/>
  <c r="H201" i="4"/>
  <c r="DH115" i="4"/>
  <c r="DK115" i="4" s="1"/>
  <c r="CI176" i="4"/>
  <c r="AI15" i="4"/>
  <c r="DG89" i="4"/>
  <c r="CC40" i="4"/>
  <c r="CL158" i="4"/>
  <c r="CM158" i="4" s="1"/>
  <c r="DG75" i="4"/>
  <c r="BJ125" i="4"/>
  <c r="AK132" i="4"/>
  <c r="BK41" i="4"/>
  <c r="CE52" i="4"/>
  <c r="P198" i="4"/>
  <c r="AK198" i="4"/>
  <c r="DG201" i="4"/>
  <c r="AK15" i="4"/>
  <c r="DH40" i="4"/>
  <c r="DK40" i="4" s="1"/>
  <c r="DH158" i="4"/>
  <c r="DK158" i="4" s="1"/>
  <c r="AK140" i="4"/>
  <c r="AW15" i="4"/>
  <c r="CV28" i="4"/>
  <c r="H15" i="4"/>
  <c r="CV140" i="4"/>
  <c r="T23" i="4"/>
  <c r="CL40" i="4"/>
  <c r="CM40" i="4" s="1"/>
  <c r="CL115" i="4"/>
  <c r="CM115" i="4" s="1"/>
  <c r="BP15" i="4"/>
  <c r="H132" i="4"/>
  <c r="CU140" i="4"/>
  <c r="AW140" i="4"/>
  <c r="BW140" i="4"/>
  <c r="P184" i="4"/>
  <c r="AK184" i="4"/>
  <c r="AI184" i="4"/>
  <c r="P201" i="4"/>
  <c r="AI201" i="4"/>
  <c r="AK201" i="4"/>
  <c r="BQ238" i="4"/>
  <c r="CU88" i="4"/>
  <c r="DH44" i="4"/>
  <c r="DK44" i="4" s="1"/>
  <c r="DZ103" i="4"/>
  <c r="BQ228" i="4"/>
  <c r="CI15" i="4"/>
  <c r="P15" i="4"/>
  <c r="ED84" i="4"/>
  <c r="T165" i="4"/>
  <c r="P140" i="4"/>
  <c r="DG132" i="4"/>
  <c r="DZ100" i="4"/>
  <c r="CU15" i="4"/>
  <c r="DG40" i="4"/>
  <c r="BQ224" i="4"/>
  <c r="CU132" i="4"/>
  <c r="L64" i="4"/>
  <c r="H88" i="4"/>
  <c r="CU65" i="4"/>
  <c r="BW77" i="4"/>
  <c r="DG140" i="4"/>
  <c r="CV69" i="4"/>
  <c r="EC231" i="4"/>
  <c r="BQ231" i="4"/>
  <c r="DZ104" i="4"/>
  <c r="DG6" i="4"/>
  <c r="BJ106" i="4"/>
  <c r="BJ185" i="4"/>
  <c r="T137" i="4"/>
  <c r="DZ146" i="4"/>
  <c r="N176" i="4"/>
  <c r="CL182" i="4"/>
  <c r="CM182" i="4" s="1"/>
  <c r="CV202" i="4"/>
  <c r="CL157" i="4"/>
  <c r="CM157" i="4" s="1"/>
  <c r="BP228" i="4"/>
  <c r="CU77" i="4"/>
  <c r="CU201" i="4"/>
  <c r="AW88" i="4"/>
  <c r="DH182" i="4"/>
  <c r="DK182" i="4" s="1"/>
  <c r="BP226" i="4"/>
  <c r="P132" i="4"/>
  <c r="BP213" i="4"/>
  <c r="BK137" i="4"/>
  <c r="BK199" i="4"/>
  <c r="CI140" i="4"/>
  <c r="H238" i="4"/>
  <c r="AW201" i="4"/>
  <c r="CJ255" i="4"/>
  <c r="CE133" i="4"/>
  <c r="BP194" i="4"/>
  <c r="BJ62" i="4"/>
  <c r="BK29" i="4"/>
  <c r="BK93" i="4"/>
  <c r="BK125" i="4"/>
  <c r="BK187" i="4"/>
  <c r="DJ255" i="4"/>
  <c r="CV201" i="4"/>
  <c r="DG103" i="4"/>
  <c r="EJ70" i="4"/>
  <c r="CV77" i="4"/>
  <c r="BW132" i="4"/>
  <c r="DZ102" i="4"/>
  <c r="CL175" i="4"/>
  <c r="CM175" i="4" s="1"/>
  <c r="M197" i="4"/>
  <c r="BP129" i="4"/>
  <c r="L40" i="4"/>
  <c r="BK50" i="4"/>
  <c r="BK107" i="4"/>
  <c r="P81" i="4"/>
  <c r="H107" i="4"/>
  <c r="AI181" i="4"/>
  <c r="P202" i="4"/>
  <c r="DG81" i="4"/>
  <c r="BW121" i="4"/>
  <c r="DG14" i="4"/>
  <c r="AI202" i="4"/>
  <c r="CV42" i="4"/>
  <c r="AI81" i="4"/>
  <c r="AK202" i="4"/>
  <c r="H121" i="4"/>
  <c r="AW9" i="4"/>
  <c r="CV9" i="4"/>
  <c r="DG181" i="4"/>
  <c r="AI42" i="4"/>
  <c r="P107" i="4"/>
  <c r="H9" i="4"/>
  <c r="H42" i="4"/>
  <c r="H202" i="4"/>
  <c r="BW107" i="4"/>
  <c r="DG9" i="4"/>
  <c r="H81" i="4"/>
  <c r="AK9" i="4"/>
  <c r="AW42" i="4"/>
  <c r="CV121" i="4"/>
  <c r="BW202" i="4"/>
  <c r="CI121" i="4"/>
  <c r="AI107" i="4"/>
  <c r="AW107" i="4"/>
  <c r="BW81" i="4"/>
  <c r="BW9" i="4"/>
  <c r="CV181" i="4"/>
  <c r="AK107" i="4"/>
  <c r="AW202" i="4"/>
  <c r="P121" i="4"/>
  <c r="AK121" i="4"/>
  <c r="CV14" i="4"/>
  <c r="H52" i="4"/>
  <c r="BW26" i="4"/>
  <c r="AI14" i="4"/>
  <c r="CU14" i="4"/>
  <c r="BW14" i="4"/>
  <c r="H14" i="4"/>
  <c r="CU36" i="4"/>
  <c r="DG111" i="4"/>
  <c r="AI26" i="4"/>
  <c r="CV111" i="4"/>
  <c r="CV52" i="4"/>
  <c r="CU111" i="4"/>
  <c r="BW36" i="4"/>
  <c r="P14" i="4"/>
  <c r="AK26" i="4"/>
  <c r="AK36" i="4"/>
  <c r="H26" i="4"/>
  <c r="AI36" i="4"/>
  <c r="P111" i="4"/>
  <c r="AW111" i="4"/>
  <c r="AK14" i="4"/>
  <c r="AK177" i="4"/>
  <c r="BW38" i="4"/>
  <c r="CI111" i="4"/>
  <c r="H111" i="4"/>
  <c r="H36" i="4"/>
  <c r="AK111" i="4"/>
  <c r="AI111" i="4"/>
  <c r="CI36" i="4"/>
  <c r="CI56" i="4"/>
  <c r="AI215" i="4"/>
  <c r="EJ29" i="4"/>
  <c r="ED96" i="4"/>
  <c r="N58" i="4"/>
  <c r="BJ107" i="4"/>
  <c r="T181" i="4"/>
  <c r="BP87" i="4"/>
  <c r="BJ162" i="4"/>
  <c r="BK103" i="4"/>
  <c r="N194" i="4"/>
  <c r="CE175" i="4"/>
  <c r="AK135" i="4"/>
  <c r="CV105" i="4"/>
  <c r="AK199" i="4"/>
  <c r="BK59" i="4"/>
  <c r="BK145" i="4"/>
  <c r="BK157" i="4"/>
  <c r="P103" i="4"/>
  <c r="DG73" i="4"/>
  <c r="H43" i="13"/>
  <c r="ED146" i="4"/>
  <c r="BK134" i="4"/>
  <c r="L170" i="4"/>
  <c r="BP212" i="4"/>
  <c r="BK79" i="4"/>
  <c r="BK197" i="4"/>
  <c r="ED190" i="4"/>
  <c r="CL112" i="4"/>
  <c r="CM112" i="4" s="1"/>
  <c r="ED158" i="4"/>
  <c r="T193" i="4"/>
  <c r="BJ38" i="4"/>
  <c r="L149" i="4"/>
  <c r="T178" i="4"/>
  <c r="L185" i="4"/>
  <c r="L89" i="4"/>
  <c r="CI14" i="4"/>
  <c r="CE26" i="4"/>
  <c r="BJ194" i="4"/>
  <c r="T40" i="4"/>
  <c r="L82" i="4"/>
  <c r="BJ153" i="4"/>
  <c r="BW103" i="4"/>
  <c r="CL14" i="4"/>
  <c r="CM14" i="4" s="1"/>
  <c r="CL91" i="4"/>
  <c r="CM91" i="4" s="1"/>
  <c r="AK103" i="4"/>
  <c r="P71" i="4"/>
  <c r="BW71" i="4"/>
  <c r="BP231" i="4"/>
  <c r="H219" i="4"/>
  <c r="EE209" i="4"/>
  <c r="L108" i="4"/>
  <c r="BP145" i="4"/>
  <c r="CI41" i="4"/>
  <c r="ED57" i="4"/>
  <c r="EJ99" i="4"/>
  <c r="BP17" i="4"/>
  <c r="DF209" i="4"/>
  <c r="DG209" i="4" s="1"/>
  <c r="L100" i="4"/>
  <c r="BP83" i="4"/>
  <c r="L84" i="4"/>
  <c r="BK34" i="4"/>
  <c r="N170" i="4"/>
  <c r="N190" i="4"/>
  <c r="CR48" i="4"/>
  <c r="CI201" i="4"/>
  <c r="BJ26" i="4"/>
  <c r="T64" i="4"/>
  <c r="BP90" i="4"/>
  <c r="BQ218" i="4"/>
  <c r="BP224" i="4"/>
  <c r="T15" i="4"/>
  <c r="BP156" i="4"/>
  <c r="CU103" i="4"/>
  <c r="BQ239" i="4"/>
  <c r="T152" i="4"/>
  <c r="T140" i="4"/>
  <c r="T174" i="4"/>
  <c r="L191" i="4"/>
  <c r="BJ179" i="4"/>
  <c r="AW103" i="4"/>
  <c r="H103" i="4"/>
  <c r="CI182" i="4"/>
  <c r="G27" i="13"/>
  <c r="H20" i="13"/>
  <c r="H39" i="13"/>
  <c r="T254" i="4"/>
  <c r="CU5" i="4"/>
  <c r="H24" i="4"/>
  <c r="AI177" i="4"/>
  <c r="CU75" i="4"/>
  <c r="CU41" i="4"/>
  <c r="AI239" i="4"/>
  <c r="AI41" i="4"/>
  <c r="AK117" i="4"/>
  <c r="BW177" i="4"/>
  <c r="AK24" i="4"/>
  <c r="H75" i="4"/>
  <c r="CU117" i="4"/>
  <c r="AK41" i="4"/>
  <c r="CU239" i="4"/>
  <c r="AW117" i="4"/>
  <c r="CU105" i="4"/>
  <c r="AW105" i="4"/>
  <c r="DG24" i="4"/>
  <c r="AK3" i="4"/>
  <c r="AW24" i="4"/>
  <c r="P75" i="4"/>
  <c r="AK105" i="4"/>
  <c r="AK5" i="4"/>
  <c r="AK97" i="4"/>
  <c r="CV3" i="4"/>
  <c r="AK197" i="4"/>
  <c r="P5" i="4"/>
  <c r="CV5" i="4"/>
  <c r="DG117" i="4"/>
  <c r="AI105" i="4"/>
  <c r="CU3" i="4"/>
  <c r="DG97" i="4"/>
  <c r="DG3" i="4"/>
  <c r="AW197" i="4"/>
  <c r="H5" i="4"/>
  <c r="P105" i="4"/>
  <c r="P117" i="4"/>
  <c r="CU24" i="4"/>
  <c r="CI24" i="4"/>
  <c r="CU97" i="4"/>
  <c r="AI197" i="4"/>
  <c r="BW5" i="4"/>
  <c r="CV177" i="4"/>
  <c r="P3" i="4"/>
  <c r="H177" i="4"/>
  <c r="AW97" i="4"/>
  <c r="BW24" i="4"/>
  <c r="AK239" i="4"/>
  <c r="CU197" i="4"/>
  <c r="DG105" i="4"/>
  <c r="CV197" i="4"/>
  <c r="AI3" i="4"/>
  <c r="DG41" i="4"/>
  <c r="H97" i="4"/>
  <c r="P197" i="4"/>
  <c r="AI117" i="4"/>
  <c r="AW3" i="4"/>
  <c r="DG177" i="4"/>
  <c r="H197" i="4"/>
  <c r="DG197" i="4"/>
  <c r="CI67" i="4"/>
  <c r="CV41" i="4"/>
  <c r="H53" i="13"/>
  <c r="CL67" i="4"/>
  <c r="CM67" i="4" s="1"/>
  <c r="AI240" i="4"/>
  <c r="P63" i="4"/>
  <c r="AI10" i="4"/>
  <c r="CI127" i="4"/>
  <c r="U232" i="4"/>
  <c r="CV7" i="4"/>
  <c r="AK10" i="4"/>
  <c r="BK183" i="4"/>
  <c r="CU185" i="4"/>
  <c r="T85" i="4"/>
  <c r="AK93" i="4"/>
  <c r="CU149" i="4"/>
  <c r="DG165" i="4"/>
  <c r="AW73" i="4"/>
  <c r="AI127" i="4"/>
  <c r="ED55" i="4"/>
  <c r="AW63" i="4"/>
  <c r="AI58" i="4"/>
  <c r="AW6" i="4"/>
  <c r="DZ25" i="4"/>
  <c r="L17" i="4"/>
  <c r="T78" i="4"/>
  <c r="CM63" i="4"/>
  <c r="BJ118" i="4"/>
  <c r="L112" i="4"/>
  <c r="AW141" i="4"/>
  <c r="N144" i="4"/>
  <c r="AW56" i="4"/>
  <c r="CU202" i="4"/>
  <c r="H104" i="4"/>
  <c r="CU64" i="4"/>
  <c r="CL145" i="4"/>
  <c r="CM145" i="4" s="1"/>
  <c r="H127" i="4"/>
  <c r="EJ97" i="4"/>
  <c r="CS228" i="4"/>
  <c r="DH16" i="4"/>
  <c r="DK16" i="4" s="1"/>
  <c r="CV127" i="4"/>
  <c r="AW10" i="4"/>
  <c r="CU58" i="4"/>
  <c r="AW58" i="4"/>
  <c r="P88" i="4"/>
  <c r="DP63" i="4"/>
  <c r="T25" i="4"/>
  <c r="BW65" i="4"/>
  <c r="T170" i="4"/>
  <c r="BW197" i="4"/>
  <c r="BW47" i="4"/>
  <c r="CU145" i="4"/>
  <c r="CU18" i="4"/>
  <c r="AW239" i="4"/>
  <c r="AK240" i="4"/>
  <c r="AK63" i="4"/>
  <c r="DH125" i="4"/>
  <c r="DK125" i="4" s="1"/>
  <c r="CL16" i="4"/>
  <c r="CM16" i="4" s="1"/>
  <c r="CR81" i="4"/>
  <c r="P10" i="4"/>
  <c r="AK210" i="4"/>
  <c r="CE145" i="4"/>
  <c r="BW181" i="4"/>
  <c r="BW137" i="4"/>
  <c r="BK36" i="4"/>
  <c r="BK56" i="4"/>
  <c r="BK81" i="4"/>
  <c r="BW211" i="4"/>
  <c r="AK21" i="4"/>
  <c r="BP220" i="4"/>
  <c r="DG127" i="4"/>
  <c r="DH86" i="4"/>
  <c r="DK86" i="4" s="1"/>
  <c r="ED154" i="4"/>
  <c r="H10" i="4"/>
  <c r="AK227" i="4"/>
  <c r="CL86" i="4"/>
  <c r="CM86" i="4" s="1"/>
  <c r="BP95" i="4"/>
  <c r="CI40" i="4"/>
  <c r="AW173" i="4"/>
  <c r="CC148" i="4"/>
  <c r="AK101" i="4"/>
  <c r="AI133" i="4"/>
  <c r="P207" i="4"/>
  <c r="CE169" i="4"/>
  <c r="AW5" i="4"/>
  <c r="H58" i="4"/>
  <c r="CI73" i="4"/>
  <c r="CU10" i="4"/>
  <c r="ED185" i="4"/>
  <c r="DH119" i="4"/>
  <c r="DK119" i="4" s="1"/>
  <c r="DF219" i="4"/>
  <c r="DG219" i="4" s="1"/>
  <c r="CU63" i="4"/>
  <c r="P58" i="4"/>
  <c r="H22" i="4"/>
  <c r="H8" i="4"/>
  <c r="DH163" i="4"/>
  <c r="DK163" i="4" s="1"/>
  <c r="AK75" i="4"/>
  <c r="L60" i="4"/>
  <c r="H63" i="4"/>
  <c r="DG58" i="4"/>
  <c r="DF239" i="4"/>
  <c r="DG239" i="4" s="1"/>
  <c r="P240" i="4"/>
  <c r="P222" i="4"/>
  <c r="CU240" i="4"/>
  <c r="H73" i="4"/>
  <c r="CU127" i="4"/>
  <c r="EJ65" i="4"/>
  <c r="CL119" i="4"/>
  <c r="CM119" i="4" s="1"/>
  <c r="BW28" i="4"/>
  <c r="BW10" i="4"/>
  <c r="CL169" i="4"/>
  <c r="CM169" i="4" s="1"/>
  <c r="DH53" i="4"/>
  <c r="DK53" i="4" s="1"/>
  <c r="P232" i="4"/>
  <c r="T197" i="4"/>
  <c r="BJ43" i="4"/>
  <c r="BP216" i="4"/>
  <c r="BP49" i="4"/>
  <c r="CI38" i="4"/>
  <c r="T124" i="4"/>
  <c r="AW25" i="4"/>
  <c r="AW121" i="4"/>
  <c r="AW127" i="4"/>
  <c r="CI157" i="4"/>
  <c r="BW240" i="4"/>
  <c r="CI63" i="4"/>
  <c r="CU73" i="4"/>
  <c r="AI73" i="4"/>
  <c r="CS232" i="4"/>
  <c r="CI148" i="4"/>
  <c r="AI63" i="4"/>
  <c r="EJ146" i="4"/>
  <c r="EJ51" i="4"/>
  <c r="CL53" i="4"/>
  <c r="CM53" i="4" s="1"/>
  <c r="CU136" i="4"/>
  <c r="CU231" i="4"/>
  <c r="CU153" i="4"/>
  <c r="AK193" i="4"/>
  <c r="AW18" i="4"/>
  <c r="AK230" i="4"/>
  <c r="P73" i="4"/>
  <c r="DG10" i="4"/>
  <c r="AK58" i="4"/>
  <c r="BW58" i="4"/>
  <c r="CV10" i="4"/>
  <c r="CL148" i="4"/>
  <c r="CM148" i="4" s="1"/>
  <c r="P172" i="4"/>
  <c r="H105" i="4"/>
  <c r="N108" i="4"/>
  <c r="N160" i="4"/>
  <c r="CI52" i="4"/>
  <c r="H54" i="4"/>
  <c r="AI234" i="4"/>
  <c r="AK73" i="4"/>
  <c r="CR219" i="4"/>
  <c r="DH148" i="4"/>
  <c r="DK148" i="4" s="1"/>
  <c r="BQ241" i="4"/>
  <c r="L99" i="4"/>
  <c r="BP21" i="4"/>
  <c r="T169" i="4"/>
  <c r="BP138" i="4"/>
  <c r="BK30" i="4"/>
  <c r="BK120" i="4"/>
  <c r="N117" i="4"/>
  <c r="CB209" i="4"/>
  <c r="CH209" i="4" s="1"/>
  <c r="CU9" i="4"/>
  <c r="DG63" i="4"/>
  <c r="AW65" i="4"/>
  <c r="H65" i="4"/>
  <c r="P210" i="4"/>
  <c r="ED106" i="4"/>
  <c r="CL99" i="4"/>
  <c r="CM99" i="4" s="1"/>
  <c r="J198" i="4"/>
  <c r="BJ127" i="4"/>
  <c r="CB197" i="4"/>
  <c r="CH197" i="4" s="1"/>
  <c r="T163" i="4"/>
  <c r="CE171" i="4"/>
  <c r="AK65" i="4"/>
  <c r="DG65" i="4"/>
  <c r="CV210" i="4"/>
  <c r="AW216" i="4"/>
  <c r="BQ223" i="4"/>
  <c r="ED121" i="4"/>
  <c r="N73" i="4"/>
  <c r="DZ54" i="4"/>
  <c r="CC99" i="4"/>
  <c r="BK127" i="4"/>
  <c r="BK140" i="4"/>
  <c r="CI58" i="4"/>
  <c r="CI175" i="4"/>
  <c r="H209" i="4"/>
  <c r="P65" i="4"/>
  <c r="AI210" i="4"/>
  <c r="EF106" i="4"/>
  <c r="CI108" i="4"/>
  <c r="CI99" i="4"/>
  <c r="M221" i="4"/>
  <c r="L22" i="4"/>
  <c r="L188" i="4"/>
  <c r="BK123" i="4"/>
  <c r="N139" i="4"/>
  <c r="CE187" i="4"/>
  <c r="P216" i="4"/>
  <c r="DH98" i="4"/>
  <c r="DK98" i="4" s="1"/>
  <c r="I210" i="4"/>
  <c r="BP154" i="4"/>
  <c r="BQ226" i="4"/>
  <c r="L139" i="4"/>
  <c r="CV216" i="4"/>
  <c r="CI26" i="4"/>
  <c r="EJ134" i="4"/>
  <c r="DG47" i="4"/>
  <c r="I199" i="4"/>
  <c r="L199" i="4" s="1"/>
  <c r="L67" i="4"/>
  <c r="L171" i="4"/>
  <c r="L113" i="4"/>
  <c r="N110" i="4"/>
  <c r="N145" i="4"/>
  <c r="M228" i="4"/>
  <c r="CE151" i="4"/>
  <c r="CI115" i="4"/>
  <c r="AI216" i="4"/>
  <c r="ED36" i="4"/>
  <c r="T200" i="4"/>
  <c r="L34" i="4"/>
  <c r="J197" i="4"/>
  <c r="H216" i="4"/>
  <c r="N142" i="4"/>
  <c r="CV65" i="4"/>
  <c r="CR111" i="4"/>
  <c r="CL108" i="4"/>
  <c r="CM108" i="4" s="1"/>
  <c r="BQ233" i="4"/>
  <c r="DG15" i="4"/>
  <c r="AK216" i="4"/>
  <c r="AW47" i="4"/>
  <c r="CU47" i="4"/>
  <c r="CR38" i="4"/>
  <c r="CL26" i="4"/>
  <c r="CM26" i="4" s="1"/>
  <c r="I198" i="4"/>
  <c r="L198" i="4" s="1"/>
  <c r="CI112" i="4"/>
  <c r="N129" i="4"/>
  <c r="P47" i="4"/>
  <c r="AK47" i="4"/>
  <c r="AI47" i="4"/>
  <c r="CS241" i="4"/>
  <c r="CU210" i="4"/>
  <c r="EJ52" i="4"/>
  <c r="CR178" i="4"/>
  <c r="CV93" i="4"/>
  <c r="DH26" i="4"/>
  <c r="DK26" i="4" s="1"/>
  <c r="I197" i="4"/>
  <c r="L197" i="4" s="1"/>
  <c r="BK119" i="4"/>
  <c r="BQ240" i="4"/>
  <c r="EJ44" i="4"/>
  <c r="ED109" i="4"/>
  <c r="BW216" i="4"/>
  <c r="BP219" i="4"/>
  <c r="I209" i="4"/>
  <c r="BP204" i="4"/>
  <c r="L71" i="4"/>
  <c r="BP117" i="4"/>
  <c r="CL152" i="4"/>
  <c r="CM152" i="4" s="1"/>
  <c r="EF154" i="4"/>
  <c r="CR163" i="4"/>
  <c r="CU207" i="4"/>
  <c r="AI165" i="4"/>
  <c r="P25" i="4"/>
  <c r="AI141" i="4"/>
  <c r="BI226" i="4"/>
  <c r="T192" i="4"/>
  <c r="AI185" i="4"/>
  <c r="DG157" i="4"/>
  <c r="T118" i="4"/>
  <c r="T35" i="4"/>
  <c r="L55" i="4"/>
  <c r="BK38" i="4"/>
  <c r="T58" i="4"/>
  <c r="CE86" i="4"/>
  <c r="CI86" i="4"/>
  <c r="CL163" i="4"/>
  <c r="CM163" i="4" s="1"/>
  <c r="CI163" i="4"/>
  <c r="CE163" i="4"/>
  <c r="P127" i="4"/>
  <c r="AK127" i="4"/>
  <c r="CI145" i="4"/>
  <c r="EJ192" i="4"/>
  <c r="CI88" i="4"/>
  <c r="CI25" i="4"/>
  <c r="CI66" i="4"/>
  <c r="H141" i="4"/>
  <c r="P211" i="4"/>
  <c r="BI219" i="4"/>
  <c r="N67" i="4"/>
  <c r="BW93" i="4"/>
  <c r="AW185" i="4"/>
  <c r="BP56" i="4"/>
  <c r="BP88" i="4"/>
  <c r="BJ59" i="4"/>
  <c r="L159" i="4"/>
  <c r="L90" i="4"/>
  <c r="BK32" i="4"/>
  <c r="N102" i="4"/>
  <c r="N169" i="4"/>
  <c r="CE158" i="4"/>
  <c r="CE170" i="4"/>
  <c r="CE44" i="4"/>
  <c r="DH176" i="4"/>
  <c r="DK176" i="4" s="1"/>
  <c r="ED53" i="4"/>
  <c r="DG93" i="4"/>
  <c r="CU93" i="4"/>
  <c r="EE230" i="4"/>
  <c r="AW230" i="4"/>
  <c r="CS237" i="4"/>
  <c r="CL156" i="4"/>
  <c r="CM156" i="4" s="1"/>
  <c r="DH58" i="4"/>
  <c r="DK58" i="4" s="1"/>
  <c r="U227" i="4"/>
  <c r="BP218" i="4"/>
  <c r="CU211" i="4"/>
  <c r="CV185" i="4"/>
  <c r="N71" i="4"/>
  <c r="L127" i="4"/>
  <c r="P157" i="4"/>
  <c r="AK185" i="4"/>
  <c r="BJ188" i="4"/>
  <c r="BP163" i="4"/>
  <c r="BK44" i="4"/>
  <c r="DH134" i="4"/>
  <c r="DK134" i="4" s="1"/>
  <c r="CE134" i="4"/>
  <c r="CE195" i="4"/>
  <c r="BK84" i="4"/>
  <c r="BK106" i="4"/>
  <c r="CL122" i="4"/>
  <c r="CM122" i="4" s="1"/>
  <c r="CE38" i="4"/>
  <c r="CI98" i="4"/>
  <c r="CE98" i="4"/>
  <c r="BJ55" i="4"/>
  <c r="P185" i="4"/>
  <c r="DY228" i="4"/>
  <c r="BW232" i="4"/>
  <c r="BW145" i="4"/>
  <c r="DZ55" i="4"/>
  <c r="EE216" i="4"/>
  <c r="DG25" i="4"/>
  <c r="CI97" i="4"/>
  <c r="P8" i="4"/>
  <c r="AK211" i="4"/>
  <c r="BW141" i="4"/>
  <c r="BP209" i="4"/>
  <c r="H185" i="4"/>
  <c r="BJ48" i="4"/>
  <c r="L129" i="4"/>
  <c r="BP97" i="4"/>
  <c r="BK167" i="4"/>
  <c r="CE122" i="4"/>
  <c r="BK110" i="4"/>
  <c r="CE194" i="4"/>
  <c r="DH104" i="4"/>
  <c r="DK104" i="4" s="1"/>
  <c r="CE104" i="4"/>
  <c r="AI8" i="4"/>
  <c r="T164" i="4"/>
  <c r="H165" i="4"/>
  <c r="BQ225" i="4"/>
  <c r="AK232" i="4"/>
  <c r="CU165" i="4"/>
  <c r="DZ59" i="4"/>
  <c r="CV8" i="4"/>
  <c r="CU8" i="4"/>
  <c r="BJ114" i="4"/>
  <c r="U214" i="4"/>
  <c r="N196" i="4"/>
  <c r="BK132" i="4"/>
  <c r="BW185" i="4"/>
  <c r="BK131" i="4"/>
  <c r="BJ156" i="4"/>
  <c r="BJ195" i="4"/>
  <c r="BJ167" i="4"/>
  <c r="BK191" i="4"/>
  <c r="CL38" i="4"/>
  <c r="CM38" i="4" s="1"/>
  <c r="CU157" i="4"/>
  <c r="CR180" i="4"/>
  <c r="CV225" i="4"/>
  <c r="CI5" i="4"/>
  <c r="EJ164" i="4"/>
  <c r="DZ84" i="4"/>
  <c r="CL30" i="4"/>
  <c r="CM30" i="4" s="1"/>
  <c r="CL25" i="4"/>
  <c r="CM25" i="4" s="1"/>
  <c r="CR43" i="4"/>
  <c r="CU25" i="4"/>
  <c r="AI25" i="4"/>
  <c r="U221" i="4"/>
  <c r="CS226" i="4"/>
  <c r="L154" i="4"/>
  <c r="AK207" i="4"/>
  <c r="AW207" i="4"/>
  <c r="L194" i="4"/>
  <c r="BK138" i="4"/>
  <c r="L65" i="4"/>
  <c r="T167" i="4"/>
  <c r="BP115" i="4"/>
  <c r="T46" i="4"/>
  <c r="T129" i="4"/>
  <c r="BK100" i="4"/>
  <c r="CS216" i="4"/>
  <c r="AI145" i="4"/>
  <c r="BI242" i="4"/>
  <c r="CL58" i="4"/>
  <c r="CM58" i="4" s="1"/>
  <c r="P165" i="4"/>
  <c r="T223" i="4"/>
  <c r="EJ137" i="4"/>
  <c r="DH30" i="4"/>
  <c r="DK30" i="4" s="1"/>
  <c r="DH25" i="4"/>
  <c r="DK25" i="4" s="1"/>
  <c r="H218" i="4"/>
  <c r="BW25" i="4"/>
  <c r="H25" i="4"/>
  <c r="AI211" i="4"/>
  <c r="CI122" i="4"/>
  <c r="AK141" i="4"/>
  <c r="CL66" i="4"/>
  <c r="CM66" i="4" s="1"/>
  <c r="DH97" i="4"/>
  <c r="DK97" i="4" s="1"/>
  <c r="BP149" i="4"/>
  <c r="BP223" i="4"/>
  <c r="CB207" i="4"/>
  <c r="CH207" i="4" s="1"/>
  <c r="H157" i="4"/>
  <c r="AK157" i="4"/>
  <c r="AI207" i="4"/>
  <c r="BP139" i="4"/>
  <c r="BW207" i="4"/>
  <c r="BP59" i="4"/>
  <c r="BJ129" i="4"/>
  <c r="CE146" i="4"/>
  <c r="CE159" i="4"/>
  <c r="P17" i="4"/>
  <c r="H17" i="4"/>
  <c r="AI17" i="4"/>
  <c r="AK17" i="4"/>
  <c r="DG145" i="4"/>
  <c r="CL111" i="4"/>
  <c r="CM111" i="4" s="1"/>
  <c r="EI234" i="4"/>
  <c r="AW145" i="4"/>
  <c r="L187" i="4"/>
  <c r="CV18" i="4"/>
  <c r="BW88" i="4"/>
  <c r="CV180" i="4"/>
  <c r="EJ117" i="4"/>
  <c r="EJ127" i="4"/>
  <c r="ED187" i="4"/>
  <c r="DH166" i="4"/>
  <c r="DK166" i="4" s="1"/>
  <c r="AK25" i="4"/>
  <c r="AK8" i="4"/>
  <c r="DH112" i="4"/>
  <c r="DK112" i="4" s="1"/>
  <c r="DH66" i="4"/>
  <c r="DK66" i="4" s="1"/>
  <c r="N36" i="4"/>
  <c r="BJ169" i="4"/>
  <c r="BJ63" i="4"/>
  <c r="BP190" i="4"/>
  <c r="BJ39" i="4"/>
  <c r="BJ92" i="4"/>
  <c r="T59" i="4"/>
  <c r="L135" i="4"/>
  <c r="T175" i="4"/>
  <c r="CL55" i="4"/>
  <c r="CM55" i="4" s="1"/>
  <c r="CE55" i="4"/>
  <c r="CL32" i="4"/>
  <c r="CM32" i="4" s="1"/>
  <c r="CI32" i="4"/>
  <c r="CE32" i="4"/>
  <c r="DH152" i="4"/>
  <c r="DK152" i="4" s="1"/>
  <c r="CE152" i="4"/>
  <c r="N35" i="4"/>
  <c r="CE67" i="4"/>
  <c r="BQ253" i="4"/>
  <c r="CV145" i="4"/>
  <c r="DG141" i="4"/>
  <c r="CU141" i="4"/>
  <c r="DG185" i="4"/>
  <c r="DG88" i="4"/>
  <c r="AK88" i="4"/>
  <c r="EJ108" i="4"/>
  <c r="DH67" i="4"/>
  <c r="CI165" i="4"/>
  <c r="CV232" i="4"/>
  <c r="CR94" i="4"/>
  <c r="T218" i="4"/>
  <c r="BW165" i="4"/>
  <c r="DG172" i="4"/>
  <c r="DG18" i="4"/>
  <c r="BQ222" i="4"/>
  <c r="BP35" i="4"/>
  <c r="H211" i="4"/>
  <c r="CI141" i="4"/>
  <c r="BP157" i="4"/>
  <c r="BP198" i="4"/>
  <c r="T87" i="4"/>
  <c r="BW32" i="4"/>
  <c r="AW32" i="4"/>
  <c r="CU32" i="4"/>
  <c r="AI32" i="4"/>
  <c r="H32" i="4"/>
  <c r="P32" i="4"/>
  <c r="AK32" i="4"/>
  <c r="DG32" i="4"/>
  <c r="DH110" i="4"/>
  <c r="DK110" i="4" s="1"/>
  <c r="CE110" i="4"/>
  <c r="CI123" i="4"/>
  <c r="CL140" i="4"/>
  <c r="CM140" i="4" s="1"/>
  <c r="DH140" i="4"/>
  <c r="DK140" i="4" s="1"/>
  <c r="CE140" i="4"/>
  <c r="ED133" i="4"/>
  <c r="P42" i="4"/>
  <c r="AK42" i="4"/>
  <c r="M237" i="4"/>
  <c r="BJ98" i="4"/>
  <c r="BK51" i="4"/>
  <c r="EJ43" i="4"/>
  <c r="CR218" i="4"/>
  <c r="ED181" i="4"/>
  <c r="L145" i="4"/>
  <c r="CI78" i="4"/>
  <c r="BP84" i="4"/>
  <c r="L81" i="4"/>
  <c r="N84" i="4"/>
  <c r="N175" i="4"/>
  <c r="N186" i="4"/>
  <c r="CL137" i="4"/>
  <c r="CM137" i="4" s="1"/>
  <c r="BJ96" i="4"/>
  <c r="BK61" i="4"/>
  <c r="BK105" i="4"/>
  <c r="BK135" i="4"/>
  <c r="BK153" i="4"/>
  <c r="BK162" i="4"/>
  <c r="BK180" i="4"/>
  <c r="N45" i="4"/>
  <c r="N51" i="4"/>
  <c r="N86" i="4"/>
  <c r="N132" i="4"/>
  <c r="BP81" i="4"/>
  <c r="BK67" i="4"/>
  <c r="N189" i="4"/>
  <c r="BJ74" i="4"/>
  <c r="BK28" i="4"/>
  <c r="BK124" i="4"/>
  <c r="BK170" i="4"/>
  <c r="EE219" i="4"/>
  <c r="BJ103" i="4"/>
  <c r="BJ82" i="4"/>
  <c r="BJ177" i="4"/>
  <c r="BK144" i="4"/>
  <c r="BK193" i="4"/>
  <c r="P54" i="4"/>
  <c r="AK54" i="4"/>
  <c r="AI54" i="4"/>
  <c r="AW54" i="4"/>
  <c r="BW54" i="4"/>
  <c r="EJ138" i="4"/>
  <c r="AX219" i="4"/>
  <c r="BJ219" i="4" s="1"/>
  <c r="EC206" i="4"/>
  <c r="BK74" i="4"/>
  <c r="BK102" i="4"/>
  <c r="N150" i="4"/>
  <c r="CE157" i="4"/>
  <c r="ED102" i="4"/>
  <c r="DZ138" i="4"/>
  <c r="L63" i="4"/>
  <c r="BJ191" i="4"/>
  <c r="L76" i="4"/>
  <c r="N177" i="4"/>
  <c r="BW230" i="4"/>
  <c r="H210" i="4"/>
  <c r="CI138" i="4"/>
  <c r="DF216" i="4"/>
  <c r="DG216" i="4" s="1"/>
  <c r="BW193" i="4"/>
  <c r="T222" i="4"/>
  <c r="EC201" i="4"/>
  <c r="ED201" i="4" s="1"/>
  <c r="M220" i="4"/>
  <c r="EJ67" i="4"/>
  <c r="I201" i="4"/>
  <c r="L201" i="4" s="1"/>
  <c r="L162" i="4"/>
  <c r="T79" i="4"/>
  <c r="BP91" i="4"/>
  <c r="BK69" i="4"/>
  <c r="BK99" i="4"/>
  <c r="BK169" i="4"/>
  <c r="N112" i="4"/>
  <c r="N128" i="4"/>
  <c r="N134" i="4"/>
  <c r="BI228" i="4"/>
  <c r="CI18" i="4"/>
  <c r="CC65" i="4"/>
  <c r="CE30" i="4"/>
  <c r="EC202" i="4"/>
  <c r="ED202" i="4" s="1"/>
  <c r="N120" i="4"/>
  <c r="BK91" i="4"/>
  <c r="BJ115" i="4"/>
  <c r="CS215" i="4"/>
  <c r="T60" i="4"/>
  <c r="L125" i="4"/>
  <c r="BK46" i="4"/>
  <c r="BK174" i="4"/>
  <c r="N173" i="4"/>
  <c r="EI237" i="4"/>
  <c r="BI237" i="4"/>
  <c r="I219" i="4"/>
  <c r="CS223" i="4"/>
  <c r="L181" i="4"/>
  <c r="BJ146" i="4"/>
  <c r="M199" i="4"/>
  <c r="N165" i="4"/>
  <c r="DG222" i="4"/>
  <c r="T99" i="4"/>
  <c r="L61" i="4"/>
  <c r="BP69" i="4"/>
  <c r="BK80" i="4"/>
  <c r="BK90" i="4"/>
  <c r="BK178" i="4"/>
  <c r="N82" i="4"/>
  <c r="H221" i="4"/>
  <c r="AY253" i="4"/>
  <c r="AI56" i="4"/>
  <c r="I222" i="4"/>
  <c r="N33" i="4"/>
  <c r="T29" i="4"/>
  <c r="BJ23" i="4"/>
  <c r="H199" i="4"/>
  <c r="BP20" i="4"/>
  <c r="BK151" i="4"/>
  <c r="BK172" i="4"/>
  <c r="N161" i="4"/>
  <c r="P56" i="4"/>
  <c r="CR194" i="4"/>
  <c r="BJ50" i="4"/>
  <c r="BJ133" i="4"/>
  <c r="BP55" i="4"/>
  <c r="BJ117" i="4"/>
  <c r="BK87" i="4"/>
  <c r="DZ52" i="4"/>
  <c r="N76" i="4"/>
  <c r="N121" i="4"/>
  <c r="N137" i="4"/>
  <c r="N183" i="4"/>
  <c r="U240" i="4"/>
  <c r="CL138" i="4"/>
  <c r="CM138" i="4" s="1"/>
  <c r="DR168" i="4"/>
  <c r="DT168" i="4" s="1"/>
  <c r="CU56" i="4"/>
  <c r="T54" i="4"/>
  <c r="BJ76" i="4"/>
  <c r="N147" i="4"/>
  <c r="BK115" i="4"/>
  <c r="BK141" i="4"/>
  <c r="BK185" i="4"/>
  <c r="N178" i="4"/>
  <c r="CB228" i="4"/>
  <c r="CH228" i="4" s="1"/>
  <c r="DF228" i="4"/>
  <c r="DG228" i="4" s="1"/>
  <c r="H56" i="4"/>
  <c r="EJ200" i="4"/>
  <c r="ED79" i="4"/>
  <c r="H193" i="4"/>
  <c r="BK147" i="4"/>
  <c r="BP176" i="4"/>
  <c r="L26" i="4"/>
  <c r="BP71" i="4"/>
  <c r="N111" i="4"/>
  <c r="BK101" i="4"/>
  <c r="BK92" i="4"/>
  <c r="BK104" i="4"/>
  <c r="BK133" i="4"/>
  <c r="BK148" i="4"/>
  <c r="BK164" i="4"/>
  <c r="BK192" i="4"/>
  <c r="N116" i="4"/>
  <c r="AW60" i="4"/>
  <c r="P60" i="4"/>
  <c r="CU60" i="4"/>
  <c r="BW60" i="4"/>
  <c r="H60" i="4"/>
  <c r="AI60" i="4"/>
  <c r="AK60" i="4"/>
  <c r="DG60" i="4"/>
  <c r="AI52" i="4"/>
  <c r="P52" i="4"/>
  <c r="AW52" i="4"/>
  <c r="CU52" i="4"/>
  <c r="DG52" i="4"/>
  <c r="BW52" i="4"/>
  <c r="AK52" i="4"/>
  <c r="BQ234" i="4"/>
  <c r="CL65" i="4"/>
  <c r="CM65" i="4" s="1"/>
  <c r="L96" i="4"/>
  <c r="BP24" i="4"/>
  <c r="L148" i="4"/>
  <c r="BJ174" i="4"/>
  <c r="BP167" i="4"/>
  <c r="T82" i="4"/>
  <c r="M209" i="4"/>
  <c r="DY209" i="4"/>
  <c r="P230" i="4"/>
  <c r="DG193" i="4"/>
  <c r="CS233" i="4"/>
  <c r="EJ123" i="4"/>
  <c r="EF107" i="4"/>
  <c r="AI193" i="4"/>
  <c r="CU193" i="4"/>
  <c r="DZ190" i="4"/>
  <c r="L25" i="4"/>
  <c r="EC205" i="4"/>
  <c r="ED205" i="4" s="1"/>
  <c r="T176" i="4"/>
  <c r="BP128" i="4"/>
  <c r="BK142" i="4"/>
  <c r="N125" i="4"/>
  <c r="N184" i="4"/>
  <c r="CU230" i="4"/>
  <c r="CV43" i="4"/>
  <c r="DG56" i="4"/>
  <c r="EJ151" i="4"/>
  <c r="DF223" i="4"/>
  <c r="DG223" i="4" s="1"/>
  <c r="CL173" i="4"/>
  <c r="CM173" i="4" s="1"/>
  <c r="CI30" i="4"/>
  <c r="CR57" i="4"/>
  <c r="BJ22" i="4"/>
  <c r="BQ217" i="4"/>
  <c r="DZ26" i="4"/>
  <c r="DZ50" i="4"/>
  <c r="BJ183" i="4"/>
  <c r="T104" i="4"/>
  <c r="BP109" i="4"/>
  <c r="N123" i="4"/>
  <c r="N136" i="4"/>
  <c r="N143" i="4"/>
  <c r="N159" i="4"/>
  <c r="N168" i="4"/>
  <c r="N179" i="4"/>
  <c r="DG230" i="4"/>
  <c r="AI230" i="4"/>
  <c r="U238" i="4"/>
  <c r="CV56" i="4"/>
  <c r="EJ168" i="4"/>
  <c r="DY221" i="4"/>
  <c r="BP221" i="4"/>
  <c r="T86" i="4"/>
  <c r="BJ86" i="4"/>
  <c r="N41" i="4"/>
  <c r="BK31" i="4"/>
  <c r="BK52" i="4"/>
  <c r="N113" i="4"/>
  <c r="CU222" i="4"/>
  <c r="CV163" i="4"/>
  <c r="BQ236" i="4"/>
  <c r="EJ101" i="4"/>
  <c r="DZ57" i="4"/>
  <c r="EJ63" i="4"/>
  <c r="DZ56" i="4"/>
  <c r="CR28" i="4"/>
  <c r="CB219" i="4"/>
  <c r="CH219" i="4" s="1"/>
  <c r="AW22" i="4"/>
  <c r="DH65" i="4"/>
  <c r="DK65" i="4" s="1"/>
  <c r="BK121" i="4"/>
  <c r="DZ152" i="4"/>
  <c r="DY199" i="4"/>
  <c r="DZ199" i="4" s="1"/>
  <c r="BP100" i="4"/>
  <c r="AW75" i="4"/>
  <c r="BJ187" i="4"/>
  <c r="L74" i="4"/>
  <c r="BP78" i="4"/>
  <c r="T126" i="4"/>
  <c r="L141" i="4"/>
  <c r="T145" i="4"/>
  <c r="N107" i="4"/>
  <c r="BK47" i="4"/>
  <c r="BK72" i="4"/>
  <c r="BK60" i="4"/>
  <c r="BK70" i="4"/>
  <c r="BK78" i="4"/>
  <c r="BK113" i="4"/>
  <c r="BK130" i="4"/>
  <c r="BK139" i="4"/>
  <c r="BK160" i="4"/>
  <c r="BK163" i="4"/>
  <c r="BK175" i="4"/>
  <c r="BK188" i="4"/>
  <c r="BK200" i="4"/>
  <c r="N34" i="4"/>
  <c r="N37" i="4"/>
  <c r="N127" i="4"/>
  <c r="N151" i="4"/>
  <c r="N162" i="4"/>
  <c r="N182" i="4"/>
  <c r="BW222" i="4"/>
  <c r="AK222" i="4"/>
  <c r="U241" i="4"/>
  <c r="EJ48" i="4"/>
  <c r="EF58" i="4"/>
  <c r="EF161" i="4"/>
  <c r="DZ58" i="4"/>
  <c r="T229" i="4"/>
  <c r="BP16" i="4"/>
  <c r="L20" i="4"/>
  <c r="DZ150" i="4"/>
  <c r="BP147" i="4"/>
  <c r="BJ71" i="4"/>
  <c r="BP50" i="4"/>
  <c r="BI225" i="4"/>
  <c r="BP98" i="4"/>
  <c r="L165" i="4"/>
  <c r="N180" i="4"/>
  <c r="BK68" i="4"/>
  <c r="BK85" i="4"/>
  <c r="BK97" i="4"/>
  <c r="BK182" i="4"/>
  <c r="AY203" i="4"/>
  <c r="N98" i="4"/>
  <c r="N119" i="4"/>
  <c r="N133" i="4"/>
  <c r="N185" i="4"/>
  <c r="DY213" i="4"/>
  <c r="M213" i="4"/>
  <c r="BP229" i="4"/>
  <c r="H181" i="4"/>
  <c r="U239" i="4"/>
  <c r="EC234" i="4"/>
  <c r="ED87" i="4"/>
  <c r="EJ172" i="4"/>
  <c r="EF179" i="4"/>
  <c r="AW222" i="4"/>
  <c r="CB216" i="4"/>
  <c r="CH216" i="4" s="1"/>
  <c r="P181" i="4"/>
  <c r="L161" i="4"/>
  <c r="H137" i="4"/>
  <c r="CB199" i="4"/>
  <c r="CH199" i="4" s="1"/>
  <c r="T57" i="4"/>
  <c r="L150" i="4"/>
  <c r="L94" i="4"/>
  <c r="T69" i="4"/>
  <c r="T177" i="4"/>
  <c r="BP214" i="4"/>
  <c r="L85" i="4"/>
  <c r="BK40" i="4"/>
  <c r="BK42" i="4"/>
  <c r="BK43" i="4"/>
  <c r="BK55" i="4"/>
  <c r="BK75" i="4"/>
  <c r="BK86" i="4"/>
  <c r="BK98" i="4"/>
  <c r="BK161" i="4"/>
  <c r="BK149" i="4"/>
  <c r="BK152" i="4"/>
  <c r="BK181" i="4"/>
  <c r="BK195" i="4"/>
  <c r="N30" i="4"/>
  <c r="N70" i="4"/>
  <c r="N131" i="4"/>
  <c r="N149" i="4"/>
  <c r="N166" i="4"/>
  <c r="N172" i="4"/>
  <c r="N187" i="4"/>
  <c r="BK54" i="4"/>
  <c r="BK166" i="4"/>
  <c r="BK154" i="4"/>
  <c r="U233" i="4"/>
  <c r="DG22" i="4"/>
  <c r="CR145" i="4"/>
  <c r="CI48" i="4"/>
  <c r="CS219" i="4"/>
  <c r="T20" i="4"/>
  <c r="DH113" i="4"/>
  <c r="DK113" i="4" s="1"/>
  <c r="T211" i="4"/>
  <c r="N164" i="4"/>
  <c r="P137" i="4"/>
  <c r="I200" i="4"/>
  <c r="L200" i="4" s="1"/>
  <c r="CL48" i="4"/>
  <c r="CM48" i="4" s="1"/>
  <c r="BJ19" i="4"/>
  <c r="T18" i="4"/>
  <c r="BJ201" i="4"/>
  <c r="T191" i="4"/>
  <c r="T92" i="4"/>
  <c r="T38" i="4"/>
  <c r="BK48" i="4"/>
  <c r="BK71" i="4"/>
  <c r="BK83" i="4"/>
  <c r="BK108" i="4"/>
  <c r="BK117" i="4"/>
  <c r="BK129" i="4"/>
  <c r="BK179" i="4"/>
  <c r="BK186" i="4"/>
  <c r="BK201" i="4"/>
  <c r="N96" i="4"/>
  <c r="N109" i="4"/>
  <c r="N138" i="4"/>
  <c r="N148" i="4"/>
  <c r="N155" i="4"/>
  <c r="N171" i="4"/>
  <c r="N191" i="4"/>
  <c r="P26" i="4"/>
  <c r="DG26" i="4"/>
  <c r="AW26" i="4"/>
  <c r="CS205" i="4"/>
  <c r="BK176" i="4"/>
  <c r="DP38" i="4"/>
  <c r="EJ179" i="4"/>
  <c r="EF59" i="4"/>
  <c r="DZ44" i="4"/>
  <c r="CR179" i="4"/>
  <c r="BW22" i="4"/>
  <c r="BQ221" i="4"/>
  <c r="DZ144" i="4"/>
  <c r="L29" i="4"/>
  <c r="CL113" i="4"/>
  <c r="CM113" i="4" s="1"/>
  <c r="L175" i="4"/>
  <c r="BJ57" i="4"/>
  <c r="BP60" i="4"/>
  <c r="T160" i="4"/>
  <c r="BJ70" i="4"/>
  <c r="L120" i="4"/>
  <c r="BP177" i="4"/>
  <c r="BK53" i="4"/>
  <c r="BK73" i="4"/>
  <c r="BK116" i="4"/>
  <c r="N118" i="4"/>
  <c r="AW41" i="4"/>
  <c r="P41" i="4"/>
  <c r="H41" i="4"/>
  <c r="AW38" i="4"/>
  <c r="ED148" i="4"/>
  <c r="DZ43" i="4"/>
  <c r="T217" i="4"/>
  <c r="P22" i="4"/>
  <c r="DZ153" i="4"/>
  <c r="L172" i="4"/>
  <c r="J199" i="4"/>
  <c r="L21" i="4"/>
  <c r="L87" i="4"/>
  <c r="L102" i="4"/>
  <c r="T76" i="4"/>
  <c r="BK58" i="4"/>
  <c r="BK111" i="4"/>
  <c r="BK143" i="4"/>
  <c r="BK155" i="4"/>
  <c r="BK184" i="4"/>
  <c r="N52" i="4"/>
  <c r="N64" i="4"/>
  <c r="N140" i="4"/>
  <c r="N146" i="4"/>
  <c r="N195" i="4"/>
  <c r="N130" i="4"/>
  <c r="AI222" i="4"/>
  <c r="BW231" i="4"/>
  <c r="EI233" i="4"/>
  <c r="AK38" i="4"/>
  <c r="DZ47" i="4"/>
  <c r="ED37" i="4"/>
  <c r="ED193" i="4"/>
  <c r="CR25" i="4"/>
  <c r="L24" i="4"/>
  <c r="J201" i="4"/>
  <c r="L54" i="4"/>
  <c r="L174" i="4"/>
  <c r="BJ54" i="4"/>
  <c r="BP174" i="4"/>
  <c r="L57" i="4"/>
  <c r="BJ180" i="4"/>
  <c r="T110" i="4"/>
  <c r="BP130" i="4"/>
  <c r="BP196" i="4"/>
  <c r="T190" i="4"/>
  <c r="BP185" i="4"/>
  <c r="DF203" i="4"/>
  <c r="DG203" i="4" s="1"/>
  <c r="BI203" i="4"/>
  <c r="EE203" i="4"/>
  <c r="BK37" i="4"/>
  <c r="BK96" i="4"/>
  <c r="N114" i="4"/>
  <c r="N181" i="4"/>
  <c r="P38" i="4"/>
  <c r="EJ80" i="4"/>
  <c r="ED114" i="4"/>
  <c r="DZ192" i="4"/>
  <c r="DZ46" i="4"/>
  <c r="DZ53" i="4"/>
  <c r="CU22" i="4"/>
  <c r="U226" i="4"/>
  <c r="T182" i="4"/>
  <c r="DZ147" i="4"/>
  <c r="BK89" i="4"/>
  <c r="J200" i="4"/>
  <c r="EC203" i="4"/>
  <c r="ED203" i="4" s="1"/>
  <c r="EJ202" i="4"/>
  <c r="EC217" i="4"/>
  <c r="T47" i="4"/>
  <c r="BK65" i="4"/>
  <c r="N157" i="4"/>
  <c r="N192" i="4"/>
  <c r="DG38" i="4"/>
  <c r="ED196" i="4"/>
  <c r="DZ48" i="4"/>
  <c r="DZ51" i="4"/>
  <c r="DZ145" i="4"/>
  <c r="EJ85" i="4"/>
  <c r="DZ149" i="4"/>
  <c r="BP158" i="4"/>
  <c r="L51" i="4"/>
  <c r="T105" i="4"/>
  <c r="DF202" i="4"/>
  <c r="DG202" i="4" s="1"/>
  <c r="BI202" i="4"/>
  <c r="EE202" i="4"/>
  <c r="EF202" i="4" s="1"/>
  <c r="BK118" i="4"/>
  <c r="BK136" i="4"/>
  <c r="N115" i="4"/>
  <c r="N126" i="4"/>
  <c r="N193" i="4"/>
  <c r="U225" i="4"/>
  <c r="N31" i="4"/>
  <c r="DH5" i="4"/>
  <c r="DK5" i="4" s="1"/>
  <c r="DZ148" i="4"/>
  <c r="BP146" i="4"/>
  <c r="BK27" i="4"/>
  <c r="BK39" i="4"/>
  <c r="BK77" i="4"/>
  <c r="BK156" i="4"/>
  <c r="BK173" i="4"/>
  <c r="BK168" i="4"/>
  <c r="N57" i="4"/>
  <c r="N124" i="4"/>
  <c r="N152" i="4"/>
  <c r="N156" i="4"/>
  <c r="N167" i="4"/>
  <c r="BK198" i="4"/>
  <c r="BK114" i="4"/>
  <c r="DZ49" i="4"/>
  <c r="AI38" i="4"/>
  <c r="DG137" i="4"/>
  <c r="AK181" i="4"/>
  <c r="CU181" i="4"/>
  <c r="BQ243" i="4"/>
  <c r="CU38" i="4"/>
  <c r="ED166" i="4"/>
  <c r="ED27" i="4"/>
  <c r="DZ45" i="4"/>
  <c r="CV137" i="4"/>
  <c r="BP230" i="4"/>
  <c r="H38" i="4"/>
  <c r="ED97" i="4"/>
  <c r="L160" i="4"/>
  <c r="L104" i="4"/>
  <c r="BJ120" i="4"/>
  <c r="BP179" i="4"/>
  <c r="T166" i="4"/>
  <c r="BJ141" i="4"/>
  <c r="BK45" i="4"/>
  <c r="BK63" i="4"/>
  <c r="BK66" i="4"/>
  <c r="BK109" i="4"/>
  <c r="BK128" i="4"/>
  <c r="BK165" i="4"/>
  <c r="BK190" i="4"/>
  <c r="N53" i="4"/>
  <c r="N122" i="4"/>
  <c r="N135" i="4"/>
  <c r="BK194" i="4"/>
  <c r="CU199" i="4"/>
  <c r="AI199" i="4"/>
  <c r="BK88" i="4"/>
  <c r="H25" i="13"/>
  <c r="DP243" i="4"/>
  <c r="DI253" i="4"/>
  <c r="DN265" i="4" s="1"/>
  <c r="G51" i="13"/>
  <c r="DI254" i="4"/>
  <c r="DN266" i="4" s="1"/>
  <c r="U231" i="4"/>
  <c r="M232" i="4"/>
  <c r="EI236" i="4"/>
  <c r="AW238" i="4"/>
  <c r="M246" i="4"/>
  <c r="H37" i="13"/>
  <c r="H65" i="13"/>
  <c r="H84" i="13"/>
  <c r="EC235" i="4"/>
  <c r="M254" i="4"/>
  <c r="BQ242" i="4"/>
  <c r="EC247" i="4"/>
  <c r="ED259" i="4" s="1"/>
  <c r="BQ250" i="4"/>
  <c r="H242" i="4"/>
  <c r="AW242" i="4"/>
  <c r="BI250" i="4"/>
  <c r="CB238" i="4"/>
  <c r="CH238" i="4" s="1"/>
  <c r="U244" i="4"/>
  <c r="EI240" i="4"/>
  <c r="DF238" i="4"/>
  <c r="DG238" i="4" s="1"/>
  <c r="M242" i="4"/>
  <c r="P231" i="4"/>
  <c r="AI231" i="4"/>
  <c r="CU172" i="4"/>
  <c r="BW173" i="4"/>
  <c r="AK231" i="4"/>
  <c r="H231" i="4"/>
  <c r="CV172" i="4"/>
  <c r="AW172" i="4"/>
  <c r="AK137" i="4"/>
  <c r="CV173" i="4"/>
  <c r="CI172" i="4"/>
  <c r="CI137" i="4"/>
  <c r="CI173" i="4"/>
  <c r="AI173" i="4"/>
  <c r="H172" i="4"/>
  <c r="AI136" i="4"/>
  <c r="H173" i="4"/>
  <c r="H136" i="4"/>
  <c r="CV153" i="4"/>
  <c r="DG173" i="4"/>
  <c r="CI181" i="4"/>
  <c r="BW172" i="4"/>
  <c r="DH192" i="4"/>
  <c r="DK192" i="4" s="1"/>
  <c r="CE192" i="4"/>
  <c r="BJ198" i="4"/>
  <c r="BJ186" i="4"/>
  <c r="AW113" i="4"/>
  <c r="AI113" i="4"/>
  <c r="P113" i="4"/>
  <c r="H227" i="4"/>
  <c r="DG113" i="4"/>
  <c r="EJ104" i="4"/>
  <c r="DH50" i="4"/>
  <c r="DK50" i="4" s="1"/>
  <c r="CL192" i="4"/>
  <c r="CM192" i="4" s="1"/>
  <c r="P101" i="4"/>
  <c r="BJ18" i="4"/>
  <c r="BP208" i="4"/>
  <c r="M216" i="4"/>
  <c r="H229" i="4"/>
  <c r="BJ80" i="4"/>
  <c r="T132" i="4"/>
  <c r="L144" i="4"/>
  <c r="BJ75" i="4"/>
  <c r="BJ84" i="4"/>
  <c r="T53" i="4"/>
  <c r="BP175" i="4"/>
  <c r="BJ178" i="4"/>
  <c r="L78" i="4"/>
  <c r="CI169" i="4"/>
  <c r="P169" i="4"/>
  <c r="AW169" i="4"/>
  <c r="AI169" i="4"/>
  <c r="DG169" i="4"/>
  <c r="CU169" i="4"/>
  <c r="BW169" i="4"/>
  <c r="H169" i="4"/>
  <c r="AK169" i="4"/>
  <c r="BJ121" i="4"/>
  <c r="T133" i="4"/>
  <c r="EI252" i="4"/>
  <c r="EJ264" i="4" s="1"/>
  <c r="BW113" i="4"/>
  <c r="EJ100" i="4"/>
  <c r="CR232" i="4"/>
  <c r="CR221" i="4"/>
  <c r="CU101" i="4"/>
  <c r="AI101" i="4"/>
  <c r="P133" i="4"/>
  <c r="BP186" i="4"/>
  <c r="CL180" i="4"/>
  <c r="CM180" i="4" s="1"/>
  <c r="DH180" i="4"/>
  <c r="DK180" i="4" s="1"/>
  <c r="CI180" i="4"/>
  <c r="CE180" i="4"/>
  <c r="BW75" i="4"/>
  <c r="AI75" i="4"/>
  <c r="T111" i="4"/>
  <c r="L62" i="4"/>
  <c r="T128" i="4"/>
  <c r="BJ112" i="4"/>
  <c r="BP61" i="4"/>
  <c r="L186" i="4"/>
  <c r="BP65" i="4"/>
  <c r="T154" i="4"/>
  <c r="T155" i="4"/>
  <c r="T73" i="4"/>
  <c r="BP121" i="4"/>
  <c r="BP119" i="4"/>
  <c r="BP133" i="4"/>
  <c r="I228" i="4"/>
  <c r="CI192" i="4"/>
  <c r="CI177" i="4"/>
  <c r="CV38" i="4"/>
  <c r="CV113" i="4"/>
  <c r="EC228" i="4"/>
  <c r="P227" i="4"/>
  <c r="BW133" i="4"/>
  <c r="AW133" i="4"/>
  <c r="T107" i="4"/>
  <c r="DY208" i="4"/>
  <c r="H208" i="4"/>
  <c r="AW215" i="4"/>
  <c r="DF215" i="4"/>
  <c r="DG215" i="4" s="1"/>
  <c r="EE215" i="4"/>
  <c r="BI215" i="4"/>
  <c r="CB215" i="4"/>
  <c r="CH215" i="4" s="1"/>
  <c r="DY215" i="4"/>
  <c r="H3" i="4"/>
  <c r="CI3" i="4"/>
  <c r="BJ69" i="4"/>
  <c r="BJ108" i="4"/>
  <c r="L138" i="4"/>
  <c r="L180" i="4"/>
  <c r="T143" i="4"/>
  <c r="T91" i="4"/>
  <c r="BJ64" i="4"/>
  <c r="BI213" i="4"/>
  <c r="DF213" i="4"/>
  <c r="DG213" i="4" s="1"/>
  <c r="EE213" i="4"/>
  <c r="CB213" i="4"/>
  <c r="CH213" i="4" s="1"/>
  <c r="T109" i="4"/>
  <c r="L75" i="4"/>
  <c r="BJ165" i="4"/>
  <c r="L52" i="4"/>
  <c r="T173" i="4"/>
  <c r="L121" i="4"/>
  <c r="BJ105" i="4"/>
  <c r="L97" i="4"/>
  <c r="AI19" i="4"/>
  <c r="P19" i="4"/>
  <c r="CU19" i="4"/>
  <c r="AK19" i="4"/>
  <c r="AW19" i="4"/>
  <c r="DG19" i="4"/>
  <c r="H19" i="4"/>
  <c r="BW19" i="4"/>
  <c r="L133" i="4"/>
  <c r="BJ73" i="4"/>
  <c r="BQ230" i="4"/>
  <c r="H234" i="4"/>
  <c r="BI232" i="4"/>
  <c r="EJ144" i="4"/>
  <c r="EJ140" i="4"/>
  <c r="ED135" i="4"/>
  <c r="EJ79" i="4"/>
  <c r="DH177" i="4"/>
  <c r="DK177" i="4" s="1"/>
  <c r="CR72" i="4"/>
  <c r="AI227" i="4"/>
  <c r="M217" i="4"/>
  <c r="DG136" i="4"/>
  <c r="EJ33" i="4"/>
  <c r="T202" i="4"/>
  <c r="CV129" i="4"/>
  <c r="CI162" i="4"/>
  <c r="EC200" i="4"/>
  <c r="ED200" i="4" s="1"/>
  <c r="EC204" i="4"/>
  <c r="ED204" i="4" s="1"/>
  <c r="CE48" i="4"/>
  <c r="T187" i="4"/>
  <c r="L164" i="4"/>
  <c r="L88" i="4"/>
  <c r="BJ95" i="4"/>
  <c r="T151" i="4"/>
  <c r="BP75" i="4"/>
  <c r="BJ150" i="4"/>
  <c r="H109" i="4"/>
  <c r="AW109" i="4"/>
  <c r="AI109" i="4"/>
  <c r="BW109" i="4"/>
  <c r="DG109" i="4"/>
  <c r="CU109" i="4"/>
  <c r="P109" i="4"/>
  <c r="AK109" i="4"/>
  <c r="L137" i="4"/>
  <c r="CU81" i="4"/>
  <c r="AK81" i="4"/>
  <c r="L153" i="4"/>
  <c r="BW117" i="4"/>
  <c r="H117" i="4"/>
  <c r="AW129" i="4"/>
  <c r="CU129" i="4"/>
  <c r="P129" i="4"/>
  <c r="BW129" i="4"/>
  <c r="H129" i="4"/>
  <c r="AK129" i="4"/>
  <c r="AI129" i="4"/>
  <c r="CI129" i="4"/>
  <c r="DG129" i="4"/>
  <c r="DG133" i="4"/>
  <c r="BW227" i="4"/>
  <c r="ED163" i="4"/>
  <c r="EJ107" i="4"/>
  <c r="ED172" i="4"/>
  <c r="EF180" i="4"/>
  <c r="EF62" i="4"/>
  <c r="CU227" i="4"/>
  <c r="CI133" i="4"/>
  <c r="CS225" i="4"/>
  <c r="BJ192" i="4"/>
  <c r="BJ173" i="4"/>
  <c r="BP18" i="4"/>
  <c r="BP142" i="4"/>
  <c r="H215" i="4"/>
  <c r="AK172" i="4"/>
  <c r="AI172" i="4"/>
  <c r="T97" i="4"/>
  <c r="DG153" i="4"/>
  <c r="BW153" i="4"/>
  <c r="AW153" i="4"/>
  <c r="H153" i="4"/>
  <c r="AI153" i="4"/>
  <c r="AK153" i="4"/>
  <c r="P153" i="4"/>
  <c r="T123" i="4"/>
  <c r="BJ175" i="4"/>
  <c r="BP86" i="4"/>
  <c r="L147" i="4"/>
  <c r="L92" i="4"/>
  <c r="T199" i="4"/>
  <c r="BP124" i="4"/>
  <c r="H40" i="4"/>
  <c r="P40" i="4"/>
  <c r="CU40" i="4"/>
  <c r="BW40" i="4"/>
  <c r="AK40" i="4"/>
  <c r="AI40" i="4"/>
  <c r="AW40" i="4"/>
  <c r="BP72" i="4"/>
  <c r="T70" i="4"/>
  <c r="BP141" i="4"/>
  <c r="AW137" i="4"/>
  <c r="AI137" i="4"/>
  <c r="BJ182" i="4"/>
  <c r="BW89" i="4"/>
  <c r="CU89" i="4"/>
  <c r="P89" i="4"/>
  <c r="AW89" i="4"/>
  <c r="AK89" i="4"/>
  <c r="AI89" i="4"/>
  <c r="H89" i="4"/>
  <c r="BW161" i="4"/>
  <c r="CU161" i="4"/>
  <c r="CV161" i="4"/>
  <c r="M241" i="4"/>
  <c r="EJ49" i="4"/>
  <c r="ED189" i="4"/>
  <c r="CL177" i="4"/>
  <c r="CM177" i="4" s="1"/>
  <c r="EF108" i="4"/>
  <c r="CV133" i="4"/>
  <c r="H101" i="4"/>
  <c r="H133" i="4"/>
  <c r="DG161" i="4"/>
  <c r="DH162" i="4"/>
  <c r="DK162" i="4" s="1"/>
  <c r="CB229" i="4"/>
  <c r="CH229" i="4" s="1"/>
  <c r="CL45" i="4"/>
  <c r="CM45" i="4" s="1"/>
  <c r="CI113" i="4"/>
  <c r="BI205" i="4"/>
  <c r="AW205" i="4"/>
  <c r="EE205" i="4"/>
  <c r="DF205" i="4"/>
  <c r="DG205" i="4" s="1"/>
  <c r="L66" i="4"/>
  <c r="BP79" i="4"/>
  <c r="T134" i="4"/>
  <c r="BJ99" i="4"/>
  <c r="T138" i="4"/>
  <c r="BP68" i="4"/>
  <c r="BP94" i="4"/>
  <c r="AK173" i="4"/>
  <c r="P173" i="4"/>
  <c r="BP110" i="4"/>
  <c r="BP153" i="4"/>
  <c r="T157" i="4"/>
  <c r="CL84" i="4"/>
  <c r="CM84" i="4" s="1"/>
  <c r="CI84" i="4"/>
  <c r="H230" i="4"/>
  <c r="AI161" i="4"/>
  <c r="BQ246" i="4"/>
  <c r="ED139" i="4"/>
  <c r="ED93" i="4"/>
  <c r="ED149" i="4"/>
  <c r="DH45" i="4"/>
  <c r="DK45" i="4" s="1"/>
  <c r="ED62" i="4"/>
  <c r="CR65" i="4"/>
  <c r="CR183" i="4"/>
  <c r="CR135" i="4"/>
  <c r="T17" i="4"/>
  <c r="T183" i="4"/>
  <c r="BP67" i="4"/>
  <c r="L86" i="4"/>
  <c r="T75" i="4"/>
  <c r="BJ151" i="4"/>
  <c r="BP137" i="4"/>
  <c r="L77" i="4"/>
  <c r="AW93" i="4"/>
  <c r="AI93" i="4"/>
  <c r="CI93" i="4"/>
  <c r="H93" i="4"/>
  <c r="P93" i="4"/>
  <c r="BP103" i="4"/>
  <c r="P145" i="4"/>
  <c r="AK145" i="4"/>
  <c r="H145" i="4"/>
  <c r="T117" i="4"/>
  <c r="AI157" i="4"/>
  <c r="AW157" i="4"/>
  <c r="CV48" i="4"/>
  <c r="CB230" i="4"/>
  <c r="CH230" i="4" s="1"/>
  <c r="BI238" i="4"/>
  <c r="AW161" i="4"/>
  <c r="EJ76" i="4"/>
  <c r="EJ187" i="4"/>
  <c r="EJ194" i="4"/>
  <c r="ED48" i="4"/>
  <c r="ED116" i="4"/>
  <c r="AW101" i="4"/>
  <c r="ED73" i="4"/>
  <c r="EJ50" i="4"/>
  <c r="EJ75" i="4"/>
  <c r="CE96" i="4"/>
  <c r="L110" i="4"/>
  <c r="BP102" i="4"/>
  <c r="T159" i="4"/>
  <c r="T71" i="4"/>
  <c r="BJ168" i="4"/>
  <c r="BP123" i="4"/>
  <c r="L69" i="4"/>
  <c r="BP99" i="4"/>
  <c r="T139" i="4"/>
  <c r="BP107" i="4"/>
  <c r="BP210" i="4"/>
  <c r="BP171" i="4"/>
  <c r="T108" i="4"/>
  <c r="AK77" i="4"/>
  <c r="H77" i="4"/>
  <c r="AI77" i="4"/>
  <c r="AW77" i="4"/>
  <c r="P77" i="4"/>
  <c r="DG77" i="4"/>
  <c r="AI149" i="4"/>
  <c r="AW149" i="4"/>
  <c r="DG149" i="4"/>
  <c r="AK149" i="4"/>
  <c r="BW149" i="4"/>
  <c r="H149" i="4"/>
  <c r="P149" i="4"/>
  <c r="L189" i="4"/>
  <c r="AW165" i="4"/>
  <c r="AK165" i="4"/>
  <c r="BQ227" i="4"/>
  <c r="CB226" i="4"/>
  <c r="CH226" i="4" s="1"/>
  <c r="M238" i="4"/>
  <c r="P161" i="4"/>
  <c r="G95" i="13"/>
  <c r="EJ131" i="4"/>
  <c r="ED98" i="4"/>
  <c r="EF28" i="4"/>
  <c r="BP197" i="4"/>
  <c r="DH108" i="4"/>
  <c r="DK108" i="4" s="1"/>
  <c r="CE108" i="4"/>
  <c r="T122" i="4"/>
  <c r="BP168" i="4"/>
  <c r="T67" i="4"/>
  <c r="T61" i="4"/>
  <c r="BP43" i="4"/>
  <c r="H44" i="4"/>
  <c r="P44" i="4"/>
  <c r="AI44" i="4"/>
  <c r="DG44" i="4"/>
  <c r="BW44" i="4"/>
  <c r="AW44" i="4"/>
  <c r="CU44" i="4"/>
  <c r="CI44" i="4"/>
  <c r="AK44" i="4"/>
  <c r="CS218" i="4"/>
  <c r="T210" i="4"/>
  <c r="P193" i="4"/>
  <c r="AW193" i="4"/>
  <c r="L15" i="4"/>
  <c r="BP183" i="4"/>
  <c r="BJ189" i="4"/>
  <c r="BP165" i="4"/>
  <c r="BJ85" i="4"/>
  <c r="L176" i="4"/>
  <c r="T135" i="4"/>
  <c r="EE226" i="4"/>
  <c r="ED110" i="4"/>
  <c r="DF226" i="4"/>
  <c r="DG226" i="4" s="1"/>
  <c r="AK133" i="4"/>
  <c r="CE60" i="4"/>
  <c r="CI60" i="4"/>
  <c r="AW144" i="4"/>
  <c r="AI144" i="4"/>
  <c r="T198" i="4"/>
  <c r="T68" i="4"/>
  <c r="T80" i="4"/>
  <c r="BP77" i="4"/>
  <c r="T189" i="4"/>
  <c r="P85" i="4"/>
  <c r="AI85" i="4"/>
  <c r="AW85" i="4"/>
  <c r="DG85" i="4"/>
  <c r="BW85" i="4"/>
  <c r="AK85" i="4"/>
  <c r="CU85" i="4"/>
  <c r="H85" i="4"/>
  <c r="BJ197" i="4"/>
  <c r="H161" i="4"/>
  <c r="CU113" i="4"/>
  <c r="AK161" i="4"/>
  <c r="H113" i="4"/>
  <c r="CU133" i="4"/>
  <c r="EJ158" i="4"/>
  <c r="DH84" i="4"/>
  <c r="DK84" i="4" s="1"/>
  <c r="CV88" i="4"/>
  <c r="DZ139" i="4"/>
  <c r="BI207" i="4"/>
  <c r="DF207" i="4"/>
  <c r="DG207" i="4" s="1"/>
  <c r="EE207" i="4"/>
  <c r="CL36" i="4"/>
  <c r="CM36" i="4" s="1"/>
  <c r="DH36" i="4"/>
  <c r="DK36" i="4" s="1"/>
  <c r="CE36" i="4"/>
  <c r="DH156" i="4"/>
  <c r="DK156" i="4" s="1"/>
  <c r="CE156" i="4"/>
  <c r="CE168" i="4"/>
  <c r="BJ83" i="4"/>
  <c r="BP159" i="4"/>
  <c r="BJ87" i="4"/>
  <c r="L115" i="4"/>
  <c r="BP192" i="4"/>
  <c r="BP180" i="4"/>
  <c r="BJ138" i="4"/>
  <c r="BP66" i="4"/>
  <c r="BJ110" i="4"/>
  <c r="AW177" i="4"/>
  <c r="CU177" i="4"/>
  <c r="L73" i="4"/>
  <c r="T113" i="4"/>
  <c r="T101" i="4"/>
  <c r="G56" i="13"/>
  <c r="H59" i="13"/>
  <c r="CR254" i="4"/>
  <c r="DF242" i="4"/>
  <c r="DG242" i="4" s="1"/>
  <c r="EJ154" i="4"/>
  <c r="EJ128" i="4"/>
  <c r="EJ102" i="4"/>
  <c r="ED34" i="4"/>
  <c r="ED47" i="4"/>
  <c r="ED103" i="4"/>
  <c r="ED119" i="4"/>
  <c r="ED49" i="4"/>
  <c r="EJ195" i="4"/>
  <c r="CL72" i="4"/>
  <c r="CM72" i="4" s="1"/>
  <c r="DH72" i="4"/>
  <c r="DK72" i="4" s="1"/>
  <c r="CE72" i="4"/>
  <c r="CE84" i="4"/>
  <c r="BW7" i="4"/>
  <c r="AW7" i="4"/>
  <c r="P7" i="4"/>
  <c r="AI7" i="4"/>
  <c r="AK7" i="4"/>
  <c r="H7" i="4"/>
  <c r="DG7" i="4"/>
  <c r="BJ45" i="4"/>
  <c r="BJ33" i="4"/>
  <c r="BJ89" i="4"/>
  <c r="T116" i="4"/>
  <c r="T63" i="4"/>
  <c r="T51" i="4"/>
  <c r="L105" i="4"/>
  <c r="L93" i="4"/>
  <c r="CS245" i="4"/>
  <c r="BI254" i="4"/>
  <c r="EI232" i="4"/>
  <c r="EJ126" i="4"/>
  <c r="EJ72" i="4"/>
  <c r="ED130" i="4"/>
  <c r="EJ143" i="4"/>
  <c r="EJ184" i="4"/>
  <c r="EJ118" i="4"/>
  <c r="EJ176" i="4"/>
  <c r="ED63" i="4"/>
  <c r="ED111" i="4"/>
  <c r="M230" i="4"/>
  <c r="ED69" i="4"/>
  <c r="EF48" i="4"/>
  <c r="EF25" i="4"/>
  <c r="N79" i="4"/>
  <c r="I211" i="4"/>
  <c r="U218" i="4"/>
  <c r="N74" i="4"/>
  <c r="T188" i="4"/>
  <c r="T142" i="4"/>
  <c r="T130" i="4"/>
  <c r="BJ109" i="4"/>
  <c r="BJ97" i="4"/>
  <c r="BJ72" i="4"/>
  <c r="BJ60" i="4"/>
  <c r="L19" i="4"/>
  <c r="BJ200" i="4"/>
  <c r="BP134" i="4"/>
  <c r="BP122" i="4"/>
  <c r="BP85" i="4"/>
  <c r="BP73" i="4"/>
  <c r="BP19" i="4"/>
  <c r="T88" i="4"/>
  <c r="T100" i="4"/>
  <c r="M233" i="4"/>
  <c r="ED164" i="4"/>
  <c r="ED161" i="4"/>
  <c r="EJ173" i="4"/>
  <c r="ED78" i="4"/>
  <c r="EJ56" i="4"/>
  <c r="EJ198" i="4"/>
  <c r="EF124" i="4"/>
  <c r="AY231" i="4"/>
  <c r="AZ231" i="4" s="1"/>
  <c r="CR175" i="4"/>
  <c r="U235" i="4"/>
  <c r="DZ33" i="4"/>
  <c r="N54" i="4"/>
  <c r="N93" i="4"/>
  <c r="CR148" i="4"/>
  <c r="L173" i="4"/>
  <c r="DH181" i="4"/>
  <c r="DK181" i="4" s="1"/>
  <c r="CL181" i="4"/>
  <c r="CM181" i="4" s="1"/>
  <c r="CE181" i="4"/>
  <c r="DF204" i="4"/>
  <c r="DG204" i="4" s="1"/>
  <c r="EE204" i="4"/>
  <c r="AX204" i="4"/>
  <c r="BJ204" i="4" s="1"/>
  <c r="AY205" i="4"/>
  <c r="AX205" i="4"/>
  <c r="BJ205" i="4" s="1"/>
  <c r="AY204" i="4"/>
  <c r="AY206" i="4"/>
  <c r="BI204" i="4"/>
  <c r="AY207" i="4"/>
  <c r="AX206" i="4"/>
  <c r="BJ206" i="4" s="1"/>
  <c r="CE45" i="4"/>
  <c r="CE57" i="4"/>
  <c r="BJ136" i="4"/>
  <c r="BJ124" i="4"/>
  <c r="L190" i="4"/>
  <c r="L178" i="4"/>
  <c r="BJ47" i="4"/>
  <c r="BJ35" i="4"/>
  <c r="T127" i="4"/>
  <c r="T115" i="4"/>
  <c r="L95" i="4"/>
  <c r="L83" i="4"/>
  <c r="CI45" i="4"/>
  <c r="EJ165" i="4"/>
  <c r="ED31" i="4"/>
  <c r="ED44" i="4"/>
  <c r="ED83" i="4"/>
  <c r="ED120" i="4"/>
  <c r="CR86" i="4"/>
  <c r="EF83" i="4"/>
  <c r="BI230" i="4"/>
  <c r="BQ235" i="4"/>
  <c r="BQ232" i="4"/>
  <c r="DH135" i="4"/>
  <c r="DK135" i="4" s="1"/>
  <c r="CE147" i="4"/>
  <c r="CC137" i="4"/>
  <c r="CC136" i="4"/>
  <c r="CC135" i="4"/>
  <c r="CE135" i="4"/>
  <c r="CI135" i="4"/>
  <c r="DY204" i="4"/>
  <c r="CB204" i="4"/>
  <c r="CH204" i="4" s="1"/>
  <c r="M204" i="4"/>
  <c r="CE65" i="4"/>
  <c r="CI65" i="4"/>
  <c r="DF206" i="4"/>
  <c r="DG206" i="4" s="1"/>
  <c r="EE206" i="4"/>
  <c r="BI206" i="4"/>
  <c r="L49" i="4"/>
  <c r="L37" i="4"/>
  <c r="L28" i="4"/>
  <c r="L16" i="4"/>
  <c r="BP181" i="4"/>
  <c r="BP169" i="4"/>
  <c r="T72" i="4"/>
  <c r="T84" i="4"/>
  <c r="L38" i="4"/>
  <c r="L50" i="4"/>
  <c r="L143" i="4"/>
  <c r="L155" i="4"/>
  <c r="BP37" i="4"/>
  <c r="BP126" i="4"/>
  <c r="BP114" i="4"/>
  <c r="T95" i="4"/>
  <c r="T83" i="4"/>
  <c r="T114" i="4"/>
  <c r="H239" i="4"/>
  <c r="J250" i="4"/>
  <c r="EF195" i="4"/>
  <c r="CR124" i="4"/>
  <c r="DZ91" i="4"/>
  <c r="CC66" i="4"/>
  <c r="CE127" i="4"/>
  <c r="CE139" i="4"/>
  <c r="CL56" i="4"/>
  <c r="CM56" i="4" s="1"/>
  <c r="DH56" i="4"/>
  <c r="DK56" i="4" s="1"/>
  <c r="CE56" i="4"/>
  <c r="BJ16" i="4"/>
  <c r="BJ28" i="4"/>
  <c r="BJ142" i="4"/>
  <c r="BJ130" i="4"/>
  <c r="DY206" i="4"/>
  <c r="CB206" i="4"/>
  <c r="CH206" i="4" s="1"/>
  <c r="M206" i="4"/>
  <c r="L42" i="4"/>
  <c r="L30" i="4"/>
  <c r="L163" i="4"/>
  <c r="L151" i="4"/>
  <c r="L33" i="4"/>
  <c r="BP170" i="4"/>
  <c r="BP182" i="4"/>
  <c r="BJ139" i="4"/>
  <c r="CR127" i="4"/>
  <c r="EF92" i="4"/>
  <c r="EJ78" i="4"/>
  <c r="DZ194" i="4"/>
  <c r="DZ24" i="4"/>
  <c r="BJ181" i="4"/>
  <c r="ED159" i="4"/>
  <c r="L136" i="4"/>
  <c r="CL141" i="4"/>
  <c r="CM141" i="4" s="1"/>
  <c r="CE141" i="4"/>
  <c r="DH80" i="4"/>
  <c r="DK80" i="4" s="1"/>
  <c r="CI80" i="4"/>
  <c r="CE92" i="4"/>
  <c r="BJ100" i="4"/>
  <c r="BJ88" i="4"/>
  <c r="T55" i="4"/>
  <c r="T43" i="4"/>
  <c r="BJ131" i="4"/>
  <c r="BJ119" i="4"/>
  <c r="EF198" i="4"/>
  <c r="CL21" i="4"/>
  <c r="CM21" i="4" s="1"/>
  <c r="DH21" i="4"/>
  <c r="DK21" i="4" s="1"/>
  <c r="CE33" i="4"/>
  <c r="CE21" i="4"/>
  <c r="CI21" i="4"/>
  <c r="DH111" i="4"/>
  <c r="DK111" i="4" s="1"/>
  <c r="CC113" i="4"/>
  <c r="CC112" i="4"/>
  <c r="CE123" i="4"/>
  <c r="CC111" i="4"/>
  <c r="CE111" i="4"/>
  <c r="CC115" i="4"/>
  <c r="CC114" i="4"/>
  <c r="DH103" i="4"/>
  <c r="DK103" i="4" s="1"/>
  <c r="CE103" i="4"/>
  <c r="CE115" i="4"/>
  <c r="CI103" i="4"/>
  <c r="DH37" i="4"/>
  <c r="DK37" i="4" s="1"/>
  <c r="CL37" i="4"/>
  <c r="CM37" i="4" s="1"/>
  <c r="CE49" i="4"/>
  <c r="CE37" i="4"/>
  <c r="BJ32" i="4"/>
  <c r="BJ44" i="4"/>
  <c r="L103" i="4"/>
  <c r="L91" i="4"/>
  <c r="H204" i="4"/>
  <c r="BP205" i="4"/>
  <c r="BP193" i="4"/>
  <c r="L27" i="4"/>
  <c r="L39" i="4"/>
  <c r="BJ145" i="4"/>
  <c r="BJ157" i="4"/>
  <c r="BP116" i="4"/>
  <c r="BP104" i="4"/>
  <c r="L119" i="4"/>
  <c r="L131" i="4"/>
  <c r="BJ113" i="4"/>
  <c r="BJ101" i="4"/>
  <c r="BJ171" i="4"/>
  <c r="CB200" i="4"/>
  <c r="CH200" i="4" s="1"/>
  <c r="DY200" i="4"/>
  <c r="M212" i="4"/>
  <c r="M200" i="4"/>
  <c r="BP31" i="4"/>
  <c r="M240" i="4"/>
  <c r="J251" i="4"/>
  <c r="ED42" i="4"/>
  <c r="ED99" i="4"/>
  <c r="ED117" i="4"/>
  <c r="ED167" i="4"/>
  <c r="DZ169" i="4"/>
  <c r="EJ62" i="4"/>
  <c r="DZ188" i="4"/>
  <c r="T209" i="4"/>
  <c r="BJ67" i="4"/>
  <c r="CR63" i="4"/>
  <c r="DI251" i="4"/>
  <c r="DN263" i="4" s="1"/>
  <c r="CL13" i="4"/>
  <c r="CM13" i="4" s="1"/>
  <c r="CI13" i="4"/>
  <c r="CE25" i="4"/>
  <c r="DR175" i="4"/>
  <c r="DT175" i="4" s="1"/>
  <c r="BJ102" i="4"/>
  <c r="BJ90" i="4"/>
  <c r="T21" i="4"/>
  <c r="T33" i="4"/>
  <c r="T180" i="4"/>
  <c r="T168" i="4"/>
  <c r="BP105" i="4"/>
  <c r="BP93" i="4"/>
  <c r="T39" i="4"/>
  <c r="T27" i="4"/>
  <c r="BJ31" i="4"/>
  <c r="L146" i="4"/>
  <c r="L158" i="4"/>
  <c r="BP162" i="4"/>
  <c r="BJ160" i="4"/>
  <c r="DI252" i="4"/>
  <c r="DN264" i="4" s="1"/>
  <c r="G76" i="13"/>
  <c r="DI250" i="4"/>
  <c r="DN262" i="4" s="1"/>
  <c r="DP251" i="4"/>
  <c r="DR251" i="4"/>
  <c r="H24" i="13"/>
  <c r="DP245" i="4"/>
  <c r="G85" i="13"/>
  <c r="DI249" i="4"/>
  <c r="DN261" i="4" s="1"/>
  <c r="CJ254" i="4"/>
  <c r="DH19" i="4"/>
  <c r="DK19" i="4" s="1"/>
  <c r="CI19" i="4"/>
  <c r="CE19" i="4"/>
  <c r="CL149" i="4"/>
  <c r="CM149" i="4" s="1"/>
  <c r="DH149" i="4"/>
  <c r="DK149" i="4" s="1"/>
  <c r="CC150" i="4"/>
  <c r="CC152" i="4"/>
  <c r="CC151" i="4"/>
  <c r="CC149" i="4"/>
  <c r="CC153" i="4"/>
  <c r="CE149" i="4"/>
  <c r="CI149" i="4"/>
  <c r="N77" i="4"/>
  <c r="N65" i="4"/>
  <c r="N88" i="4"/>
  <c r="N100" i="4"/>
  <c r="BJ37" i="4"/>
  <c r="BJ49" i="4"/>
  <c r="CV80" i="4"/>
  <c r="CR80" i="4"/>
  <c r="BP173" i="4"/>
  <c r="BP161" i="4"/>
  <c r="BJ79" i="4"/>
  <c r="DY227" i="4"/>
  <c r="I230" i="4"/>
  <c r="T228" i="4"/>
  <c r="AK136" i="4"/>
  <c r="CV183" i="4"/>
  <c r="BW234" i="4"/>
  <c r="AI6" i="4"/>
  <c r="U245" i="4"/>
  <c r="M234" i="4"/>
  <c r="ED137" i="4"/>
  <c r="ED171" i="4"/>
  <c r="ED29" i="4"/>
  <c r="ED38" i="4"/>
  <c r="EF110" i="4"/>
  <c r="AY230" i="4"/>
  <c r="AZ230" i="4" s="1"/>
  <c r="DZ189" i="4"/>
  <c r="EF120" i="4"/>
  <c r="DY217" i="4"/>
  <c r="DY219" i="4"/>
  <c r="CV211" i="4"/>
  <c r="EJ147" i="4"/>
  <c r="DH41" i="4"/>
  <c r="DK41" i="4" s="1"/>
  <c r="CL41" i="4"/>
  <c r="CM41" i="4" s="1"/>
  <c r="CE53" i="4"/>
  <c r="CE41" i="4"/>
  <c r="CC45" i="4"/>
  <c r="CE89" i="4"/>
  <c r="CL89" i="4"/>
  <c r="CM89" i="4" s="1"/>
  <c r="CI89" i="4"/>
  <c r="T224" i="4"/>
  <c r="CV6" i="4"/>
  <c r="CR136" i="4"/>
  <c r="DH188" i="4"/>
  <c r="DK188" i="4" s="1"/>
  <c r="CL188" i="4"/>
  <c r="CM188" i="4" s="1"/>
  <c r="CE188" i="4"/>
  <c r="EE223" i="4"/>
  <c r="BI223" i="4"/>
  <c r="CL85" i="4"/>
  <c r="CM85" i="4" s="1"/>
  <c r="DH85" i="4"/>
  <c r="DK85" i="4" s="1"/>
  <c r="CE97" i="4"/>
  <c r="CE85" i="4"/>
  <c r="CI85" i="4"/>
  <c r="DH28" i="4"/>
  <c r="DK28" i="4" s="1"/>
  <c r="CE28" i="4"/>
  <c r="CE40" i="4"/>
  <c r="N89" i="4"/>
  <c r="N101" i="4"/>
  <c r="N40" i="4"/>
  <c r="N28" i="4"/>
  <c r="N47" i="4"/>
  <c r="N59" i="4"/>
  <c r="BW29" i="4"/>
  <c r="P29" i="4"/>
  <c r="DG29" i="4"/>
  <c r="AW29" i="4"/>
  <c r="AI29" i="4"/>
  <c r="AK29" i="4"/>
  <c r="H29" i="4"/>
  <c r="T94" i="4"/>
  <c r="T106" i="4"/>
  <c r="BP207" i="4"/>
  <c r="BP195" i="4"/>
  <c r="L184" i="4"/>
  <c r="L134" i="4"/>
  <c r="L122" i="4"/>
  <c r="BJ52" i="4"/>
  <c r="BJ40" i="4"/>
  <c r="L111" i="4"/>
  <c r="BJ170" i="4"/>
  <c r="BJ158" i="4"/>
  <c r="CV57" i="4"/>
  <c r="U222" i="4"/>
  <c r="N85" i="4"/>
  <c r="U224" i="4"/>
  <c r="U212" i="4"/>
  <c r="DF210" i="4"/>
  <c r="DG210" i="4" s="1"/>
  <c r="EE210" i="4"/>
  <c r="BI210" i="4"/>
  <c r="M229" i="4"/>
  <c r="DY203" i="4"/>
  <c r="CB203" i="4"/>
  <c r="CH203" i="4" s="1"/>
  <c r="M203" i="4"/>
  <c r="J214" i="4"/>
  <c r="K214" i="4" s="1"/>
  <c r="H203" i="4"/>
  <c r="M215" i="4"/>
  <c r="CL101" i="4"/>
  <c r="CM101" i="4" s="1"/>
  <c r="DH101" i="4"/>
  <c r="DK101" i="4" s="1"/>
  <c r="CE113" i="4"/>
  <c r="CE101" i="4"/>
  <c r="T212" i="4"/>
  <c r="AX230" i="4"/>
  <c r="ED76" i="4"/>
  <c r="EF178" i="4"/>
  <c r="CR137" i="4"/>
  <c r="ED169" i="4"/>
  <c r="EJ27" i="4"/>
  <c r="CI16" i="4"/>
  <c r="CC20" i="4"/>
  <c r="CC19" i="4"/>
  <c r="CE16" i="4"/>
  <c r="CC17" i="4"/>
  <c r="CC18" i="4"/>
  <c r="CC16" i="4"/>
  <c r="CC21" i="4"/>
  <c r="CL160" i="4"/>
  <c r="CM160" i="4" s="1"/>
  <c r="DH160" i="4"/>
  <c r="DK160" i="4" s="1"/>
  <c r="CC161" i="4"/>
  <c r="CC162" i="4"/>
  <c r="CC160" i="4"/>
  <c r="CC163" i="4"/>
  <c r="CE160" i="4"/>
  <c r="CI160" i="4"/>
  <c r="DY205" i="4"/>
  <c r="CB205" i="4"/>
  <c r="CH205" i="4" s="1"/>
  <c r="M205" i="4"/>
  <c r="J215" i="4"/>
  <c r="K215" i="4" s="1"/>
  <c r="H205" i="4"/>
  <c r="J216" i="4"/>
  <c r="K216" i="4" s="1"/>
  <c r="EJ74" i="4"/>
  <c r="CR47" i="4"/>
  <c r="CV47" i="4"/>
  <c r="DH120" i="4"/>
  <c r="DK120" i="4" s="1"/>
  <c r="CI120" i="4"/>
  <c r="CE120" i="4"/>
  <c r="DH27" i="4"/>
  <c r="DK27" i="4" s="1"/>
  <c r="CL27" i="4"/>
  <c r="CM27" i="4" s="1"/>
  <c r="CC30" i="4"/>
  <c r="CE39" i="4"/>
  <c r="CE27" i="4"/>
  <c r="CC29" i="4"/>
  <c r="CC28" i="4"/>
  <c r="CI27" i="4"/>
  <c r="CC27" i="4"/>
  <c r="CL109" i="4"/>
  <c r="CM109" i="4" s="1"/>
  <c r="CE109" i="4"/>
  <c r="CE121" i="4"/>
  <c r="CI109" i="4"/>
  <c r="AI18" i="4"/>
  <c r="H18" i="4"/>
  <c r="BP51" i="4"/>
  <c r="BP63" i="4"/>
  <c r="BJ111" i="4"/>
  <c r="BJ123" i="4"/>
  <c r="BP188" i="4"/>
  <c r="BP200" i="4"/>
  <c r="BJ144" i="4"/>
  <c r="BJ132" i="4"/>
  <c r="T206" i="4"/>
  <c r="T158" i="4"/>
  <c r="T146" i="4"/>
  <c r="BJ42" i="4"/>
  <c r="BJ30" i="4"/>
  <c r="BP211" i="4"/>
  <c r="BP199" i="4"/>
  <c r="BJ172" i="4"/>
  <c r="BJ184" i="4"/>
  <c r="CC43" i="4"/>
  <c r="DH150" i="4"/>
  <c r="DK150" i="4" s="1"/>
  <c r="CE150" i="4"/>
  <c r="CE162" i="4"/>
  <c r="CI150" i="4"/>
  <c r="U249" i="4"/>
  <c r="CL90" i="4"/>
  <c r="CM90" i="4" s="1"/>
  <c r="CI90" i="4"/>
  <c r="CE90" i="4"/>
  <c r="CI136" i="4"/>
  <c r="N68" i="4"/>
  <c r="N56" i="4"/>
  <c r="N27" i="4"/>
  <c r="N39" i="4"/>
  <c r="BI239" i="4"/>
  <c r="AW136" i="4"/>
  <c r="CV233" i="4"/>
  <c r="EJ125" i="4"/>
  <c r="ED188" i="4"/>
  <c r="EJ169" i="4"/>
  <c r="ED112" i="4"/>
  <c r="EJ122" i="4"/>
  <c r="ED174" i="4"/>
  <c r="ED138" i="4"/>
  <c r="ED28" i="4"/>
  <c r="ED58" i="4"/>
  <c r="ED77" i="4"/>
  <c r="ED104" i="4"/>
  <c r="ED124" i="4"/>
  <c r="ED177" i="4"/>
  <c r="DZ176" i="4"/>
  <c r="EF146" i="4"/>
  <c r="DZ27" i="4"/>
  <c r="CL78" i="4"/>
  <c r="CM78" i="4" s="1"/>
  <c r="CE78" i="4"/>
  <c r="EJ39" i="4"/>
  <c r="EJ183" i="4"/>
  <c r="CV16" i="4"/>
  <c r="CR16" i="4"/>
  <c r="BI222" i="4"/>
  <c r="U228" i="4"/>
  <c r="U216" i="4"/>
  <c r="DH42" i="4"/>
  <c r="DK42" i="4" s="1"/>
  <c r="CL42" i="4"/>
  <c r="CM42" i="4" s="1"/>
  <c r="CE42" i="4"/>
  <c r="BI211" i="4"/>
  <c r="DF211" i="4"/>
  <c r="DG211" i="4" s="1"/>
  <c r="EE211" i="4"/>
  <c r="N81" i="4"/>
  <c r="N92" i="4"/>
  <c r="N104" i="4"/>
  <c r="BJ81" i="4"/>
  <c r="BJ93" i="4"/>
  <c r="L142" i="4"/>
  <c r="L130" i="4"/>
  <c r="BP53" i="4"/>
  <c r="BP41" i="4"/>
  <c r="BJ53" i="4"/>
  <c r="BJ41" i="4"/>
  <c r="T32" i="4"/>
  <c r="T44" i="4"/>
  <c r="BP191" i="4"/>
  <c r="BP203" i="4"/>
  <c r="T196" i="4"/>
  <c r="T184" i="4"/>
  <c r="CC42" i="4"/>
  <c r="T204" i="4"/>
  <c r="BJ176" i="4"/>
  <c r="BJ164" i="4"/>
  <c r="AX231" i="4"/>
  <c r="BJ243" i="4" s="1"/>
  <c r="CV178" i="4"/>
  <c r="BQ248" i="4"/>
  <c r="AW210" i="4"/>
  <c r="EJ170" i="4"/>
  <c r="ED71" i="4"/>
  <c r="ED152" i="4"/>
  <c r="EF75" i="4"/>
  <c r="CR42" i="4"/>
  <c r="CL100" i="4"/>
  <c r="CM100" i="4" s="1"/>
  <c r="CC100" i="4"/>
  <c r="CE112" i="4"/>
  <c r="CC101" i="4"/>
  <c r="CC102" i="4"/>
  <c r="CC104" i="4"/>
  <c r="CC105" i="4"/>
  <c r="CI100" i="4"/>
  <c r="CC103" i="4"/>
  <c r="DY210" i="4"/>
  <c r="CB210" i="4"/>
  <c r="CH210" i="4" s="1"/>
  <c r="I214" i="4"/>
  <c r="I212" i="4"/>
  <c r="M210" i="4"/>
  <c r="CL185" i="4"/>
  <c r="CM185" i="4" s="1"/>
  <c r="CE185" i="4"/>
  <c r="CI185" i="4"/>
  <c r="T221" i="4"/>
  <c r="T34" i="4"/>
  <c r="T22" i="4"/>
  <c r="DZ143" i="4"/>
  <c r="DZ142" i="4"/>
  <c r="DZ141" i="4"/>
  <c r="T215" i="4"/>
  <c r="N103" i="4"/>
  <c r="N91" i="4"/>
  <c r="N26" i="4"/>
  <c r="N55" i="4"/>
  <c r="N43" i="4"/>
  <c r="L41" i="4"/>
  <c r="L53" i="4"/>
  <c r="L126" i="4"/>
  <c r="L114" i="4"/>
  <c r="BP42" i="4"/>
  <c r="BP54" i="4"/>
  <c r="BP26" i="4"/>
  <c r="BP38" i="4"/>
  <c r="BJ143" i="4"/>
  <c r="BJ155" i="4"/>
  <c r="BJ56" i="4"/>
  <c r="BJ68" i="4"/>
  <c r="T119" i="4"/>
  <c r="T131" i="4"/>
  <c r="L193" i="4"/>
  <c r="BP215" i="4"/>
  <c r="BP227" i="4"/>
  <c r="U215" i="4"/>
  <c r="DR63" i="4"/>
  <c r="DT63" i="4" s="1"/>
  <c r="DI63" i="4"/>
  <c r="BP29" i="4"/>
  <c r="N105" i="4"/>
  <c r="T214" i="4"/>
  <c r="EJ174" i="4"/>
  <c r="BP113" i="4"/>
  <c r="BP101" i="4"/>
  <c r="CS234" i="4"/>
  <c r="M236" i="4"/>
  <c r="J247" i="4"/>
  <c r="EJ177" i="4"/>
  <c r="EJ45" i="4"/>
  <c r="ED162" i="4"/>
  <c r="DR81" i="4"/>
  <c r="DT81" i="4" s="1"/>
  <c r="ED75" i="4"/>
  <c r="EF82" i="4"/>
  <c r="DZ28" i="4"/>
  <c r="AY227" i="4"/>
  <c r="AZ227" i="4" s="1"/>
  <c r="CL172" i="4"/>
  <c r="CM172" i="4" s="1"/>
  <c r="DH172" i="4"/>
  <c r="DK172" i="4" s="1"/>
  <c r="CE172" i="4"/>
  <c r="CC172" i="4"/>
  <c r="CC173" i="4"/>
  <c r="CL161" i="4"/>
  <c r="CM161" i="4" s="1"/>
  <c r="DH161" i="4"/>
  <c r="DK161" i="4" s="1"/>
  <c r="CE173" i="4"/>
  <c r="CI161" i="4"/>
  <c r="CE161" i="4"/>
  <c r="DH8" i="4"/>
  <c r="DK8" i="4" s="1"/>
  <c r="CE20" i="4"/>
  <c r="DH102" i="4"/>
  <c r="DK102" i="4" s="1"/>
  <c r="CL102" i="4"/>
  <c r="CM102" i="4" s="1"/>
  <c r="CE102" i="4"/>
  <c r="CE114" i="4"/>
  <c r="AK22" i="4"/>
  <c r="BP34" i="4"/>
  <c r="BP22" i="4"/>
  <c r="DH132" i="4"/>
  <c r="DK132" i="4" s="1"/>
  <c r="CL132" i="4"/>
  <c r="CM132" i="4" s="1"/>
  <c r="CE132" i="4"/>
  <c r="CI132" i="4"/>
  <c r="CE144" i="4"/>
  <c r="CS222" i="4"/>
  <c r="N106" i="4"/>
  <c r="N94" i="4"/>
  <c r="T50" i="4"/>
  <c r="T62" i="4"/>
  <c r="T148" i="4"/>
  <c r="T136" i="4"/>
  <c r="BP32" i="4"/>
  <c r="BP44" i="4"/>
  <c r="BP155" i="4"/>
  <c r="BP143" i="4"/>
  <c r="T48" i="4"/>
  <c r="T36" i="4"/>
  <c r="L68" i="4"/>
  <c r="L56" i="4"/>
  <c r="T205" i="4"/>
  <c r="I213" i="4"/>
  <c r="T225" i="4"/>
  <c r="T213" i="4"/>
  <c r="DY214" i="4"/>
  <c r="CB214" i="4"/>
  <c r="CH214" i="4" s="1"/>
  <c r="H214" i="4"/>
  <c r="BJ126" i="4"/>
  <c r="L123" i="4"/>
  <c r="BJ34" i="4"/>
  <c r="N60" i="4"/>
  <c r="N48" i="4"/>
  <c r="P6" i="4"/>
  <c r="CU6" i="4"/>
  <c r="AK6" i="4"/>
  <c r="BW6" i="4"/>
  <c r="BJ134" i="4"/>
  <c r="BJ122" i="4"/>
  <c r="CV218" i="4"/>
  <c r="BI231" i="4"/>
  <c r="I229" i="4"/>
  <c r="CV175" i="4"/>
  <c r="EJ61" i="4"/>
  <c r="ED52" i="4"/>
  <c r="ED88" i="4"/>
  <c r="ED101" i="4"/>
  <c r="EF121" i="4"/>
  <c r="EF169" i="4"/>
  <c r="EF164" i="4"/>
  <c r="DZ30" i="4"/>
  <c r="J228" i="4"/>
  <c r="K228" i="4" s="1"/>
  <c r="CR217" i="4"/>
  <c r="BW136" i="4"/>
  <c r="BW18" i="4"/>
  <c r="ED61" i="4"/>
  <c r="EJ86" i="4"/>
  <c r="CE125" i="4"/>
  <c r="CE137" i="4"/>
  <c r="CI125" i="4"/>
  <c r="CL54" i="4"/>
  <c r="CM54" i="4" s="1"/>
  <c r="CE66" i="4"/>
  <c r="CE54" i="4"/>
  <c r="CI54" i="4"/>
  <c r="CL186" i="4"/>
  <c r="CM186" i="4" s="1"/>
  <c r="DH186" i="4"/>
  <c r="DK186" i="4" s="1"/>
  <c r="AW226" i="4"/>
  <c r="BI214" i="4"/>
  <c r="DF214" i="4"/>
  <c r="DG214" i="4" s="1"/>
  <c r="EE214" i="4"/>
  <c r="AW214" i="4"/>
  <c r="CR201" i="4"/>
  <c r="CL166" i="4"/>
  <c r="CM166" i="4" s="1"/>
  <c r="CI166" i="4"/>
  <c r="CL50" i="4"/>
  <c r="CM50" i="4" s="1"/>
  <c r="CE50" i="4"/>
  <c r="CI50" i="4"/>
  <c r="DH51" i="4"/>
  <c r="DK51" i="4" s="1"/>
  <c r="CC53" i="4"/>
  <c r="CE51" i="4"/>
  <c r="CC54" i="4"/>
  <c r="CC58" i="4"/>
  <c r="CC52" i="4"/>
  <c r="CC51" i="4"/>
  <c r="CF51" i="4" s="1"/>
  <c r="CC57" i="4"/>
  <c r="CI51" i="4"/>
  <c r="CC55" i="4"/>
  <c r="CC56" i="4"/>
  <c r="N95" i="4"/>
  <c r="N83" i="4"/>
  <c r="CL17" i="4"/>
  <c r="CM17" i="4" s="1"/>
  <c r="CE17" i="4"/>
  <c r="CI17" i="4"/>
  <c r="L58" i="4"/>
  <c r="L70" i="4"/>
  <c r="L152" i="4"/>
  <c r="L140" i="4"/>
  <c r="BP74" i="4"/>
  <c r="BP62" i="4"/>
  <c r="L35" i="4"/>
  <c r="L23" i="4"/>
  <c r="BP178" i="4"/>
  <c r="BP166" i="4"/>
  <c r="BP27" i="4"/>
  <c r="BP39" i="4"/>
  <c r="BP144" i="4"/>
  <c r="BP132" i="4"/>
  <c r="L48" i="4"/>
  <c r="L36" i="4"/>
  <c r="CL7" i="4"/>
  <c r="CM7" i="4" s="1"/>
  <c r="DH7" i="4"/>
  <c r="DK7" i="4" s="1"/>
  <c r="CI7" i="4"/>
  <c r="I217" i="4"/>
  <c r="CC41" i="4"/>
  <c r="BP108" i="4"/>
  <c r="BP96" i="4"/>
  <c r="H222" i="4"/>
  <c r="J229" i="4"/>
  <c r="K229" i="4" s="1"/>
  <c r="CS240" i="4"/>
  <c r="CV46" i="4"/>
  <c r="CB242" i="4"/>
  <c r="CH242" i="4" s="1"/>
  <c r="EJ90" i="4"/>
  <c r="ED115" i="4"/>
  <c r="EJ83" i="4"/>
  <c r="EJ46" i="4"/>
  <c r="CL19" i="4"/>
  <c r="CM19" i="4" s="1"/>
  <c r="ED145" i="4"/>
  <c r="EF23" i="4"/>
  <c r="EF54" i="4"/>
  <c r="DZ191" i="4"/>
  <c r="EF24" i="4"/>
  <c r="CR202" i="4"/>
  <c r="CR225" i="4"/>
  <c r="CR152" i="4"/>
  <c r="CV25" i="4"/>
  <c r="AK18" i="4"/>
  <c r="AY208" i="4"/>
  <c r="AY211" i="4"/>
  <c r="AX208" i="4"/>
  <c r="BJ208" i="4" s="1"/>
  <c r="DF208" i="4"/>
  <c r="DG208" i="4" s="1"/>
  <c r="AX209" i="4"/>
  <c r="BJ209" i="4" s="1"/>
  <c r="EE208" i="4"/>
  <c r="AX210" i="4"/>
  <c r="BJ210" i="4" s="1"/>
  <c r="BI208" i="4"/>
  <c r="CB208" i="4"/>
  <c r="CH208" i="4" s="1"/>
  <c r="AX211" i="4"/>
  <c r="BJ211" i="4" s="1"/>
  <c r="AW208" i="4"/>
  <c r="AY210" i="4"/>
  <c r="AY209" i="4"/>
  <c r="U219" i="4"/>
  <c r="T37" i="4"/>
  <c r="T49" i="4"/>
  <c r="CV192" i="4"/>
  <c r="CR192" i="4"/>
  <c r="CR92" i="4"/>
  <c r="DP159" i="4"/>
  <c r="DM159" i="4"/>
  <c r="DI159" i="4"/>
  <c r="CR210" i="4"/>
  <c r="DP52" i="4"/>
  <c r="H96" i="4"/>
  <c r="AK96" i="4"/>
  <c r="AI96" i="4"/>
  <c r="DG96" i="4"/>
  <c r="CI96" i="4"/>
  <c r="CU96" i="4"/>
  <c r="AW96" i="4"/>
  <c r="P96" i="4"/>
  <c r="BW96" i="4"/>
  <c r="L166" i="4"/>
  <c r="CL87" i="4"/>
  <c r="CM87" i="4" s="1"/>
  <c r="DH87" i="4"/>
  <c r="DK87" i="4" s="1"/>
  <c r="CE99" i="4"/>
  <c r="CC87" i="4"/>
  <c r="CE87" i="4"/>
  <c r="U230" i="4"/>
  <c r="BP70" i="4"/>
  <c r="BP82" i="4"/>
  <c r="T161" i="4"/>
  <c r="T149" i="4"/>
  <c r="BP148" i="4"/>
  <c r="BP136" i="4"/>
  <c r="T16" i="4"/>
  <c r="T28" i="4"/>
  <c r="T31" i="4"/>
  <c r="T19" i="4"/>
  <c r="BJ66" i="4"/>
  <c r="BJ78" i="4"/>
  <c r="CR51" i="4"/>
  <c r="L32" i="4"/>
  <c r="L44" i="4"/>
  <c r="BQ229" i="4"/>
  <c r="I216" i="4"/>
  <c r="CC44" i="4"/>
  <c r="U223" i="4"/>
  <c r="U211" i="4"/>
  <c r="BP152" i="4"/>
  <c r="CV124" i="4"/>
  <c r="BJ193" i="4"/>
  <c r="CL198" i="4"/>
  <c r="CM198" i="4" s="1"/>
  <c r="CE198" i="4"/>
  <c r="CI198" i="4"/>
  <c r="EJ153" i="4"/>
  <c r="EF47" i="4"/>
  <c r="DR151" i="4"/>
  <c r="DT151" i="4" s="1"/>
  <c r="DP151" i="4"/>
  <c r="N99" i="4"/>
  <c r="N87" i="4"/>
  <c r="BP184" i="4"/>
  <c r="BP172" i="4"/>
  <c r="T242" i="4"/>
  <c r="AW231" i="4"/>
  <c r="J227" i="4"/>
  <c r="K227" i="4" s="1"/>
  <c r="CV81" i="4"/>
  <c r="BQ247" i="4"/>
  <c r="DY242" i="4"/>
  <c r="DZ253" i="4" s="1"/>
  <c r="EA265" i="4" s="1"/>
  <c r="EJ166" i="4"/>
  <c r="EJ139" i="4"/>
  <c r="ED170" i="4"/>
  <c r="ED50" i="4"/>
  <c r="DZ112" i="4"/>
  <c r="EF98" i="4"/>
  <c r="EF170" i="4"/>
  <c r="EF26" i="4"/>
  <c r="DZ29" i="4"/>
  <c r="DH198" i="4"/>
  <c r="DK198" i="4" s="1"/>
  <c r="P136" i="4"/>
  <c r="CI8" i="4"/>
  <c r="CV21" i="4"/>
  <c r="CR21" i="4"/>
  <c r="EJ111" i="4"/>
  <c r="CE77" i="4"/>
  <c r="CL77" i="4"/>
  <c r="CM77" i="4" s="1"/>
  <c r="CI77" i="4"/>
  <c r="CL6" i="4"/>
  <c r="CM6" i="4" s="1"/>
  <c r="DH6" i="4"/>
  <c r="DK6" i="4" s="1"/>
  <c r="CI6" i="4"/>
  <c r="CR212" i="4"/>
  <c r="EJ160" i="4"/>
  <c r="CL61" i="4"/>
  <c r="CM61" i="4" s="1"/>
  <c r="CE61" i="4"/>
  <c r="CI61" i="4"/>
  <c r="DH62" i="4"/>
  <c r="DK62" i="4" s="1"/>
  <c r="CL62" i="4"/>
  <c r="CM62" i="4" s="1"/>
  <c r="CE62" i="4"/>
  <c r="CE74" i="4"/>
  <c r="CI62" i="4"/>
  <c r="N50" i="4"/>
  <c r="N38" i="4"/>
  <c r="N63" i="4"/>
  <c r="N75" i="4"/>
  <c r="N90" i="4"/>
  <c r="N78" i="4"/>
  <c r="DG33" i="4"/>
  <c r="BW33" i="4"/>
  <c r="CU33" i="4"/>
  <c r="CI33" i="4"/>
  <c r="P33" i="4"/>
  <c r="AK33" i="4"/>
  <c r="AI33" i="4"/>
  <c r="H33" i="4"/>
  <c r="AW33" i="4"/>
  <c r="BP76" i="4"/>
  <c r="BP64" i="4"/>
  <c r="BJ135" i="4"/>
  <c r="BJ147" i="4"/>
  <c r="BJ24" i="4"/>
  <c r="BJ36" i="4"/>
  <c r="BJ15" i="4"/>
  <c r="BJ27" i="4"/>
  <c r="L195" i="4"/>
  <c r="L183" i="4"/>
  <c r="BP45" i="4"/>
  <c r="BP57" i="4"/>
  <c r="BJ149" i="4"/>
  <c r="BJ137" i="4"/>
  <c r="BP23" i="4"/>
  <c r="I221" i="4"/>
  <c r="ED85" i="4"/>
  <c r="N61" i="4"/>
  <c r="BJ128" i="4"/>
  <c r="CC196" i="4"/>
  <c r="CL196" i="4"/>
  <c r="CM196" i="4" s="1"/>
  <c r="M235" i="4"/>
  <c r="J246" i="4"/>
  <c r="DF229" i="4"/>
  <c r="DG229" i="4" s="1"/>
  <c r="EE229" i="4"/>
  <c r="L128" i="4"/>
  <c r="L116" i="4"/>
  <c r="CB227" i="4"/>
  <c r="CH227" i="4" s="1"/>
  <c r="T194" i="4"/>
  <c r="BP36" i="4"/>
  <c r="BP48" i="4"/>
  <c r="DF231" i="4"/>
  <c r="DG231" i="4" s="1"/>
  <c r="I227" i="4"/>
  <c r="BQ244" i="4"/>
  <c r="DP81" i="4"/>
  <c r="EJ84" i="4"/>
  <c r="EJ109" i="4"/>
  <c r="EJ120" i="4"/>
  <c r="EJ91" i="4"/>
  <c r="EJ175" i="4"/>
  <c r="ED68" i="4"/>
  <c r="DZ187" i="4"/>
  <c r="BP243" i="4"/>
  <c r="CV136" i="4"/>
  <c r="CL64" i="4"/>
  <c r="CM64" i="4" s="1"/>
  <c r="DH64" i="4"/>
  <c r="DK64" i="4" s="1"/>
  <c r="CE64" i="4"/>
  <c r="CI64" i="4"/>
  <c r="CC64" i="4"/>
  <c r="CC67" i="4"/>
  <c r="DH124" i="4"/>
  <c r="DK124" i="4" s="1"/>
  <c r="CL124" i="4"/>
  <c r="CM124" i="4" s="1"/>
  <c r="CE136" i="4"/>
  <c r="CC125" i="4"/>
  <c r="CC124" i="4"/>
  <c r="CE124" i="4"/>
  <c r="EE218" i="4"/>
  <c r="DF218" i="4"/>
  <c r="DG218" i="4" s="1"/>
  <c r="BI218" i="4"/>
  <c r="N66" i="4"/>
  <c r="CL29" i="4"/>
  <c r="CM29" i="4" s="1"/>
  <c r="DH29" i="4"/>
  <c r="DK29" i="4" s="1"/>
  <c r="CE29" i="4"/>
  <c r="CI29" i="4"/>
  <c r="BP33" i="4"/>
  <c r="T81" i="4"/>
  <c r="T93" i="4"/>
  <c r="T77" i="4"/>
  <c r="T89" i="4"/>
  <c r="BJ152" i="4"/>
  <c r="BJ140" i="4"/>
  <c r="DG8" i="4"/>
  <c r="BW8" i="4"/>
  <c r="BP28" i="4"/>
  <c r="BP40" i="4"/>
  <c r="J217" i="4"/>
  <c r="K217" i="4" s="1"/>
  <c r="U220" i="4"/>
  <c r="T195" i="4"/>
  <c r="T207" i="4"/>
  <c r="BP46" i="4"/>
  <c r="BP58" i="4"/>
  <c r="BJ17" i="4"/>
  <c r="BJ29" i="4"/>
  <c r="AW235" i="4"/>
  <c r="CB235" i="4"/>
  <c r="CH235" i="4" s="1"/>
  <c r="H217" i="4"/>
  <c r="CB231" i="4"/>
  <c r="CH231" i="4" s="1"/>
  <c r="J230" i="4"/>
  <c r="K230" i="4" s="1"/>
  <c r="H6" i="4"/>
  <c r="EJ141" i="4"/>
  <c r="ED143" i="4"/>
  <c r="DZ128" i="4"/>
  <c r="CL150" i="4"/>
  <c r="CM150" i="4" s="1"/>
  <c r="EF35" i="4"/>
  <c r="CI101" i="4"/>
  <c r="CL4" i="4"/>
  <c r="CM4" i="4" s="1"/>
  <c r="DH4" i="4"/>
  <c r="DK4" i="4" s="1"/>
  <c r="CC7" i="4"/>
  <c r="CC8" i="4"/>
  <c r="CC6" i="4"/>
  <c r="CC9" i="4"/>
  <c r="CC5" i="4"/>
  <c r="CC4" i="4"/>
  <c r="CL76" i="4"/>
  <c r="CM76" i="4" s="1"/>
  <c r="CE76" i="4"/>
  <c r="CI76" i="4"/>
  <c r="DH138" i="4"/>
  <c r="DK138" i="4" s="1"/>
  <c r="CC140" i="4"/>
  <c r="CC141" i="4"/>
  <c r="CC138" i="4"/>
  <c r="CC139" i="4"/>
  <c r="I220" i="4"/>
  <c r="CR37" i="4"/>
  <c r="DH153" i="4"/>
  <c r="DK153" i="4" s="1"/>
  <c r="CI153" i="4"/>
  <c r="CL153" i="4"/>
  <c r="CM153" i="4" s="1"/>
  <c r="CE153" i="4"/>
  <c r="CS220" i="4"/>
  <c r="CL73" i="4"/>
  <c r="CM73" i="4" s="1"/>
  <c r="DH73" i="4"/>
  <c r="DK73" i="4" s="1"/>
  <c r="CE73" i="4"/>
  <c r="CL75" i="4"/>
  <c r="CM75" i="4" s="1"/>
  <c r="DH75" i="4"/>
  <c r="DK75" i="4" s="1"/>
  <c r="CC77" i="4"/>
  <c r="CC75" i="4"/>
  <c r="CF75" i="4" s="1"/>
  <c r="CI75" i="4"/>
  <c r="CC78" i="4"/>
  <c r="CE75" i="4"/>
  <c r="CC76" i="4"/>
  <c r="CU232" i="4"/>
  <c r="AI232" i="4"/>
  <c r="L106" i="4"/>
  <c r="L118" i="4"/>
  <c r="T30" i="4"/>
  <c r="T42" i="4"/>
  <c r="L167" i="4"/>
  <c r="L179" i="4"/>
  <c r="BP92" i="4"/>
  <c r="BP80" i="4"/>
  <c r="BJ154" i="4"/>
  <c r="BJ166" i="4"/>
  <c r="T156" i="4"/>
  <c r="T144" i="4"/>
  <c r="L43" i="4"/>
  <c r="L31" i="4"/>
  <c r="CL18" i="4"/>
  <c r="CM18" i="4" s="1"/>
  <c r="CE18" i="4"/>
  <c r="I215" i="4"/>
  <c r="CB211" i="4"/>
  <c r="CH211" i="4" s="1"/>
  <c r="M211" i="4"/>
  <c r="DY211" i="4"/>
  <c r="T41" i="4"/>
  <c r="L46" i="4"/>
  <c r="T162" i="4"/>
  <c r="G88" i="13"/>
  <c r="F102" i="13"/>
  <c r="DI248" i="4"/>
  <c r="DN260" i="4" s="1"/>
  <c r="DP249" i="4"/>
  <c r="DR249" i="4"/>
  <c r="DT249" i="4" s="1"/>
  <c r="F66" i="13"/>
  <c r="G66" i="13" s="1"/>
  <c r="F58" i="13"/>
  <c r="H58" i="13" s="1"/>
  <c r="F54" i="13"/>
  <c r="G54" i="13" s="1"/>
  <c r="F46" i="13"/>
  <c r="G46" i="13" s="1"/>
  <c r="F42" i="13"/>
  <c r="G42" i="13" s="1"/>
  <c r="F38" i="13"/>
  <c r="G38" i="13" s="1"/>
  <c r="F34" i="13"/>
  <c r="G34" i="13" s="1"/>
  <c r="F28" i="13"/>
  <c r="G28" i="13" s="1"/>
  <c r="F26" i="13"/>
  <c r="G26" i="13" s="1"/>
  <c r="F22" i="13"/>
  <c r="G22" i="13" s="1"/>
  <c r="F87" i="13"/>
  <c r="G87" i="13" s="1"/>
  <c r="G13" i="13"/>
  <c r="F78" i="13"/>
  <c r="G78" i="13" s="1"/>
  <c r="CR243" i="4"/>
  <c r="DI247" i="4"/>
  <c r="DN259" i="4" s="1"/>
  <c r="DI246" i="4"/>
  <c r="DN258" i="4" s="1"/>
  <c r="DR243" i="4"/>
  <c r="DT243" i="4" s="1"/>
  <c r="CR252" i="4"/>
  <c r="DP247" i="4"/>
  <c r="AK28" i="4"/>
  <c r="CU28" i="4"/>
  <c r="AI28" i="4"/>
  <c r="P28" i="4"/>
  <c r="BP253" i="4"/>
  <c r="CR253" i="4"/>
  <c r="CR251" i="4"/>
  <c r="DR245" i="4"/>
  <c r="DT245" i="4" s="1"/>
  <c r="CR244" i="4"/>
  <c r="AY236" i="4"/>
  <c r="AZ236" i="4" s="1"/>
  <c r="AY237" i="4"/>
  <c r="AZ237" i="4" s="1"/>
  <c r="H240" i="4"/>
  <c r="CS249" i="4"/>
  <c r="BI251" i="4"/>
  <c r="U250" i="4"/>
  <c r="DY240" i="4"/>
  <c r="CB240" i="4"/>
  <c r="CH240" i="4" s="1"/>
  <c r="M239" i="4"/>
  <c r="M252" i="4"/>
  <c r="CR250" i="4"/>
  <c r="CR248" i="4"/>
  <c r="F101" i="13"/>
  <c r="J235" i="4"/>
  <c r="K235" i="4" s="1"/>
  <c r="M244" i="4"/>
  <c r="U246" i="4"/>
  <c r="M247" i="4"/>
  <c r="H232" i="4"/>
  <c r="AX242" i="4"/>
  <c r="BJ254" i="4" s="1"/>
  <c r="J237" i="4"/>
  <c r="K237" i="4" s="1"/>
  <c r="BQ249" i="4"/>
  <c r="AX240" i="4"/>
  <c r="I238" i="4"/>
  <c r="I233" i="4"/>
  <c r="AY238" i="4"/>
  <c r="AZ238" i="4" s="1"/>
  <c r="I239" i="4"/>
  <c r="L251" i="4" s="1"/>
  <c r="AY242" i="4"/>
  <c r="AZ242" i="4" s="1"/>
  <c r="DY235" i="4"/>
  <c r="EE231" i="4"/>
  <c r="CR241" i="4"/>
  <c r="AY250" i="4"/>
  <c r="M250" i="4"/>
  <c r="CR249" i="4"/>
  <c r="CR246" i="4"/>
  <c r="CR247" i="4"/>
  <c r="CR245" i="4"/>
  <c r="DY236" i="4"/>
  <c r="U251" i="4"/>
  <c r="BI235" i="4"/>
  <c r="DY231" i="4"/>
  <c r="EJ47" i="4"/>
  <c r="EJ59" i="4"/>
  <c r="EJ60" i="4"/>
  <c r="ED186" i="4"/>
  <c r="EJ196" i="4"/>
  <c r="EJ34" i="4"/>
  <c r="EJ106" i="4"/>
  <c r="EJ110" i="4"/>
  <c r="EJ119" i="4"/>
  <c r="EJ96" i="4"/>
  <c r="ED39" i="4"/>
  <c r="EJ178" i="4"/>
  <c r="ED30" i="4"/>
  <c r="ED51" i="4"/>
  <c r="ED81" i="4"/>
  <c r="ED107" i="4"/>
  <c r="ED125" i="4"/>
  <c r="ED180" i="4"/>
  <c r="EJ180" i="4"/>
  <c r="ED26" i="4"/>
  <c r="ED140" i="4"/>
  <c r="EJ182" i="4"/>
  <c r="DZ181" i="4"/>
  <c r="DZ179" i="4"/>
  <c r="DZ178" i="4"/>
  <c r="DZ180" i="4"/>
  <c r="DZ185" i="4"/>
  <c r="DZ182" i="4"/>
  <c r="DZ177" i="4"/>
  <c r="DZ184" i="4"/>
  <c r="DZ183" i="4"/>
  <c r="DZ118" i="4"/>
  <c r="DH130" i="4"/>
  <c r="DK130" i="4" s="1"/>
  <c r="CL130" i="4"/>
  <c r="CM130" i="4" s="1"/>
  <c r="CE130" i="4"/>
  <c r="CD141" i="4"/>
  <c r="CK141" i="4" s="1"/>
  <c r="CD138" i="4"/>
  <c r="CK138" i="4" s="1"/>
  <c r="CD139" i="4"/>
  <c r="CK139" i="4" s="1"/>
  <c r="CD140" i="4"/>
  <c r="CK140" i="4" s="1"/>
  <c r="CL23" i="4"/>
  <c r="CM23" i="4" s="1"/>
  <c r="DH23" i="4"/>
  <c r="DK23" i="4" s="1"/>
  <c r="CE23" i="4"/>
  <c r="CD34" i="4"/>
  <c r="CK34" i="4" s="1"/>
  <c r="CL131" i="4"/>
  <c r="CM131" i="4" s="1"/>
  <c r="DH131" i="4"/>
  <c r="DK131" i="4" s="1"/>
  <c r="CD142" i="4"/>
  <c r="CK142" i="4" s="1"/>
  <c r="CI131" i="4"/>
  <c r="CE131" i="4"/>
  <c r="EF190" i="4"/>
  <c r="DZ62" i="4"/>
  <c r="DZ171" i="4"/>
  <c r="DZ81" i="4"/>
  <c r="DZ186" i="4"/>
  <c r="DZ195" i="4"/>
  <c r="EF145" i="4"/>
  <c r="EF71" i="4"/>
  <c r="CV103" i="4"/>
  <c r="CR103" i="4"/>
  <c r="CV160" i="4"/>
  <c r="CR172" i="4"/>
  <c r="CR160" i="4"/>
  <c r="CV15" i="4"/>
  <c r="CR15" i="4"/>
  <c r="CV125" i="4"/>
  <c r="CR125" i="4"/>
  <c r="CR134" i="4"/>
  <c r="CR161" i="4"/>
  <c r="CV22" i="4"/>
  <c r="CR34" i="4"/>
  <c r="CR22" i="4"/>
  <c r="EC223" i="4"/>
  <c r="EC224" i="4"/>
  <c r="EC225" i="4"/>
  <c r="EC226" i="4"/>
  <c r="EC222" i="4"/>
  <c r="CV215" i="4"/>
  <c r="CR215" i="4"/>
  <c r="CV123" i="4"/>
  <c r="CR123" i="4"/>
  <c r="CV29" i="4"/>
  <c r="CR29" i="4"/>
  <c r="CR41" i="4"/>
  <c r="CV110" i="4"/>
  <c r="CR110" i="4"/>
  <c r="ED197" i="4"/>
  <c r="DF235" i="4"/>
  <c r="DG235" i="4" s="1"/>
  <c r="EJ35" i="4"/>
  <c r="ED126" i="4"/>
  <c r="ED178" i="4"/>
  <c r="EJ36" i="4"/>
  <c r="EJ181" i="4"/>
  <c r="EJ55" i="4"/>
  <c r="ED43" i="4"/>
  <c r="EJ73" i="4"/>
  <c r="ED59" i="4"/>
  <c r="ED89" i="4"/>
  <c r="ED100" i="4"/>
  <c r="ED131" i="4"/>
  <c r="ED192" i="4"/>
  <c r="ED168" i="4"/>
  <c r="DH174" i="4"/>
  <c r="DK174" i="4" s="1"/>
  <c r="CL174" i="4"/>
  <c r="CM174" i="4" s="1"/>
  <c r="CE186" i="4"/>
  <c r="CC176" i="4"/>
  <c r="CC182" i="4"/>
  <c r="CI174" i="4"/>
  <c r="CC181" i="4"/>
  <c r="CE174" i="4"/>
  <c r="CD180" i="4"/>
  <c r="CK180" i="4" s="1"/>
  <c r="CC174" i="4"/>
  <c r="CC175" i="4"/>
  <c r="CD181" i="4"/>
  <c r="CK181" i="4" s="1"/>
  <c r="CD179" i="4"/>
  <c r="CK179" i="4" s="1"/>
  <c r="CD185" i="4"/>
  <c r="CK185" i="4" s="1"/>
  <c r="CC178" i="4"/>
  <c r="CD182" i="4"/>
  <c r="CK182" i="4" s="1"/>
  <c r="CC180" i="4"/>
  <c r="CD184" i="4"/>
  <c r="CK184" i="4" s="1"/>
  <c r="CC177" i="4"/>
  <c r="CD183" i="4"/>
  <c r="CK183" i="4" s="1"/>
  <c r="CC179" i="4"/>
  <c r="CL107" i="4"/>
  <c r="CM107" i="4" s="1"/>
  <c r="DH107" i="4"/>
  <c r="DK107" i="4" s="1"/>
  <c r="CE107" i="4"/>
  <c r="CI107" i="4"/>
  <c r="CE119" i="4"/>
  <c r="CD118" i="4"/>
  <c r="CK118" i="4" s="1"/>
  <c r="CL31" i="4"/>
  <c r="CM31" i="4" s="1"/>
  <c r="DH31" i="4"/>
  <c r="DK31" i="4" s="1"/>
  <c r="CE31" i="4"/>
  <c r="CD40" i="4"/>
  <c r="CK40" i="4" s="1"/>
  <c r="CC38" i="4"/>
  <c r="CC33" i="4"/>
  <c r="CI31" i="4"/>
  <c r="CD37" i="4"/>
  <c r="CK37" i="4" s="1"/>
  <c r="CC36" i="4"/>
  <c r="CD36" i="4"/>
  <c r="CK36" i="4" s="1"/>
  <c r="CD39" i="4"/>
  <c r="CK39" i="4" s="1"/>
  <c r="CC31" i="4"/>
  <c r="CD42" i="4"/>
  <c r="CK42" i="4" s="1"/>
  <c r="CC37" i="4"/>
  <c r="CD41" i="4"/>
  <c r="CK41" i="4" s="1"/>
  <c r="CC35" i="4"/>
  <c r="CD35" i="4"/>
  <c r="CK35" i="4" s="1"/>
  <c r="CD38" i="4"/>
  <c r="CK38" i="4" s="1"/>
  <c r="CC32" i="4"/>
  <c r="CE43" i="4"/>
  <c r="CC34" i="4"/>
  <c r="DH10" i="4"/>
  <c r="DK10" i="4" s="1"/>
  <c r="CL10" i="4"/>
  <c r="CM10" i="4" s="1"/>
  <c r="CC13" i="4"/>
  <c r="CD19" i="4"/>
  <c r="CK19" i="4" s="1"/>
  <c r="CD16" i="4"/>
  <c r="CK16" i="4" s="1"/>
  <c r="CC12" i="4"/>
  <c r="CI10" i="4"/>
  <c r="CD18" i="4"/>
  <c r="CK18" i="4" s="1"/>
  <c r="CD17" i="4"/>
  <c r="CK17" i="4" s="1"/>
  <c r="CD20" i="4"/>
  <c r="CK20" i="4" s="1"/>
  <c r="CD14" i="4"/>
  <c r="CK14" i="4" s="1"/>
  <c r="CD21" i="4"/>
  <c r="CK21" i="4" s="1"/>
  <c r="CC10" i="4"/>
  <c r="CD15" i="4"/>
  <c r="CK15" i="4" s="1"/>
  <c r="CC14" i="4"/>
  <c r="CC11" i="4"/>
  <c r="DH70" i="4"/>
  <c r="DK70" i="4" s="1"/>
  <c r="CL70" i="4"/>
  <c r="CM70" i="4" s="1"/>
  <c r="CE70" i="4"/>
  <c r="CI70" i="4"/>
  <c r="CD81" i="4"/>
  <c r="CK81" i="4" s="1"/>
  <c r="CE82" i="4"/>
  <c r="EF132" i="4"/>
  <c r="EF131" i="4"/>
  <c r="EF140" i="4"/>
  <c r="EF134" i="4"/>
  <c r="EF133" i="4"/>
  <c r="EF138" i="4"/>
  <c r="EF141" i="4"/>
  <c r="EF137" i="4"/>
  <c r="EF136" i="4"/>
  <c r="EF139" i="4"/>
  <c r="EF135" i="4"/>
  <c r="DH190" i="4"/>
  <c r="DK190" i="4" s="1"/>
  <c r="CL190" i="4"/>
  <c r="CM190" i="4" s="1"/>
  <c r="CE190" i="4"/>
  <c r="CD196" i="4"/>
  <c r="CK196" i="4" s="1"/>
  <c r="CI190" i="4"/>
  <c r="EE221" i="4"/>
  <c r="DF221" i="4"/>
  <c r="DG221" i="4" s="1"/>
  <c r="BI221" i="4"/>
  <c r="EF34" i="4"/>
  <c r="EF142" i="4"/>
  <c r="DZ64" i="4"/>
  <c r="EF192" i="4"/>
  <c r="EJ105" i="4"/>
  <c r="CB223" i="4"/>
  <c r="CH223" i="4" s="1"/>
  <c r="DY223" i="4"/>
  <c r="M223" i="4"/>
  <c r="CV159" i="4"/>
  <c r="CR159" i="4"/>
  <c r="CV214" i="4"/>
  <c r="CR214" i="4"/>
  <c r="CR74" i="4"/>
  <c r="CR121" i="4"/>
  <c r="CR133" i="4"/>
  <c r="CR190" i="4"/>
  <c r="CV66" i="4"/>
  <c r="CR66" i="4"/>
  <c r="CR70" i="4"/>
  <c r="CR82" i="4"/>
  <c r="CV17" i="4"/>
  <c r="CR17" i="4"/>
  <c r="AY222" i="4"/>
  <c r="AZ222" i="4" s="1"/>
  <c r="AX213" i="4"/>
  <c r="BJ213" i="4" s="1"/>
  <c r="AX212" i="4"/>
  <c r="BJ212" i="4" s="1"/>
  <c r="CB212" i="4"/>
  <c r="CH212" i="4" s="1"/>
  <c r="AY217" i="4"/>
  <c r="AZ217" i="4" s="1"/>
  <c r="AY212" i="4"/>
  <c r="AY221" i="4"/>
  <c r="AZ221" i="4" s="1"/>
  <c r="AY219" i="4"/>
  <c r="AZ219" i="4" s="1"/>
  <c r="AX216" i="4"/>
  <c r="AY216" i="4"/>
  <c r="AZ216" i="4" s="1"/>
  <c r="AY218" i="4"/>
  <c r="DF212" i="4"/>
  <c r="DG212" i="4" s="1"/>
  <c r="BI212" i="4"/>
  <c r="EE212" i="4"/>
  <c r="AX218" i="4"/>
  <c r="AY223" i="4"/>
  <c r="AZ223" i="4" s="1"/>
  <c r="AX214" i="4"/>
  <c r="AY213" i="4"/>
  <c r="AY214" i="4"/>
  <c r="AY220" i="4"/>
  <c r="AZ220" i="4" s="1"/>
  <c r="AX217" i="4"/>
  <c r="AX215" i="4"/>
  <c r="AY215" i="4"/>
  <c r="AZ215" i="4" s="1"/>
  <c r="CV76" i="4"/>
  <c r="CR88" i="4"/>
  <c r="CR76" i="4"/>
  <c r="DY202" i="4"/>
  <c r="CB202" i="4"/>
  <c r="CH202" i="4" s="1"/>
  <c r="J204" i="4"/>
  <c r="K204" i="4" s="1"/>
  <c r="J213" i="4"/>
  <c r="K213" i="4" s="1"/>
  <c r="I204" i="4"/>
  <c r="J210" i="4"/>
  <c r="K210" i="4" s="1"/>
  <c r="J212" i="4"/>
  <c r="K212" i="4" s="1"/>
  <c r="J202" i="4"/>
  <c r="K202" i="4" s="1"/>
  <c r="I206" i="4"/>
  <c r="L206" i="4" s="1"/>
  <c r="J211" i="4"/>
  <c r="K211" i="4" s="1"/>
  <c r="M202" i="4"/>
  <c r="I205" i="4"/>
  <c r="I203" i="4"/>
  <c r="J207" i="4"/>
  <c r="J205" i="4"/>
  <c r="K205" i="4" s="1"/>
  <c r="J209" i="4"/>
  <c r="K209" i="4" s="1"/>
  <c r="I202" i="4"/>
  <c r="J203" i="4"/>
  <c r="K203" i="4" s="1"/>
  <c r="J206" i="4"/>
  <c r="J208" i="4"/>
  <c r="M214" i="4"/>
  <c r="CR68" i="4"/>
  <c r="CR56" i="4"/>
  <c r="CR119" i="4"/>
  <c r="CR166" i="4"/>
  <c r="EC216" i="4"/>
  <c r="EC218" i="4"/>
  <c r="EC208" i="4"/>
  <c r="ED208" i="4" s="1"/>
  <c r="EC211" i="4"/>
  <c r="ED211" i="4" s="1"/>
  <c r="EC207" i="4"/>
  <c r="ED207" i="4" s="1"/>
  <c r="EC215" i="4"/>
  <c r="EE235" i="4"/>
  <c r="EJ185" i="4"/>
  <c r="EJ197" i="4"/>
  <c r="EJ199" i="4"/>
  <c r="EJ121" i="4"/>
  <c r="ED147" i="4"/>
  <c r="EJ30" i="4"/>
  <c r="EJ42" i="4"/>
  <c r="ED56" i="4"/>
  <c r="ED179" i="4"/>
  <c r="ED132" i="4"/>
  <c r="ED183" i="4"/>
  <c r="ED195" i="4"/>
  <c r="ED160" i="4"/>
  <c r="DR139" i="4"/>
  <c r="DM151" i="4"/>
  <c r="DP139" i="4"/>
  <c r="DZ40" i="4"/>
  <c r="DZ39" i="4"/>
  <c r="DZ35" i="4"/>
  <c r="DZ41" i="4"/>
  <c r="DZ38" i="4"/>
  <c r="DZ36" i="4"/>
  <c r="DZ37" i="4"/>
  <c r="DZ32" i="4"/>
  <c r="DZ42" i="4"/>
  <c r="EF20" i="4"/>
  <c r="EF14" i="4"/>
  <c r="EF15" i="4"/>
  <c r="EF18" i="4"/>
  <c r="EF16" i="4"/>
  <c r="EF17" i="4"/>
  <c r="EF19" i="4"/>
  <c r="EF21" i="4"/>
  <c r="EF79" i="4"/>
  <c r="EF81" i="4"/>
  <c r="EF77" i="4"/>
  <c r="EF78" i="4"/>
  <c r="EF80" i="4"/>
  <c r="EF150" i="4"/>
  <c r="EF151" i="4"/>
  <c r="EF149" i="4"/>
  <c r="EF153" i="4"/>
  <c r="EF152" i="4"/>
  <c r="DZ14" i="4"/>
  <c r="DZ16" i="4"/>
  <c r="DZ18" i="4"/>
  <c r="DZ21" i="4"/>
  <c r="DZ23" i="4"/>
  <c r="DZ22" i="4"/>
  <c r="DZ20" i="4"/>
  <c r="DZ15" i="4"/>
  <c r="DZ17" i="4"/>
  <c r="DZ19" i="4"/>
  <c r="CS231" i="4"/>
  <c r="DZ68" i="4"/>
  <c r="DH83" i="4"/>
  <c r="DK83" i="4" s="1"/>
  <c r="CL83" i="4"/>
  <c r="CM83" i="4" s="1"/>
  <c r="CI83" i="4"/>
  <c r="CD93" i="4"/>
  <c r="CK93" i="4" s="1"/>
  <c r="CD91" i="4"/>
  <c r="CK91" i="4" s="1"/>
  <c r="CE83" i="4"/>
  <c r="CD94" i="4"/>
  <c r="CK94" i="4" s="1"/>
  <c r="CD92" i="4"/>
  <c r="CK92" i="4" s="1"/>
  <c r="EF95" i="4"/>
  <c r="EF191" i="4"/>
  <c r="EF143" i="4"/>
  <c r="EF76" i="4"/>
  <c r="EJ112" i="4"/>
  <c r="CV130" i="4"/>
  <c r="CR130" i="4"/>
  <c r="CR77" i="4"/>
  <c r="CV131" i="4"/>
  <c r="CR131" i="4"/>
  <c r="AX229" i="4"/>
  <c r="CV132" i="4"/>
  <c r="CR144" i="4"/>
  <c r="CR132" i="4"/>
  <c r="CV196" i="4"/>
  <c r="CR196" i="4"/>
  <c r="CR113" i="4"/>
  <c r="CV75" i="4"/>
  <c r="CR75" i="4"/>
  <c r="CV24" i="4"/>
  <c r="CR24" i="4"/>
  <c r="EC219" i="4"/>
  <c r="EC209" i="4"/>
  <c r="ED209" i="4" s="1"/>
  <c r="CB232" i="4"/>
  <c r="CH232" i="4" s="1"/>
  <c r="EJ95" i="4"/>
  <c r="ED129" i="4"/>
  <c r="EJ68" i="4"/>
  <c r="EJ114" i="4"/>
  <c r="EJ186" i="4"/>
  <c r="ED82" i="4"/>
  <c r="ED191" i="4"/>
  <c r="ED35" i="4"/>
  <c r="ED65" i="4"/>
  <c r="ED91" i="4"/>
  <c r="ED105" i="4"/>
  <c r="ED144" i="4"/>
  <c r="ED157" i="4"/>
  <c r="ED74" i="4"/>
  <c r="ED176" i="4"/>
  <c r="ED113" i="4"/>
  <c r="ED46" i="4"/>
  <c r="CL165" i="4"/>
  <c r="CM165" i="4" s="1"/>
  <c r="DH165" i="4"/>
  <c r="DK165" i="4" s="1"/>
  <c r="CE165" i="4"/>
  <c r="CE177" i="4"/>
  <c r="CD176" i="4"/>
  <c r="CK176" i="4" s="1"/>
  <c r="DH88" i="4"/>
  <c r="DK88" i="4" s="1"/>
  <c r="CL88" i="4"/>
  <c r="CM88" i="4" s="1"/>
  <c r="CC89" i="4"/>
  <c r="CC88" i="4"/>
  <c r="CC90" i="4"/>
  <c r="CD97" i="4"/>
  <c r="CK97" i="4" s="1"/>
  <c r="CC96" i="4"/>
  <c r="CD99" i="4"/>
  <c r="CK99" i="4" s="1"/>
  <c r="CD95" i="4"/>
  <c r="CK95" i="4" s="1"/>
  <c r="CC93" i="4"/>
  <c r="CC91" i="4"/>
  <c r="CE100" i="4"/>
  <c r="CC95" i="4"/>
  <c r="CC92" i="4"/>
  <c r="CC98" i="4"/>
  <c r="CC94" i="4"/>
  <c r="CD96" i="4"/>
  <c r="CK96" i="4" s="1"/>
  <c r="CD98" i="4"/>
  <c r="CK98" i="4" s="1"/>
  <c r="CC97" i="4"/>
  <c r="CE88" i="4"/>
  <c r="ED67" i="4"/>
  <c r="EF31" i="4"/>
  <c r="EF33" i="4"/>
  <c r="EF30" i="4"/>
  <c r="EF32" i="4"/>
  <c r="EF29" i="4"/>
  <c r="CL12" i="4"/>
  <c r="CM12" i="4" s="1"/>
  <c r="DH12" i="4"/>
  <c r="DK12" i="4" s="1"/>
  <c r="CD23" i="4"/>
  <c r="CK23" i="4" s="1"/>
  <c r="CE24" i="4"/>
  <c r="CI12" i="4"/>
  <c r="DR55" i="4"/>
  <c r="DP55" i="4"/>
  <c r="DM55" i="4"/>
  <c r="DH35" i="4"/>
  <c r="DK35" i="4" s="1"/>
  <c r="CL35" i="4"/>
  <c r="CM35" i="4" s="1"/>
  <c r="CE35" i="4"/>
  <c r="CD46" i="4"/>
  <c r="CK46" i="4" s="1"/>
  <c r="EF89" i="4"/>
  <c r="EF85" i="4"/>
  <c r="EF87" i="4"/>
  <c r="EF86" i="4"/>
  <c r="EF93" i="4"/>
  <c r="EF94" i="4"/>
  <c r="EF91" i="4"/>
  <c r="EF88" i="4"/>
  <c r="EF90" i="4"/>
  <c r="DZ66" i="4"/>
  <c r="EF99" i="4"/>
  <c r="EF194" i="4"/>
  <c r="EF148" i="4"/>
  <c r="EF50" i="4"/>
  <c r="EJ135" i="4"/>
  <c r="AY229" i="4"/>
  <c r="AZ229" i="4" s="1"/>
  <c r="CR126" i="4"/>
  <c r="CR138" i="4"/>
  <c r="CV186" i="4"/>
  <c r="CR186" i="4"/>
  <c r="CR198" i="4"/>
  <c r="CV73" i="4"/>
  <c r="CR73" i="4"/>
  <c r="CR93" i="4"/>
  <c r="CR187" i="4"/>
  <c r="CV187" i="4"/>
  <c r="CR224" i="4"/>
  <c r="CV224" i="4"/>
  <c r="CV128" i="4"/>
  <c r="CR140" i="4"/>
  <c r="CR128" i="4"/>
  <c r="CV83" i="4"/>
  <c r="CR95" i="4"/>
  <c r="CR83" i="4"/>
  <c r="CR188" i="4"/>
  <c r="CR200" i="4"/>
  <c r="CR177" i="4"/>
  <c r="CR189" i="4"/>
  <c r="CR116" i="4"/>
  <c r="CR104" i="4"/>
  <c r="CV60" i="4"/>
  <c r="CR60" i="4"/>
  <c r="EC210" i="4"/>
  <c r="ED210" i="4" s="1"/>
  <c r="AX233" i="4"/>
  <c r="BJ245" i="4" s="1"/>
  <c r="J249" i="4"/>
  <c r="J243" i="4"/>
  <c r="EJ69" i="4"/>
  <c r="EJ142" i="4"/>
  <c r="EJ113" i="4"/>
  <c r="EJ77" i="4"/>
  <c r="EJ89" i="4"/>
  <c r="EJ116" i="4"/>
  <c r="EJ188" i="4"/>
  <c r="ED64" i="4"/>
  <c r="ED90" i="4"/>
  <c r="ED165" i="4"/>
  <c r="ED33" i="4"/>
  <c r="ED45" i="4"/>
  <c r="ED108" i="4"/>
  <c r="ED155" i="4"/>
  <c r="ED86" i="4"/>
  <c r="ED54" i="4"/>
  <c r="ED94" i="4"/>
  <c r="EF49" i="4"/>
  <c r="DR54" i="4"/>
  <c r="DP54" i="4"/>
  <c r="DZ92" i="4"/>
  <c r="DZ96" i="4"/>
  <c r="DZ94" i="4"/>
  <c r="DZ99" i="4"/>
  <c r="DZ98" i="4"/>
  <c r="DZ93" i="4"/>
  <c r="DZ95" i="4"/>
  <c r="DZ97" i="4"/>
  <c r="DH11" i="4"/>
  <c r="DK11" i="4" s="1"/>
  <c r="CL11" i="4"/>
  <c r="CM11" i="4" s="1"/>
  <c r="CD22" i="4"/>
  <c r="CK22" i="4" s="1"/>
  <c r="EF84" i="4"/>
  <c r="CL142" i="4"/>
  <c r="CM142" i="4" s="1"/>
  <c r="DH142" i="4"/>
  <c r="DK142" i="4" s="1"/>
  <c r="CD150" i="4"/>
  <c r="CK150" i="4" s="1"/>
  <c r="CD153" i="4"/>
  <c r="CK153" i="4" s="1"/>
  <c r="CC143" i="4"/>
  <c r="CC145" i="4"/>
  <c r="CE142" i="4"/>
  <c r="CD146" i="4"/>
  <c r="CK146" i="4" s="1"/>
  <c r="CI142" i="4"/>
  <c r="CD152" i="4"/>
  <c r="CK152" i="4" s="1"/>
  <c r="CD149" i="4"/>
  <c r="CK149" i="4" s="1"/>
  <c r="CD151" i="4"/>
  <c r="CK151" i="4" s="1"/>
  <c r="CC142" i="4"/>
  <c r="CC144" i="4"/>
  <c r="CD144" i="4"/>
  <c r="CK144" i="4" s="1"/>
  <c r="CD148" i="4"/>
  <c r="CK148" i="4" s="1"/>
  <c r="CD145" i="4"/>
  <c r="CK145" i="4" s="1"/>
  <c r="CD147" i="4"/>
  <c r="CK147" i="4" s="1"/>
  <c r="CD143" i="4"/>
  <c r="CK143" i="4" s="1"/>
  <c r="CC146" i="4"/>
  <c r="CL79" i="4"/>
  <c r="CM79" i="4" s="1"/>
  <c r="DH79" i="4"/>
  <c r="DK79" i="4" s="1"/>
  <c r="CC79" i="4"/>
  <c r="CD90" i="4"/>
  <c r="CK90" i="4" s="1"/>
  <c r="CD83" i="4"/>
  <c r="CK83" i="4" s="1"/>
  <c r="CD89" i="4"/>
  <c r="CK89" i="4" s="1"/>
  <c r="CD85" i="4"/>
  <c r="CK85" i="4" s="1"/>
  <c r="CC83" i="4"/>
  <c r="CE91" i="4"/>
  <c r="CD88" i="4"/>
  <c r="CK88" i="4" s="1"/>
  <c r="CD87" i="4"/>
  <c r="CK87" i="4" s="1"/>
  <c r="CC81" i="4"/>
  <c r="CE79" i="4"/>
  <c r="CI79" i="4"/>
  <c r="CC84" i="4"/>
  <c r="CD86" i="4"/>
  <c r="CK86" i="4" s="1"/>
  <c r="CC80" i="4"/>
  <c r="CC86" i="4"/>
  <c r="CD84" i="4"/>
  <c r="CK84" i="4" s="1"/>
  <c r="CC85" i="4"/>
  <c r="CC82" i="4"/>
  <c r="EF46" i="4"/>
  <c r="CL191" i="4"/>
  <c r="CM191" i="4" s="1"/>
  <c r="DH191" i="4"/>
  <c r="DK191" i="4" s="1"/>
  <c r="CE191" i="4"/>
  <c r="DZ80" i="4"/>
  <c r="EF193" i="4"/>
  <c r="EF123" i="4"/>
  <c r="EE227" i="4"/>
  <c r="DF227" i="4"/>
  <c r="DG227" i="4" s="1"/>
  <c r="AW227" i="4"/>
  <c r="BI227" i="4"/>
  <c r="EJ150" i="4"/>
  <c r="CS230" i="4"/>
  <c r="EC230" i="4"/>
  <c r="CV122" i="4"/>
  <c r="CR122" i="4"/>
  <c r="CV182" i="4"/>
  <c r="CR182" i="4"/>
  <c r="CV33" i="4"/>
  <c r="CR45" i="4"/>
  <c r="CR33" i="4"/>
  <c r="CV149" i="4"/>
  <c r="CR149" i="4"/>
  <c r="EJ193" i="4"/>
  <c r="CV30" i="4"/>
  <c r="CR30" i="4"/>
  <c r="CV79" i="4"/>
  <c r="CR79" i="4"/>
  <c r="CV184" i="4"/>
  <c r="CR184" i="4"/>
  <c r="CR151" i="4"/>
  <c r="CR139" i="4"/>
  <c r="CI28" i="4"/>
  <c r="DG28" i="4"/>
  <c r="AW28" i="4"/>
  <c r="CV227" i="4"/>
  <c r="CR227" i="4"/>
  <c r="CR35" i="4"/>
  <c r="CR23" i="4"/>
  <c r="CV71" i="4"/>
  <c r="CR71" i="4"/>
  <c r="CV117" i="4"/>
  <c r="CR117" i="4"/>
  <c r="CR129" i="4"/>
  <c r="DH201" i="4"/>
  <c r="DK201" i="4" s="1"/>
  <c r="CL201" i="4"/>
  <c r="CM201" i="4" s="1"/>
  <c r="CE201" i="4"/>
  <c r="EC214" i="4"/>
  <c r="EI238" i="4"/>
  <c r="DR61" i="4"/>
  <c r="DP61" i="4"/>
  <c r="ED32" i="4"/>
  <c r="DZ70" i="4"/>
  <c r="DZ69" i="4"/>
  <c r="DZ67" i="4"/>
  <c r="DZ60" i="4"/>
  <c r="DH22" i="4"/>
  <c r="DK22" i="4" s="1"/>
  <c r="CL22" i="4"/>
  <c r="CM22" i="4" s="1"/>
  <c r="CD31" i="4"/>
  <c r="CK31" i="4" s="1"/>
  <c r="CD27" i="4"/>
  <c r="CK27" i="4" s="1"/>
  <c r="CD32" i="4"/>
  <c r="CK32" i="4" s="1"/>
  <c r="CD25" i="4"/>
  <c r="CK25" i="4" s="1"/>
  <c r="CC25" i="4"/>
  <c r="CD30" i="4"/>
  <c r="CK30" i="4" s="1"/>
  <c r="CD28" i="4"/>
  <c r="CK28" i="4" s="1"/>
  <c r="CC22" i="4"/>
  <c r="CC24" i="4"/>
  <c r="CC23" i="4"/>
  <c r="CD29" i="4"/>
  <c r="CK29" i="4" s="1"/>
  <c r="CE22" i="4"/>
  <c r="CD33" i="4"/>
  <c r="CK33" i="4" s="1"/>
  <c r="CD26" i="4"/>
  <c r="CK26" i="4" s="1"/>
  <c r="CI22" i="4"/>
  <c r="CC26" i="4"/>
  <c r="CD24" i="4"/>
  <c r="CK24" i="4" s="1"/>
  <c r="DZ85" i="4"/>
  <c r="DZ88" i="4"/>
  <c r="DZ87" i="4"/>
  <c r="DZ90" i="4"/>
  <c r="DZ89" i="4"/>
  <c r="DZ86" i="4"/>
  <c r="CS227" i="4"/>
  <c r="EE220" i="4"/>
  <c r="DF220" i="4"/>
  <c r="DG220" i="4" s="1"/>
  <c r="AX227" i="4"/>
  <c r="AX226" i="4"/>
  <c r="AX224" i="4"/>
  <c r="AX220" i="4"/>
  <c r="AX225" i="4"/>
  <c r="AX222" i="4"/>
  <c r="AX221" i="4"/>
  <c r="AX223" i="4"/>
  <c r="BI220" i="4"/>
  <c r="CL143" i="4"/>
  <c r="CM143" i="4" s="1"/>
  <c r="DH143" i="4"/>
  <c r="DK143" i="4" s="1"/>
  <c r="CI143" i="4"/>
  <c r="CE143" i="4"/>
  <c r="CD154" i="4"/>
  <c r="CK154" i="4" s="1"/>
  <c r="DZ76" i="4"/>
  <c r="DZ77" i="4"/>
  <c r="DZ72" i="4"/>
  <c r="DZ75" i="4"/>
  <c r="DZ74" i="4"/>
  <c r="DZ78" i="4"/>
  <c r="DZ73" i="4"/>
  <c r="DZ71" i="4"/>
  <c r="DZ79" i="4"/>
  <c r="CL69" i="4"/>
  <c r="CM69" i="4" s="1"/>
  <c r="DH69" i="4"/>
  <c r="DK69" i="4" s="1"/>
  <c r="CE69" i="4"/>
  <c r="CE81" i="4"/>
  <c r="CD80" i="4"/>
  <c r="CK80" i="4" s="1"/>
  <c r="EI229" i="4"/>
  <c r="EI230" i="4"/>
  <c r="EI225" i="4"/>
  <c r="BI229" i="4"/>
  <c r="AY228" i="4"/>
  <c r="AZ228" i="4" s="1"/>
  <c r="AW217" i="4"/>
  <c r="DF217" i="4"/>
  <c r="DG217" i="4" s="1"/>
  <c r="EE217" i="4"/>
  <c r="AY225" i="4"/>
  <c r="AZ225" i="4" s="1"/>
  <c r="BI217" i="4"/>
  <c r="AY224" i="4"/>
  <c r="AZ224" i="4" s="1"/>
  <c r="AY226" i="4"/>
  <c r="AZ226" i="4" s="1"/>
  <c r="CV19" i="4"/>
  <c r="CR19" i="4"/>
  <c r="CV89" i="4"/>
  <c r="CR89" i="4"/>
  <c r="AX228" i="4"/>
  <c r="CR220" i="4"/>
  <c r="CR208" i="4"/>
  <c r="CB217" i="4"/>
  <c r="CH217" i="4" s="1"/>
  <c r="CV195" i="4"/>
  <c r="CR195" i="4"/>
  <c r="I225" i="4"/>
  <c r="CV31" i="4"/>
  <c r="CR31" i="4"/>
  <c r="CR181" i="4"/>
  <c r="EC212" i="4"/>
  <c r="EI226" i="4"/>
  <c r="DY241" i="4"/>
  <c r="EE232" i="4"/>
  <c r="EJ64" i="4"/>
  <c r="ED151" i="4"/>
  <c r="EJ82" i="4"/>
  <c r="EJ133" i="4"/>
  <c r="EJ145" i="4"/>
  <c r="ED184" i="4"/>
  <c r="EJ88" i="4"/>
  <c r="ED127" i="4"/>
  <c r="DR157" i="4"/>
  <c r="DM169" i="4"/>
  <c r="DP157" i="4"/>
  <c r="ED40" i="4"/>
  <c r="ED70" i="4"/>
  <c r="ED122" i="4"/>
  <c r="DH59" i="4"/>
  <c r="DK59" i="4" s="1"/>
  <c r="CL59" i="4"/>
  <c r="CM59" i="4" s="1"/>
  <c r="CD63" i="4"/>
  <c r="CK63" i="4" s="1"/>
  <c r="CD69" i="4"/>
  <c r="CK69" i="4" s="1"/>
  <c r="CC59" i="4"/>
  <c r="CC60" i="4"/>
  <c r="CD70" i="4"/>
  <c r="CK70" i="4" s="1"/>
  <c r="CD66" i="4"/>
  <c r="CK66" i="4" s="1"/>
  <c r="CE59" i="4"/>
  <c r="CD61" i="4"/>
  <c r="CK61" i="4" s="1"/>
  <c r="CD62" i="4"/>
  <c r="CK62" i="4" s="1"/>
  <c r="CD64" i="4"/>
  <c r="CK64" i="4" s="1"/>
  <c r="CC61" i="4"/>
  <c r="CD59" i="4"/>
  <c r="CK59" i="4" s="1"/>
  <c r="CD65" i="4"/>
  <c r="CK65" i="4" s="1"/>
  <c r="CI59" i="4"/>
  <c r="CD68" i="4"/>
  <c r="CK68" i="4" s="1"/>
  <c r="CC62" i="4"/>
  <c r="CD67" i="4"/>
  <c r="CK67" i="4" s="1"/>
  <c r="CD60" i="4"/>
  <c r="CK60" i="4" s="1"/>
  <c r="DY224" i="4"/>
  <c r="CB224" i="4"/>
  <c r="CH224" i="4" s="1"/>
  <c r="M224" i="4"/>
  <c r="DR185" i="4"/>
  <c r="DP185" i="4"/>
  <c r="DH34" i="4"/>
  <c r="DK34" i="4" s="1"/>
  <c r="CL34" i="4"/>
  <c r="CM34" i="4" s="1"/>
  <c r="CE34" i="4"/>
  <c r="CD45" i="4"/>
  <c r="CK45" i="4" s="1"/>
  <c r="CD43" i="4"/>
  <c r="CK43" i="4" s="1"/>
  <c r="CD44" i="4"/>
  <c r="CK44" i="4" s="1"/>
  <c r="CI34" i="4"/>
  <c r="DH193" i="4"/>
  <c r="DK193" i="4" s="1"/>
  <c r="CL193" i="4"/>
  <c r="CM193" i="4" s="1"/>
  <c r="CI193" i="4"/>
  <c r="CE193" i="4"/>
  <c r="DZ110" i="4"/>
  <c r="EF166" i="4"/>
  <c r="EF159" i="4"/>
  <c r="EF160" i="4"/>
  <c r="EF155" i="4"/>
  <c r="EF158" i="4"/>
  <c r="EF163" i="4"/>
  <c r="EF157" i="4"/>
  <c r="EG157" i="4" s="1"/>
  <c r="EF162" i="4"/>
  <c r="EF165" i="4"/>
  <c r="EF156" i="4"/>
  <c r="DZ34" i="4"/>
  <c r="EA46" i="4" s="1"/>
  <c r="DH68" i="4"/>
  <c r="DK68" i="4" s="1"/>
  <c r="CL68" i="4"/>
  <c r="CM68" i="4" s="1"/>
  <c r="CE80" i="4"/>
  <c r="CC71" i="4"/>
  <c r="CD73" i="4"/>
  <c r="CK73" i="4" s="1"/>
  <c r="CD76" i="4"/>
  <c r="CK76" i="4" s="1"/>
  <c r="CC73" i="4"/>
  <c r="CD71" i="4"/>
  <c r="CK71" i="4" s="1"/>
  <c r="CC68" i="4"/>
  <c r="CD72" i="4"/>
  <c r="CK72" i="4" s="1"/>
  <c r="CC74" i="4"/>
  <c r="CE68" i="4"/>
  <c r="CD74" i="4"/>
  <c r="CK74" i="4" s="1"/>
  <c r="CC72" i="4"/>
  <c r="CD78" i="4"/>
  <c r="CK78" i="4" s="1"/>
  <c r="CD77" i="4"/>
  <c r="CK77" i="4" s="1"/>
  <c r="CD79" i="4"/>
  <c r="CK79" i="4" s="1"/>
  <c r="CD75" i="4"/>
  <c r="CK75" i="4" s="1"/>
  <c r="CC70" i="4"/>
  <c r="CC69" i="4"/>
  <c r="CI68" i="4"/>
  <c r="EF119" i="4"/>
  <c r="EF51" i="4"/>
  <c r="CB218" i="4"/>
  <c r="CH218" i="4" s="1"/>
  <c r="DY218" i="4"/>
  <c r="J226" i="4"/>
  <c r="K226" i="4" s="1"/>
  <c r="J218" i="4"/>
  <c r="K218" i="4" s="1"/>
  <c r="J224" i="4"/>
  <c r="K224" i="4" s="1"/>
  <c r="J221" i="4"/>
  <c r="K221" i="4" s="1"/>
  <c r="I218" i="4"/>
  <c r="M218" i="4"/>
  <c r="J225" i="4"/>
  <c r="K225" i="4" s="1"/>
  <c r="J220" i="4"/>
  <c r="K220" i="4" s="1"/>
  <c r="J223" i="4"/>
  <c r="K223" i="4" s="1"/>
  <c r="J222" i="4"/>
  <c r="K222" i="4" s="1"/>
  <c r="J219" i="4"/>
  <c r="K219" i="4" s="1"/>
  <c r="CV85" i="4"/>
  <c r="CR85" i="4"/>
  <c r="CR97" i="4"/>
  <c r="EI211" i="4"/>
  <c r="EJ211" i="4" s="1"/>
  <c r="EI212" i="4"/>
  <c r="EJ212" i="4" s="1"/>
  <c r="EI210" i="4"/>
  <c r="EJ210" i="4" s="1"/>
  <c r="EI213" i="4"/>
  <c r="EJ213" i="4" s="1"/>
  <c r="EI205" i="4"/>
  <c r="EJ205" i="4" s="1"/>
  <c r="EI209" i="4"/>
  <c r="EJ209" i="4" s="1"/>
  <c r="EI204" i="4"/>
  <c r="EJ204" i="4" s="1"/>
  <c r="EI203" i="4"/>
  <c r="EJ203" i="4" s="1"/>
  <c r="EI206" i="4"/>
  <c r="EJ206" i="4" s="1"/>
  <c r="EI214" i="4"/>
  <c r="EJ214" i="4" s="1"/>
  <c r="EI208" i="4"/>
  <c r="EJ208" i="4" s="1"/>
  <c r="EI207" i="4"/>
  <c r="EJ207" i="4" s="1"/>
  <c r="CR142" i="4"/>
  <c r="CR191" i="4"/>
  <c r="CR99" i="4"/>
  <c r="CR87" i="4"/>
  <c r="CB220" i="4"/>
  <c r="CH220" i="4" s="1"/>
  <c r="CV222" i="4"/>
  <c r="CR222" i="4"/>
  <c r="CV59" i="4"/>
  <c r="CR59" i="4"/>
  <c r="EC221" i="4"/>
  <c r="EC213" i="4"/>
  <c r="M253" i="4"/>
  <c r="EJ103" i="4"/>
  <c r="EJ115" i="4"/>
  <c r="EJ191" i="4"/>
  <c r="EJ132" i="4"/>
  <c r="CU234" i="4"/>
  <c r="AK234" i="4"/>
  <c r="ED95" i="4"/>
  <c r="ED141" i="4"/>
  <c r="ED134" i="4"/>
  <c r="DZ116" i="4"/>
  <c r="DZ115" i="4"/>
  <c r="DZ117" i="4"/>
  <c r="DZ108" i="4"/>
  <c r="DZ106" i="4"/>
  <c r="DZ111" i="4"/>
  <c r="ED182" i="4"/>
  <c r="EF37" i="4"/>
  <c r="EF45" i="4"/>
  <c r="EF41" i="4"/>
  <c r="EF39" i="4"/>
  <c r="EF42" i="4"/>
  <c r="EF38" i="4"/>
  <c r="EF43" i="4"/>
  <c r="EF44" i="4"/>
  <c r="EF40" i="4"/>
  <c r="EF105" i="4"/>
  <c r="EF104" i="4"/>
  <c r="EF103" i="4"/>
  <c r="EF100" i="4"/>
  <c r="EF96" i="4"/>
  <c r="EF101" i="4"/>
  <c r="EF176" i="4"/>
  <c r="EF173" i="4"/>
  <c r="EF177" i="4"/>
  <c r="EF171" i="4"/>
  <c r="DZ109" i="4"/>
  <c r="EJ152" i="4"/>
  <c r="CL95" i="4"/>
  <c r="CM95" i="4" s="1"/>
  <c r="DH95" i="4"/>
  <c r="DK95" i="4" s="1"/>
  <c r="CD105" i="4"/>
  <c r="CK105" i="4" s="1"/>
  <c r="CD104" i="4"/>
  <c r="CK104" i="4" s="1"/>
  <c r="CD106" i="4"/>
  <c r="CK106" i="4" s="1"/>
  <c r="CD102" i="4"/>
  <c r="CK102" i="4" s="1"/>
  <c r="CD100" i="4"/>
  <c r="CK100" i="4" s="1"/>
  <c r="CI95" i="4"/>
  <c r="CD101" i="4"/>
  <c r="CK101" i="4" s="1"/>
  <c r="CE95" i="4"/>
  <c r="CD103" i="4"/>
  <c r="CK103" i="4" s="1"/>
  <c r="DZ31" i="4"/>
  <c r="DZ113" i="4"/>
  <c r="EF168" i="4"/>
  <c r="EF122" i="4"/>
  <c r="EI227" i="4"/>
  <c r="CV27" i="4"/>
  <c r="CR27" i="4"/>
  <c r="CR39" i="4"/>
  <c r="CV141" i="4"/>
  <c r="CR141" i="4"/>
  <c r="CR153" i="4"/>
  <c r="CR62" i="4"/>
  <c r="EI220" i="4"/>
  <c r="EI217" i="4"/>
  <c r="EI219" i="4"/>
  <c r="EI216" i="4"/>
  <c r="EI222" i="4"/>
  <c r="EI215" i="4"/>
  <c r="EI221" i="4"/>
  <c r="EI218" i="4"/>
  <c r="CV204" i="4"/>
  <c r="CR204" i="4"/>
  <c r="CR90" i="4"/>
  <c r="CV158" i="4"/>
  <c r="CR170" i="4"/>
  <c r="CR158" i="4"/>
  <c r="CV143" i="4"/>
  <c r="CR143" i="4"/>
  <c r="CR155" i="4"/>
  <c r="EC227" i="4"/>
  <c r="CV36" i="4"/>
  <c r="CR36" i="4"/>
  <c r="CV84" i="4"/>
  <c r="CR84" i="4"/>
  <c r="CR67" i="4"/>
  <c r="CV55" i="4"/>
  <c r="CR55" i="4"/>
  <c r="J252" i="4"/>
  <c r="DY233" i="4"/>
  <c r="J244" i="4"/>
  <c r="EJ136" i="4"/>
  <c r="ED136" i="4"/>
  <c r="EJ57" i="4"/>
  <c r="EJ130" i="4"/>
  <c r="EJ54" i="4"/>
  <c r="EJ155" i="4"/>
  <c r="EJ167" i="4"/>
  <c r="EJ92" i="4"/>
  <c r="EJ94" i="4"/>
  <c r="ED150" i="4"/>
  <c r="ED41" i="4"/>
  <c r="ED118" i="4"/>
  <c r="ED156" i="4"/>
  <c r="DH117" i="4"/>
  <c r="DK117" i="4" s="1"/>
  <c r="CL117" i="4"/>
  <c r="CM117" i="4" s="1"/>
  <c r="CE129" i="4"/>
  <c r="CE117" i="4"/>
  <c r="CD128" i="4"/>
  <c r="CK128" i="4" s="1"/>
  <c r="CI117" i="4"/>
  <c r="DH106" i="4"/>
  <c r="DK106" i="4" s="1"/>
  <c r="CL106" i="4"/>
  <c r="CM106" i="4" s="1"/>
  <c r="CE106" i="4"/>
  <c r="CC107" i="4"/>
  <c r="CC106" i="4"/>
  <c r="CD112" i="4"/>
  <c r="CK112" i="4" s="1"/>
  <c r="CD107" i="4"/>
  <c r="CK107" i="4" s="1"/>
  <c r="CC108" i="4"/>
  <c r="CD115" i="4"/>
  <c r="CK115" i="4" s="1"/>
  <c r="CC109" i="4"/>
  <c r="CD117" i="4"/>
  <c r="CK117" i="4" s="1"/>
  <c r="CD113" i="4"/>
  <c r="CK113" i="4" s="1"/>
  <c r="CC110" i="4"/>
  <c r="CD116" i="4"/>
  <c r="CK116" i="4" s="1"/>
  <c r="CD108" i="4"/>
  <c r="CK108" i="4" s="1"/>
  <c r="CD110" i="4"/>
  <c r="CK110" i="4" s="1"/>
  <c r="CD109" i="4"/>
  <c r="CK109" i="4" s="1"/>
  <c r="CD111" i="4"/>
  <c r="CK111" i="4" s="1"/>
  <c r="CD114" i="4"/>
  <c r="CK114" i="4" s="1"/>
  <c r="DF224" i="4"/>
  <c r="DG224" i="4" s="1"/>
  <c r="EE224" i="4"/>
  <c r="BI224" i="4"/>
  <c r="DZ158" i="4"/>
  <c r="DZ157" i="4"/>
  <c r="DZ164" i="4"/>
  <c r="DZ159" i="4"/>
  <c r="DZ161" i="4"/>
  <c r="DZ162" i="4"/>
  <c r="DZ160" i="4"/>
  <c r="DZ154" i="4"/>
  <c r="DZ163" i="4"/>
  <c r="DZ155" i="4"/>
  <c r="DZ156" i="4"/>
  <c r="DZ165" i="4"/>
  <c r="DZ166" i="4"/>
  <c r="EF36" i="4"/>
  <c r="EF57" i="4"/>
  <c r="EF56" i="4"/>
  <c r="EF53" i="4"/>
  <c r="EF55" i="4"/>
  <c r="EF52" i="4"/>
  <c r="EF97" i="4"/>
  <c r="DZ107" i="4"/>
  <c r="CL47" i="4"/>
  <c r="CM47" i="4" s="1"/>
  <c r="DH47" i="4"/>
  <c r="DK47" i="4" s="1"/>
  <c r="CI47" i="4"/>
  <c r="CE47" i="4"/>
  <c r="CD58" i="4"/>
  <c r="CK58" i="4" s="1"/>
  <c r="EF109" i="4"/>
  <c r="EF117" i="4"/>
  <c r="EF114" i="4"/>
  <c r="EF113" i="4"/>
  <c r="EF112" i="4"/>
  <c r="EF115" i="4"/>
  <c r="EF116" i="4"/>
  <c r="EF118" i="4"/>
  <c r="EF111" i="4"/>
  <c r="CL167" i="4"/>
  <c r="CM167" i="4" s="1"/>
  <c r="DH167" i="4"/>
  <c r="DK167" i="4" s="1"/>
  <c r="CD178" i="4"/>
  <c r="CK178" i="4" s="1"/>
  <c r="CD177" i="4"/>
  <c r="CK177" i="4" s="1"/>
  <c r="CE167" i="4"/>
  <c r="CI167" i="4"/>
  <c r="DZ61" i="4"/>
  <c r="CL126" i="4"/>
  <c r="CM126" i="4" s="1"/>
  <c r="DH126" i="4"/>
  <c r="DK126" i="4" s="1"/>
  <c r="CC126" i="4"/>
  <c r="CD130" i="4"/>
  <c r="CK130" i="4" s="1"/>
  <c r="CD132" i="4"/>
  <c r="CK132" i="4" s="1"/>
  <c r="CC131" i="4"/>
  <c r="CD131" i="4"/>
  <c r="CK131" i="4" s="1"/>
  <c r="CC128" i="4"/>
  <c r="CC134" i="4"/>
  <c r="CC129" i="4"/>
  <c r="CD136" i="4"/>
  <c r="CK136" i="4" s="1"/>
  <c r="CC133" i="4"/>
  <c r="CE126" i="4"/>
  <c r="CC127" i="4"/>
  <c r="CD133" i="4"/>
  <c r="CK133" i="4" s="1"/>
  <c r="CE138" i="4"/>
  <c r="CD134" i="4"/>
  <c r="CK134" i="4" s="1"/>
  <c r="CD135" i="4"/>
  <c r="CK135" i="4" s="1"/>
  <c r="CC132" i="4"/>
  <c r="CC130" i="4"/>
  <c r="CD137" i="4"/>
  <c r="CK137" i="4" s="1"/>
  <c r="CI126" i="4"/>
  <c r="DZ114" i="4"/>
  <c r="EF27" i="4"/>
  <c r="EF167" i="4"/>
  <c r="CV146" i="4"/>
  <c r="CR146" i="4"/>
  <c r="CR209" i="4"/>
  <c r="CR197" i="4"/>
  <c r="CR216" i="4"/>
  <c r="CV150" i="4"/>
  <c r="CV115" i="4"/>
  <c r="CR115" i="4"/>
  <c r="CV53" i="4"/>
  <c r="CR53" i="4"/>
  <c r="CV154" i="4"/>
  <c r="CR154" i="4"/>
  <c r="CV199" i="4"/>
  <c r="CR211" i="4"/>
  <c r="CR199" i="4"/>
  <c r="EC229" i="4"/>
  <c r="CR91" i="4"/>
  <c r="EJ189" i="4"/>
  <c r="EJ201" i="4"/>
  <c r="EJ41" i="4"/>
  <c r="EF102" i="4"/>
  <c r="DH164" i="4"/>
  <c r="DK164" i="4" s="1"/>
  <c r="CL164" i="4"/>
  <c r="CM164" i="4" s="1"/>
  <c r="CE164" i="4"/>
  <c r="CE176" i="4"/>
  <c r="CD171" i="4"/>
  <c r="CK171" i="4" s="1"/>
  <c r="CD174" i="4"/>
  <c r="CK174" i="4" s="1"/>
  <c r="CD167" i="4"/>
  <c r="CK167" i="4" s="1"/>
  <c r="CC169" i="4"/>
  <c r="CD175" i="4"/>
  <c r="CK175" i="4" s="1"/>
  <c r="CC165" i="4"/>
  <c r="CD172" i="4"/>
  <c r="CK172" i="4" s="1"/>
  <c r="CC167" i="4"/>
  <c r="CC166" i="4"/>
  <c r="CD170" i="4"/>
  <c r="CK170" i="4" s="1"/>
  <c r="CC168" i="4"/>
  <c r="CD169" i="4"/>
  <c r="CK169" i="4" s="1"/>
  <c r="CC170" i="4"/>
  <c r="CC164" i="4"/>
  <c r="CD168" i="4"/>
  <c r="CK168" i="4" s="1"/>
  <c r="CD173" i="4"/>
  <c r="CK173" i="4" s="1"/>
  <c r="CL154" i="4"/>
  <c r="CM154" i="4" s="1"/>
  <c r="DH154" i="4"/>
  <c r="DK154" i="4" s="1"/>
  <c r="CD159" i="4"/>
  <c r="CK159" i="4" s="1"/>
  <c r="CC154" i="4"/>
  <c r="CD161" i="4"/>
  <c r="CK161" i="4" s="1"/>
  <c r="CD163" i="4"/>
  <c r="CK163" i="4" s="1"/>
  <c r="CE154" i="4"/>
  <c r="CC158" i="4"/>
  <c r="CD165" i="4"/>
  <c r="CK165" i="4" s="1"/>
  <c r="CC156" i="4"/>
  <c r="CE166" i="4"/>
  <c r="CD158" i="4"/>
  <c r="CK158" i="4" s="1"/>
  <c r="CD155" i="4"/>
  <c r="CK155" i="4" s="1"/>
  <c r="CD164" i="4"/>
  <c r="CK164" i="4" s="1"/>
  <c r="CC157" i="4"/>
  <c r="CC155" i="4"/>
  <c r="CD157" i="4"/>
  <c r="CK157" i="4" s="1"/>
  <c r="CD160" i="4"/>
  <c r="CK160" i="4" s="1"/>
  <c r="CI154" i="4"/>
  <c r="CD162" i="4"/>
  <c r="CK162" i="4" s="1"/>
  <c r="CD156" i="4"/>
  <c r="CK156" i="4" s="1"/>
  <c r="DH155" i="4"/>
  <c r="DK155" i="4" s="1"/>
  <c r="CL155" i="4"/>
  <c r="CM155" i="4" s="1"/>
  <c r="CE155" i="4"/>
  <c r="CD166" i="4"/>
  <c r="CK166" i="4" s="1"/>
  <c r="CI155" i="4"/>
  <c r="EF129" i="4"/>
  <c r="EF127" i="4"/>
  <c r="EF125" i="4"/>
  <c r="EF128" i="4"/>
  <c r="EF126" i="4"/>
  <c r="DH178" i="4"/>
  <c r="DK178" i="4" s="1"/>
  <c r="CL178" i="4"/>
  <c r="CM178" i="4" s="1"/>
  <c r="CE178" i="4"/>
  <c r="CD188" i="4"/>
  <c r="CK188" i="4" s="1"/>
  <c r="CD189" i="4"/>
  <c r="CK189" i="4" s="1"/>
  <c r="CD186" i="4"/>
  <c r="CK186" i="4" s="1"/>
  <c r="CD187" i="4"/>
  <c r="CK187" i="4" s="1"/>
  <c r="ED142" i="4"/>
  <c r="EF70" i="4"/>
  <c r="EF64" i="4"/>
  <c r="EF61" i="4"/>
  <c r="EF65" i="4"/>
  <c r="EF69" i="4"/>
  <c r="EF63" i="4"/>
  <c r="EF67" i="4"/>
  <c r="EF66" i="4"/>
  <c r="EF68" i="4"/>
  <c r="EF60" i="4"/>
  <c r="DZ65" i="4"/>
  <c r="DZ137" i="4"/>
  <c r="DZ134" i="4"/>
  <c r="DZ133" i="4"/>
  <c r="DZ132" i="4"/>
  <c r="DZ131" i="4"/>
  <c r="DZ136" i="4"/>
  <c r="DZ130" i="4"/>
  <c r="DZ135" i="4"/>
  <c r="DZ129" i="4"/>
  <c r="DZ193" i="4"/>
  <c r="EF174" i="4"/>
  <c r="EF172" i="4"/>
  <c r="EF74" i="4"/>
  <c r="EJ58" i="4"/>
  <c r="DZ174" i="4"/>
  <c r="CR102" i="4"/>
  <c r="CR114" i="4"/>
  <c r="CV193" i="4"/>
  <c r="CR205" i="4"/>
  <c r="CR193" i="4"/>
  <c r="CR58" i="4"/>
  <c r="EI224" i="4"/>
  <c r="EI223" i="4"/>
  <c r="CV49" i="4"/>
  <c r="CR49" i="4"/>
  <c r="CR61" i="4"/>
  <c r="CV26" i="4"/>
  <c r="CR26" i="4"/>
  <c r="CV101" i="4"/>
  <c r="CR101" i="4"/>
  <c r="CV206" i="4"/>
  <c r="CR206" i="4"/>
  <c r="CR52" i="4"/>
  <c r="CR64" i="4"/>
  <c r="CV40" i="4"/>
  <c r="CR40" i="4"/>
  <c r="CV171" i="4"/>
  <c r="CR171" i="4"/>
  <c r="CR203" i="4"/>
  <c r="CV147" i="4"/>
  <c r="CR147" i="4"/>
  <c r="CV213" i="4"/>
  <c r="EJ129" i="4"/>
  <c r="EJ31" i="4"/>
  <c r="ED60" i="4"/>
  <c r="ED175" i="4"/>
  <c r="EJ53" i="4"/>
  <c r="ED123" i="4"/>
  <c r="ED173" i="4"/>
  <c r="EJ156" i="4"/>
  <c r="ED194" i="4"/>
  <c r="ED206" i="4"/>
  <c r="DR38" i="4"/>
  <c r="DZ121" i="4"/>
  <c r="DZ127" i="4"/>
  <c r="DZ124" i="4"/>
  <c r="DZ122" i="4"/>
  <c r="DZ119" i="4"/>
  <c r="DZ123" i="4"/>
  <c r="DZ120" i="4"/>
  <c r="DZ126" i="4"/>
  <c r="DZ125" i="4"/>
  <c r="DZ172" i="4"/>
  <c r="DZ175" i="4"/>
  <c r="DZ173" i="4"/>
  <c r="DZ167" i="4"/>
  <c r="DY222" i="4"/>
  <c r="CB222" i="4"/>
  <c r="CH222" i="4" s="1"/>
  <c r="I223" i="4"/>
  <c r="I224" i="4"/>
  <c r="M222" i="4"/>
  <c r="I226" i="4"/>
  <c r="EI231" i="4"/>
  <c r="CL46" i="4"/>
  <c r="CM46" i="4" s="1"/>
  <c r="DH46" i="4"/>
  <c r="DK46" i="4" s="1"/>
  <c r="CC48" i="4"/>
  <c r="CE58" i="4"/>
  <c r="CD52" i="4"/>
  <c r="CK52" i="4" s="1"/>
  <c r="CD55" i="4"/>
  <c r="CK55" i="4" s="1"/>
  <c r="CE46" i="4"/>
  <c r="CD53" i="4"/>
  <c r="CK53" i="4" s="1"/>
  <c r="CD56" i="4"/>
  <c r="CK56" i="4" s="1"/>
  <c r="CC50" i="4"/>
  <c r="CD54" i="4"/>
  <c r="CK54" i="4" s="1"/>
  <c r="CC46" i="4"/>
  <c r="CI46" i="4"/>
  <c r="CD57" i="4"/>
  <c r="CK57" i="4" s="1"/>
  <c r="CD47" i="4"/>
  <c r="CK47" i="4" s="1"/>
  <c r="CD50" i="4"/>
  <c r="CK50" i="4" s="1"/>
  <c r="CD51" i="4"/>
  <c r="CK51" i="4" s="1"/>
  <c r="CD49" i="4"/>
  <c r="CK49" i="4" s="1"/>
  <c r="CD48" i="4"/>
  <c r="CK48" i="4" s="1"/>
  <c r="CC49" i="4"/>
  <c r="CC47" i="4"/>
  <c r="EF189" i="4"/>
  <c r="EF188" i="4"/>
  <c r="EF183" i="4"/>
  <c r="EF182" i="4"/>
  <c r="EF184" i="4"/>
  <c r="EF187" i="4"/>
  <c r="EF181" i="4"/>
  <c r="EF185" i="4"/>
  <c r="EF186" i="4"/>
  <c r="EF22" i="4"/>
  <c r="EF130" i="4"/>
  <c r="DZ63" i="4"/>
  <c r="DZ170" i="4"/>
  <c r="DZ83" i="4"/>
  <c r="EF175" i="4"/>
  <c r="EF147" i="4"/>
  <c r="EF73" i="4"/>
  <c r="EJ66" i="4"/>
  <c r="DY226" i="4"/>
  <c r="M226" i="4"/>
  <c r="ED80" i="4"/>
  <c r="ED72" i="4"/>
  <c r="CV98" i="4"/>
  <c r="CR98" i="4"/>
  <c r="CV54" i="4"/>
  <c r="CR54" i="4"/>
  <c r="CV100" i="4"/>
  <c r="CR100" i="4"/>
  <c r="CR112" i="4"/>
  <c r="CR185" i="4"/>
  <c r="CR173" i="4"/>
  <c r="CV20" i="4"/>
  <c r="CR32" i="4"/>
  <c r="CR20" i="4"/>
  <c r="CV157" i="4"/>
  <c r="CR157" i="4"/>
  <c r="CV109" i="4"/>
  <c r="CR109" i="4"/>
  <c r="CR106" i="4"/>
  <c r="CR118" i="4"/>
  <c r="CR168" i="4"/>
  <c r="CR156" i="4"/>
  <c r="CV207" i="4"/>
  <c r="CR207" i="4"/>
  <c r="ED198" i="4"/>
  <c r="ED128" i="4"/>
  <c r="EJ28" i="4"/>
  <c r="EJ40" i="4"/>
  <c r="EJ163" i="4"/>
  <c r="EJ148" i="4"/>
  <c r="EJ38" i="4"/>
  <c r="DH116" i="4"/>
  <c r="DK116" i="4" s="1"/>
  <c r="CL116" i="4"/>
  <c r="CM116" i="4" s="1"/>
  <c r="CD125" i="4"/>
  <c r="CK125" i="4" s="1"/>
  <c r="CE116" i="4"/>
  <c r="CC121" i="4"/>
  <c r="CD127" i="4"/>
  <c r="CK127" i="4" s="1"/>
  <c r="CE128" i="4"/>
  <c r="CD124" i="4"/>
  <c r="CK124" i="4" s="1"/>
  <c r="CC118" i="4"/>
  <c r="CC116" i="4"/>
  <c r="CC119" i="4"/>
  <c r="CC122" i="4"/>
  <c r="CD120" i="4"/>
  <c r="CK120" i="4" s="1"/>
  <c r="CI116" i="4"/>
  <c r="CD121" i="4"/>
  <c r="CK121" i="4" s="1"/>
  <c r="CC120" i="4"/>
  <c r="CD119" i="4"/>
  <c r="CK119" i="4" s="1"/>
  <c r="CD126" i="4"/>
  <c r="CK126" i="4" s="1"/>
  <c r="CD123" i="4"/>
  <c r="CK123" i="4" s="1"/>
  <c r="CC117" i="4"/>
  <c r="CD122" i="4"/>
  <c r="CK122" i="4" s="1"/>
  <c r="DY225" i="4"/>
  <c r="CB225" i="4"/>
  <c r="CH225" i="4" s="1"/>
  <c r="M225" i="4"/>
  <c r="DH118" i="4"/>
  <c r="DK118" i="4" s="1"/>
  <c r="CL118" i="4"/>
  <c r="CM118" i="4" s="1"/>
  <c r="CE118" i="4"/>
  <c r="CD129" i="4"/>
  <c r="CK129" i="4" s="1"/>
  <c r="CI118" i="4"/>
  <c r="EF201" i="4"/>
  <c r="EF197" i="4"/>
  <c r="EF199" i="4"/>
  <c r="EF196" i="4"/>
  <c r="EF200" i="4"/>
  <c r="DH71" i="4"/>
  <c r="DK71" i="4" s="1"/>
  <c r="CL71" i="4"/>
  <c r="CM71" i="4" s="1"/>
  <c r="CD82" i="4"/>
  <c r="CK82" i="4" s="1"/>
  <c r="CE71" i="4"/>
  <c r="CI71" i="4"/>
  <c r="DH179" i="4"/>
  <c r="DK179" i="4" s="1"/>
  <c r="CL179" i="4"/>
  <c r="CM179" i="4" s="1"/>
  <c r="CE179" i="4"/>
  <c r="CI179" i="4"/>
  <c r="CD190" i="4"/>
  <c r="CK190" i="4" s="1"/>
  <c r="DZ168" i="4"/>
  <c r="DZ82" i="4"/>
  <c r="CL184" i="4"/>
  <c r="CM184" i="4" s="1"/>
  <c r="DH184" i="4"/>
  <c r="DK184" i="4" s="1"/>
  <c r="CC188" i="4"/>
  <c r="CD192" i="4"/>
  <c r="CK192" i="4" s="1"/>
  <c r="CI184" i="4"/>
  <c r="CD193" i="4"/>
  <c r="CK193" i="4" s="1"/>
  <c r="CC187" i="4"/>
  <c r="CC184" i="4"/>
  <c r="CD195" i="4"/>
  <c r="CK195" i="4" s="1"/>
  <c r="CE184" i="4"/>
  <c r="CC191" i="4"/>
  <c r="CE196" i="4"/>
  <c r="CC185" i="4"/>
  <c r="CC186" i="4"/>
  <c r="CC193" i="4"/>
  <c r="CC192" i="4"/>
  <c r="CC190" i="4"/>
  <c r="CC194" i="4"/>
  <c r="CC189" i="4"/>
  <c r="CD191" i="4"/>
  <c r="CK191" i="4" s="1"/>
  <c r="CD194" i="4"/>
  <c r="CK194" i="4" s="1"/>
  <c r="EF144" i="4"/>
  <c r="EF72" i="4"/>
  <c r="CV50" i="4"/>
  <c r="CR50" i="4"/>
  <c r="CV96" i="4"/>
  <c r="CR96" i="4"/>
  <c r="CV107" i="4"/>
  <c r="CR107" i="4"/>
  <c r="CR164" i="4"/>
  <c r="CR176" i="4"/>
  <c r="CV169" i="4"/>
  <c r="CR169" i="4"/>
  <c r="CV78" i="4"/>
  <c r="CR78" i="4"/>
  <c r="CR226" i="4"/>
  <c r="CR105" i="4"/>
  <c r="EI228" i="4"/>
  <c r="CV165" i="4"/>
  <c r="CR165" i="4"/>
  <c r="CB221" i="4"/>
  <c r="CH221" i="4" s="1"/>
  <c r="CR162" i="4"/>
  <c r="CR174" i="4"/>
  <c r="CV167" i="4"/>
  <c r="CR167" i="4"/>
  <c r="CV108" i="4"/>
  <c r="CR120" i="4"/>
  <c r="CR108" i="4"/>
  <c r="CV44" i="4"/>
  <c r="CR44" i="4"/>
  <c r="EC220" i="4"/>
  <c r="DI243" i="4"/>
  <c r="DN255" i="4" s="1"/>
  <c r="DJ254" i="4"/>
  <c r="DQ254" i="4" s="1"/>
  <c r="DI245" i="4"/>
  <c r="DN257" i="4" s="1"/>
  <c r="DI244" i="4"/>
  <c r="DN256" i="4" s="1"/>
  <c r="AP245" i="4"/>
  <c r="AS245" i="4"/>
  <c r="AS242" i="4"/>
  <c r="I240" i="4"/>
  <c r="AY241" i="4"/>
  <c r="AZ241" i="4" s="1"/>
  <c r="AY235" i="4"/>
  <c r="AZ235" i="4" s="1"/>
  <c r="I236" i="4"/>
  <c r="AX238" i="4"/>
  <c r="I235" i="4"/>
  <c r="J240" i="4"/>
  <c r="K240" i="4" s="1"/>
  <c r="J241" i="4"/>
  <c r="K241" i="4" s="1"/>
  <c r="J238" i="4"/>
  <c r="K238" i="4" s="1"/>
  <c r="I232" i="4"/>
  <c r="I234" i="4"/>
  <c r="AX232" i="4"/>
  <c r="DY239" i="4"/>
  <c r="DF232" i="4"/>
  <c r="DG232" i="4" s="1"/>
  <c r="AY239" i="4"/>
  <c r="AZ239" i="4" s="1"/>
  <c r="AX236" i="4"/>
  <c r="AX237" i="4"/>
  <c r="I242" i="4"/>
  <c r="AX239" i="4"/>
  <c r="CR233" i="4"/>
  <c r="AY232" i="4"/>
  <c r="AZ232" i="4" s="1"/>
  <c r="J242" i="4"/>
  <c r="K242" i="4" s="1"/>
  <c r="CB239" i="4"/>
  <c r="CH239" i="4" s="1"/>
  <c r="J236" i="4"/>
  <c r="K236" i="4" s="1"/>
  <c r="J233" i="4"/>
  <c r="K233" i="4" s="1"/>
  <c r="J231" i="4"/>
  <c r="K231" i="4" s="1"/>
  <c r="CB236" i="4"/>
  <c r="CH236" i="4" s="1"/>
  <c r="BI244" i="4"/>
  <c r="AW240" i="4"/>
  <c r="I241" i="4"/>
  <c r="L253" i="4" s="1"/>
  <c r="EC236" i="4"/>
  <c r="AX241" i="4"/>
  <c r="AY233" i="4"/>
  <c r="AZ233" i="4" s="1"/>
  <c r="AX235" i="4"/>
  <c r="BJ247" i="4" s="1"/>
  <c r="I237" i="4"/>
  <c r="AY240" i="4"/>
  <c r="AZ240" i="4" s="1"/>
  <c r="J232" i="4"/>
  <c r="K232" i="4" s="1"/>
  <c r="U248" i="4"/>
  <c r="M231" i="4"/>
  <c r="AW232" i="4"/>
  <c r="AY234" i="4"/>
  <c r="AZ234" i="4" s="1"/>
  <c r="AX234" i="4"/>
  <c r="BJ246" i="4" s="1"/>
  <c r="EI241" i="4"/>
  <c r="EJ253" i="4" s="1"/>
  <c r="EE237" i="4"/>
  <c r="EI235" i="4"/>
  <c r="BQ251" i="4"/>
  <c r="CB237" i="4"/>
  <c r="CH237" i="4" s="1"/>
  <c r="BI248" i="4"/>
  <c r="J239" i="4"/>
  <c r="K239" i="4" s="1"/>
  <c r="J248" i="4"/>
  <c r="J245" i="4"/>
  <c r="H30" i="13"/>
  <c r="G30" i="13"/>
  <c r="G55" i="13"/>
  <c r="H55" i="13"/>
  <c r="EI243" i="4"/>
  <c r="EJ255" i="4" s="1"/>
  <c r="H68" i="13"/>
  <c r="G68" i="13"/>
  <c r="G47" i="13"/>
  <c r="H47" i="13"/>
  <c r="J234" i="4"/>
  <c r="K234" i="4" s="1"/>
  <c r="I231" i="4"/>
  <c r="EC244" i="4"/>
  <c r="ED256" i="4" s="1"/>
  <c r="BI236" i="4"/>
  <c r="DY237" i="4"/>
  <c r="H60" i="13"/>
  <c r="G60" i="13"/>
  <c r="G71" i="13"/>
  <c r="H71" i="13"/>
  <c r="G31" i="13"/>
  <c r="H31" i="13"/>
  <c r="DF240" i="4"/>
  <c r="DG240" i="4" s="1"/>
  <c r="BI240" i="4"/>
  <c r="CS238" i="4"/>
  <c r="U253" i="4"/>
  <c r="EC245" i="4"/>
  <c r="ED257" i="4" s="1"/>
  <c r="DF237" i="4"/>
  <c r="DG237" i="4" s="1"/>
  <c r="BI249" i="4"/>
  <c r="BQ252" i="4"/>
  <c r="DF236" i="4"/>
  <c r="DG236" i="4" s="1"/>
  <c r="M249" i="4"/>
  <c r="M251" i="4"/>
  <c r="EE240" i="4"/>
  <c r="H36" i="13"/>
  <c r="G36" i="13"/>
  <c r="G63" i="13"/>
  <c r="H63" i="13"/>
  <c r="G19" i="13"/>
  <c r="H19" i="13"/>
  <c r="EC233" i="4"/>
  <c r="EC232" i="4"/>
  <c r="H62" i="13"/>
  <c r="G62" i="13"/>
  <c r="T238" i="4"/>
  <c r="T250" i="4"/>
  <c r="T237" i="4"/>
  <c r="T249" i="4"/>
  <c r="BP235" i="4"/>
  <c r="BP247" i="4"/>
  <c r="BP232" i="4"/>
  <c r="BP244" i="4"/>
  <c r="T234" i="4"/>
  <c r="T246" i="4"/>
  <c r="EI247" i="4"/>
  <c r="EJ259" i="4" s="1"/>
  <c r="EI239" i="4"/>
  <c r="CS253" i="4"/>
  <c r="CB233" i="4"/>
  <c r="CH233" i="4" s="1"/>
  <c r="BI245" i="4"/>
  <c r="AY244" i="4"/>
  <c r="BI233" i="4"/>
  <c r="EE233" i="4"/>
  <c r="DF233" i="4"/>
  <c r="DG233" i="4" s="1"/>
  <c r="EI249" i="4"/>
  <c r="EI251" i="4"/>
  <c r="EJ263" i="4" s="1"/>
  <c r="CS244" i="4"/>
  <c r="CS252" i="4"/>
  <c r="AY249" i="4"/>
  <c r="EC246" i="4"/>
  <c r="EC242" i="4"/>
  <c r="T236" i="4"/>
  <c r="T248" i="4"/>
  <c r="T233" i="4"/>
  <c r="T245" i="4"/>
  <c r="CS239" i="4"/>
  <c r="CS246" i="4"/>
  <c r="AY245" i="4"/>
  <c r="BI246" i="4"/>
  <c r="BI234" i="4"/>
  <c r="DF234" i="4"/>
  <c r="DG234" i="4" s="1"/>
  <c r="EE234" i="4"/>
  <c r="AW234" i="4"/>
  <c r="U254" i="4"/>
  <c r="U242" i="4"/>
  <c r="CS243" i="4"/>
  <c r="CS251" i="4"/>
  <c r="U252" i="4"/>
  <c r="EI248" i="4"/>
  <c r="EJ260" i="4" s="1"/>
  <c r="EC239" i="4"/>
  <c r="AY248" i="4"/>
  <c r="EI250" i="4"/>
  <c r="EJ262" i="4" s="1"/>
  <c r="EC243" i="4"/>
  <c r="ED255" i="4" s="1"/>
  <c r="AY247" i="4"/>
  <c r="CB234" i="4"/>
  <c r="CH234" i="4" s="1"/>
  <c r="BP238" i="4"/>
  <c r="BP250" i="4"/>
  <c r="BP237" i="4"/>
  <c r="BP249" i="4"/>
  <c r="T241" i="4"/>
  <c r="T253" i="4"/>
  <c r="BP240" i="4"/>
  <c r="BP252" i="4"/>
  <c r="T239" i="4"/>
  <c r="T251" i="4"/>
  <c r="T232" i="4"/>
  <c r="T244" i="4"/>
  <c r="BP234" i="4"/>
  <c r="BP246" i="4"/>
  <c r="EI244" i="4"/>
  <c r="EJ256" i="4" s="1"/>
  <c r="CS250" i="4"/>
  <c r="CB241" i="4"/>
  <c r="CH241" i="4" s="1"/>
  <c r="BI253" i="4"/>
  <c r="AY252" i="4"/>
  <c r="BI241" i="4"/>
  <c r="EE241" i="4"/>
  <c r="DF241" i="4"/>
  <c r="DG241" i="4" s="1"/>
  <c r="EI245" i="4"/>
  <c r="EJ257" i="4" s="1"/>
  <c r="EC240" i="4"/>
  <c r="EC238" i="4"/>
  <c r="EI246" i="4"/>
  <c r="EJ258" i="4" s="1"/>
  <c r="CS248" i="4"/>
  <c r="EI242" i="4"/>
  <c r="AY246" i="4"/>
  <c r="EC241" i="4"/>
  <c r="AY243" i="4"/>
  <c r="T235" i="4"/>
  <c r="T247" i="4"/>
  <c r="BP236" i="4"/>
  <c r="BP248" i="4"/>
  <c r="T240" i="4"/>
  <c r="T252" i="4"/>
  <c r="BP242" i="4"/>
  <c r="BP254" i="4"/>
  <c r="BP239" i="4"/>
  <c r="BP251" i="4"/>
  <c r="BK254" i="4"/>
  <c r="T231" i="4"/>
  <c r="T243" i="4"/>
  <c r="BP233" i="4"/>
  <c r="BP245" i="4"/>
  <c r="CS254" i="4"/>
  <c r="CS242" i="4"/>
  <c r="CS247" i="4"/>
  <c r="CE244" i="4"/>
  <c r="AY251" i="4"/>
  <c r="EC237" i="4"/>
  <c r="AP240" i="4"/>
  <c r="AS94" i="4"/>
  <c r="AS96" i="4"/>
  <c r="AS95" i="4"/>
  <c r="AS93" i="4"/>
  <c r="AS79" i="4"/>
  <c r="AS76" i="4"/>
  <c r="AS75" i="4"/>
  <c r="AS78" i="4"/>
  <c r="AS77" i="4"/>
  <c r="AP235" i="4"/>
  <c r="AS43" i="4"/>
  <c r="AS48" i="4"/>
  <c r="AS47" i="4"/>
  <c r="AS41" i="4"/>
  <c r="AS44" i="4"/>
  <c r="AS45" i="4"/>
  <c r="AS46" i="4"/>
  <c r="AS42" i="4"/>
  <c r="AS9" i="4"/>
  <c r="AS7" i="4"/>
  <c r="AS6" i="4"/>
  <c r="AS8" i="4"/>
  <c r="AS202" i="4"/>
  <c r="AS199" i="4"/>
  <c r="AS203" i="4"/>
  <c r="AS204" i="4"/>
  <c r="AS200" i="4"/>
  <c r="AS201" i="4"/>
  <c r="AS138" i="4"/>
  <c r="AS141" i="4"/>
  <c r="AS137" i="4"/>
  <c r="AS139" i="4"/>
  <c r="AS142" i="4"/>
  <c r="AS140" i="4"/>
  <c r="AS54" i="4"/>
  <c r="AS53" i="4"/>
  <c r="AS56" i="4"/>
  <c r="AS55" i="4"/>
  <c r="AS57" i="4"/>
  <c r="AS58" i="4"/>
  <c r="AS221" i="4"/>
  <c r="AS219" i="4"/>
  <c r="AS222" i="4"/>
  <c r="AS220" i="4"/>
  <c r="AP242" i="4"/>
  <c r="DP252" i="4"/>
  <c r="DR252" i="4"/>
  <c r="DP246" i="4"/>
  <c r="DR246" i="4"/>
  <c r="DT246" i="4" s="1"/>
  <c r="DP244" i="4"/>
  <c r="DR244" i="4"/>
  <c r="DP248" i="4"/>
  <c r="DR248" i="4"/>
  <c r="DT248" i="4" s="1"/>
  <c r="DP254" i="4"/>
  <c r="DR254" i="4"/>
  <c r="DR250" i="4"/>
  <c r="DT250" i="4" s="1"/>
  <c r="DP250" i="4"/>
  <c r="CV235" i="4"/>
  <c r="CR235" i="4"/>
  <c r="AS233" i="4"/>
  <c r="AI228" i="4"/>
  <c r="BW228" i="4"/>
  <c r="H228" i="4"/>
  <c r="CU228" i="4"/>
  <c r="AK228" i="4"/>
  <c r="P228" i="4"/>
  <c r="AW228" i="4"/>
  <c r="CR236" i="4"/>
  <c r="CV236" i="4"/>
  <c r="CV239" i="4"/>
  <c r="CR239" i="4"/>
  <c r="AS193" i="4"/>
  <c r="AS194" i="4"/>
  <c r="AS191" i="4"/>
  <c r="AS192" i="4"/>
  <c r="AS126" i="4"/>
  <c r="AS130" i="4"/>
  <c r="AS131" i="4"/>
  <c r="AS127" i="4"/>
  <c r="AS132" i="4"/>
  <c r="AS133" i="4"/>
  <c r="AS123" i="4"/>
  <c r="AS134" i="4"/>
  <c r="AS128" i="4"/>
  <c r="AS125" i="4"/>
  <c r="AS129" i="4"/>
  <c r="AS124" i="4"/>
  <c r="AS113" i="4"/>
  <c r="AS117" i="4"/>
  <c r="AS118" i="4"/>
  <c r="AS119" i="4"/>
  <c r="AS121" i="4"/>
  <c r="AS116" i="4"/>
  <c r="AS114" i="4"/>
  <c r="AS115" i="4"/>
  <c r="AS120" i="4"/>
  <c r="AS122" i="4"/>
  <c r="AS50" i="4"/>
  <c r="AS49" i="4"/>
  <c r="AK236" i="4"/>
  <c r="P236" i="4"/>
  <c r="BW236" i="4"/>
  <c r="H236" i="4"/>
  <c r="AI236" i="4"/>
  <c r="AW236" i="4"/>
  <c r="CU236" i="4"/>
  <c r="AS235" i="4"/>
  <c r="AP238" i="4"/>
  <c r="AS237" i="4"/>
  <c r="AP237" i="4"/>
  <c r="DG225" i="4"/>
  <c r="AK225" i="4"/>
  <c r="CU225" i="4"/>
  <c r="P225" i="4"/>
  <c r="BW225" i="4"/>
  <c r="H225" i="4"/>
  <c r="AW225" i="4"/>
  <c r="AI225" i="4"/>
  <c r="CV230" i="4"/>
  <c r="CR230" i="4"/>
  <c r="CR231" i="4"/>
  <c r="CV231" i="4"/>
  <c r="CR229" i="4"/>
  <c r="CV229" i="4"/>
  <c r="AS234" i="4"/>
  <c r="CV237" i="4"/>
  <c r="CR237" i="4"/>
  <c r="AS155" i="4"/>
  <c r="AS156" i="4"/>
  <c r="AS157" i="4"/>
  <c r="AS153" i="4"/>
  <c r="AS152" i="4"/>
  <c r="AS149" i="4"/>
  <c r="AS150" i="4"/>
  <c r="AS151" i="4"/>
  <c r="AS154" i="4"/>
  <c r="AS158" i="4"/>
  <c r="AS217" i="4"/>
  <c r="AS210" i="4"/>
  <c r="AS215" i="4"/>
  <c r="AS207" i="4"/>
  <c r="AS216" i="4"/>
  <c r="AS213" i="4"/>
  <c r="AS211" i="4"/>
  <c r="AS209" i="4"/>
  <c r="AS218" i="4"/>
  <c r="AS208" i="4"/>
  <c r="AS212" i="4"/>
  <c r="AS214" i="4"/>
  <c r="AS145" i="4"/>
  <c r="AS144" i="4"/>
  <c r="AS146" i="4"/>
  <c r="AS143" i="4"/>
  <c r="AS60" i="4"/>
  <c r="AS62" i="4"/>
  <c r="AS61" i="4"/>
  <c r="AS59" i="4"/>
  <c r="AS67" i="4"/>
  <c r="AS73" i="4"/>
  <c r="AS74" i="4"/>
  <c r="AS68" i="4"/>
  <c r="AS69" i="4"/>
  <c r="AS72" i="4"/>
  <c r="AS71" i="4"/>
  <c r="AS70" i="4"/>
  <c r="AS66" i="4"/>
  <c r="AS65" i="4"/>
  <c r="AS241" i="4"/>
  <c r="AS205" i="4"/>
  <c r="AS206" i="4"/>
  <c r="AS175" i="4"/>
  <c r="AS177" i="4"/>
  <c r="AS178" i="4"/>
  <c r="AS179" i="4"/>
  <c r="AS180" i="4"/>
  <c r="AS182" i="4"/>
  <c r="AS176" i="4"/>
  <c r="AS181" i="4"/>
  <c r="AS110" i="4"/>
  <c r="AS108" i="4"/>
  <c r="AS102" i="4"/>
  <c r="AS106" i="4"/>
  <c r="AS103" i="4"/>
  <c r="AS104" i="4"/>
  <c r="AS105" i="4"/>
  <c r="AS109" i="4"/>
  <c r="AS107" i="4"/>
  <c r="AS16" i="4"/>
  <c r="AS21" i="4"/>
  <c r="AS20" i="4"/>
  <c r="AS18" i="4"/>
  <c r="AS17" i="4"/>
  <c r="AS23" i="4"/>
  <c r="AS26" i="4"/>
  <c r="AS22" i="4"/>
  <c r="AS24" i="4"/>
  <c r="AS19" i="4"/>
  <c r="AS25" i="4"/>
  <c r="AS98" i="4"/>
  <c r="AS97" i="4"/>
  <c r="CR240" i="4"/>
  <c r="CV240" i="4"/>
  <c r="AS239" i="4"/>
  <c r="AS240" i="4"/>
  <c r="AP239" i="4"/>
  <c r="AP241" i="4"/>
  <c r="AS238" i="4"/>
  <c r="CV242" i="4"/>
  <c r="CR242" i="4"/>
  <c r="CV228" i="4"/>
  <c r="CR228" i="4"/>
  <c r="CU233" i="4"/>
  <c r="AW233" i="4"/>
  <c r="H233" i="4"/>
  <c r="AI233" i="4"/>
  <c r="AK233" i="4"/>
  <c r="P233" i="4"/>
  <c r="BW233" i="4"/>
  <c r="CV238" i="4"/>
  <c r="CR238" i="4"/>
  <c r="H237" i="4"/>
  <c r="AI237" i="4"/>
  <c r="CU237" i="4"/>
  <c r="BW237" i="4"/>
  <c r="AW237" i="4"/>
  <c r="P237" i="4"/>
  <c r="AK237" i="4"/>
  <c r="AW241" i="4"/>
  <c r="BW241" i="4"/>
  <c r="CU241" i="4"/>
  <c r="AK241" i="4"/>
  <c r="AI241" i="4"/>
  <c r="H241" i="4"/>
  <c r="P241" i="4"/>
  <c r="BP241" i="4"/>
  <c r="AS31" i="4"/>
  <c r="AS33" i="4"/>
  <c r="AS37" i="4"/>
  <c r="AS36" i="4"/>
  <c r="AS30" i="4"/>
  <c r="AS34" i="4"/>
  <c r="AS35" i="4"/>
  <c r="AS32" i="4"/>
  <c r="AS38" i="4"/>
  <c r="AS230" i="4"/>
  <c r="AS226" i="4"/>
  <c r="AS225" i="4"/>
  <c r="AS223" i="4"/>
  <c r="AS224" i="4"/>
  <c r="AS227" i="4"/>
  <c r="AS229" i="4"/>
  <c r="AS163" i="4"/>
  <c r="AS159" i="4"/>
  <c r="AS164" i="4"/>
  <c r="AS166" i="4"/>
  <c r="AS168" i="4"/>
  <c r="AS161" i="4"/>
  <c r="AS162" i="4"/>
  <c r="AS160" i="4"/>
  <c r="AS170" i="4"/>
  <c r="AS165" i="4"/>
  <c r="AS167" i="4"/>
  <c r="AS169" i="4"/>
  <c r="AS84" i="4"/>
  <c r="AS81" i="4"/>
  <c r="AS80" i="4"/>
  <c r="AS83" i="4"/>
  <c r="AS85" i="4"/>
  <c r="AS86" i="4"/>
  <c r="AS82" i="4"/>
  <c r="AS13" i="4"/>
  <c r="AS12" i="4"/>
  <c r="AS11" i="4"/>
  <c r="AS10" i="4"/>
  <c r="AS14" i="4"/>
  <c r="AP236" i="4"/>
  <c r="CV241" i="4"/>
  <c r="CR234" i="4"/>
  <c r="CV234" i="4"/>
  <c r="DO277" i="4" l="1"/>
  <c r="DQ265" i="4"/>
  <c r="DO276" i="4"/>
  <c r="DQ264" i="4"/>
  <c r="DO273" i="4"/>
  <c r="DQ261" i="4"/>
  <c r="DO268" i="4"/>
  <c r="DQ256" i="4"/>
  <c r="DO269" i="4"/>
  <c r="DQ257" i="4"/>
  <c r="DO272" i="4"/>
  <c r="DQ260" i="4"/>
  <c r="DO271" i="4"/>
  <c r="DQ259" i="4"/>
  <c r="DO270" i="4"/>
  <c r="DQ258" i="4"/>
  <c r="DO274" i="4"/>
  <c r="DQ262" i="4"/>
  <c r="DO275" i="4"/>
  <c r="DQ263" i="4"/>
  <c r="DO267" i="4"/>
  <c r="DQ255" i="4"/>
  <c r="N198" i="4"/>
  <c r="K198" i="4"/>
  <c r="N197" i="4"/>
  <c r="K197" i="4"/>
  <c r="BK265" i="4"/>
  <c r="AZ253" i="4"/>
  <c r="BK203" i="4"/>
  <c r="AZ203" i="4"/>
  <c r="N199" i="4"/>
  <c r="K199" i="4"/>
  <c r="N201" i="4"/>
  <c r="K201" i="4"/>
  <c r="N200" i="4"/>
  <c r="K200" i="4"/>
  <c r="BK205" i="4"/>
  <c r="AZ205" i="4"/>
  <c r="BK204" i="4"/>
  <c r="AZ204" i="4"/>
  <c r="BK206" i="4"/>
  <c r="AZ206" i="4"/>
  <c r="BK207" i="4"/>
  <c r="AZ207" i="4"/>
  <c r="N262" i="4"/>
  <c r="K250" i="4"/>
  <c r="N263" i="4"/>
  <c r="K251" i="4"/>
  <c r="N259" i="4"/>
  <c r="K247" i="4"/>
  <c r="BK208" i="4"/>
  <c r="AZ208" i="4"/>
  <c r="BK211" i="4"/>
  <c r="AZ211" i="4"/>
  <c r="BK210" i="4"/>
  <c r="AZ210" i="4"/>
  <c r="BK209" i="4"/>
  <c r="AZ209" i="4"/>
  <c r="N258" i="4"/>
  <c r="K246" i="4"/>
  <c r="BK262" i="4"/>
  <c r="AZ250" i="4"/>
  <c r="BK212" i="4"/>
  <c r="AZ212" i="4"/>
  <c r="BK218" i="4"/>
  <c r="AZ218" i="4"/>
  <c r="BK213" i="4"/>
  <c r="AZ213" i="4"/>
  <c r="BK214" i="4"/>
  <c r="AZ214" i="4"/>
  <c r="N207" i="4"/>
  <c r="K207" i="4"/>
  <c r="N206" i="4"/>
  <c r="K206" i="4"/>
  <c r="N208" i="4"/>
  <c r="K208" i="4"/>
  <c r="N261" i="4"/>
  <c r="K249" i="4"/>
  <c r="N255" i="4"/>
  <c r="K243" i="4"/>
  <c r="N264" i="4"/>
  <c r="K252" i="4"/>
  <c r="N256" i="4"/>
  <c r="K244" i="4"/>
  <c r="N260" i="4"/>
  <c r="K248" i="4"/>
  <c r="N257" i="4"/>
  <c r="K245" i="4"/>
  <c r="BK256" i="4"/>
  <c r="AZ244" i="4"/>
  <c r="BK261" i="4"/>
  <c r="AZ249" i="4"/>
  <c r="BK257" i="4"/>
  <c r="AZ245" i="4"/>
  <c r="BK260" i="4"/>
  <c r="AZ248" i="4"/>
  <c r="BK259" i="4"/>
  <c r="AZ247" i="4"/>
  <c r="BK264" i="4"/>
  <c r="AZ252" i="4"/>
  <c r="BK258" i="4"/>
  <c r="AZ246" i="4"/>
  <c r="BK255" i="4"/>
  <c r="AZ243" i="4"/>
  <c r="BK263" i="4"/>
  <c r="AZ251" i="4"/>
  <c r="DZ196" i="4"/>
  <c r="DZ198" i="4"/>
  <c r="EA198" i="4" s="1"/>
  <c r="DZ197" i="4"/>
  <c r="CF159" i="4"/>
  <c r="CF171" i="4"/>
  <c r="CF195" i="4"/>
  <c r="DK175" i="4"/>
  <c r="DP175" i="4"/>
  <c r="DK169" i="4"/>
  <c r="DP169" i="4"/>
  <c r="DK20" i="4"/>
  <c r="DR20" i="4"/>
  <c r="DT20" i="4" s="1"/>
  <c r="DP20" i="4"/>
  <c r="CH196" i="4"/>
  <c r="CI196" i="4"/>
  <c r="DK94" i="4"/>
  <c r="DM94" i="4"/>
  <c r="DK32" i="4"/>
  <c r="DM32" i="4"/>
  <c r="DK82" i="4"/>
  <c r="DP82" i="4"/>
  <c r="DK77" i="4"/>
  <c r="DR77" i="4"/>
  <c r="DT77" i="4" s="1"/>
  <c r="DP77" i="4"/>
  <c r="EA158" i="4"/>
  <c r="DI196" i="4"/>
  <c r="DP196" i="4"/>
  <c r="DR196" i="4"/>
  <c r="DT196" i="4" s="1"/>
  <c r="EA163" i="4"/>
  <c r="DP32" i="4"/>
  <c r="DR32" i="4"/>
  <c r="DT32" i="4" s="1"/>
  <c r="DP121" i="4"/>
  <c r="DR121" i="4"/>
  <c r="DT121" i="4" s="1"/>
  <c r="EA151" i="4"/>
  <c r="DM133" i="4"/>
  <c r="DR24" i="4"/>
  <c r="DT24" i="4" s="1"/>
  <c r="CI216" i="4"/>
  <c r="DP24" i="4"/>
  <c r="DM66" i="4"/>
  <c r="DR119" i="4"/>
  <c r="DT119" i="4" s="1"/>
  <c r="DM171" i="4"/>
  <c r="DR144" i="4"/>
  <c r="DT144" i="4" s="1"/>
  <c r="DP144" i="4"/>
  <c r="DP133" i="4"/>
  <c r="DR133" i="4"/>
  <c r="DT133" i="4" s="1"/>
  <c r="EA37" i="4"/>
  <c r="EA116" i="4"/>
  <c r="EA104" i="4"/>
  <c r="L221" i="4"/>
  <c r="DM61" i="4"/>
  <c r="DP57" i="4"/>
  <c r="DP49" i="4"/>
  <c r="DR9" i="4"/>
  <c r="DT9" i="4" s="1"/>
  <c r="DR49" i="4"/>
  <c r="DT49" i="4" s="1"/>
  <c r="DR74" i="4"/>
  <c r="DT74" i="4" s="1"/>
  <c r="DP74" i="4"/>
  <c r="DR57" i="4"/>
  <c r="DT57" i="4" s="1"/>
  <c r="BJ237" i="4"/>
  <c r="DM139" i="4"/>
  <c r="CL209" i="4"/>
  <c r="CM209" i="4" s="1"/>
  <c r="CC219" i="4"/>
  <c r="DR82" i="4"/>
  <c r="DT82" i="4" s="1"/>
  <c r="DR94" i="4"/>
  <c r="DT94" i="4" s="1"/>
  <c r="EA117" i="4"/>
  <c r="DP94" i="4"/>
  <c r="DP127" i="4"/>
  <c r="DR127" i="4"/>
  <c r="DT127" i="4" s="1"/>
  <c r="BK232" i="4"/>
  <c r="DM187" i="4"/>
  <c r="DP187" i="4"/>
  <c r="DR187" i="4"/>
  <c r="DT187" i="4" s="1"/>
  <c r="EA115" i="4"/>
  <c r="DM93" i="4"/>
  <c r="DR93" i="4"/>
  <c r="DT93" i="4" s="1"/>
  <c r="EA103" i="4"/>
  <c r="DR40" i="4"/>
  <c r="DT40" i="4" s="1"/>
  <c r="N223" i="4"/>
  <c r="EA71" i="4"/>
  <c r="DR91" i="4"/>
  <c r="DT91" i="4" s="1"/>
  <c r="ED213" i="4"/>
  <c r="CF116" i="4"/>
  <c r="DR189" i="4"/>
  <c r="DT189" i="4" s="1"/>
  <c r="EG94" i="4"/>
  <c r="BJ217" i="4"/>
  <c r="DR33" i="4"/>
  <c r="DT33" i="4" s="1"/>
  <c r="L208" i="4"/>
  <c r="N213" i="4"/>
  <c r="ED212" i="4"/>
  <c r="DR171" i="4"/>
  <c r="DT171" i="4" s="1"/>
  <c r="DP137" i="4"/>
  <c r="DR137" i="4"/>
  <c r="DT137" i="4" s="1"/>
  <c r="DP92" i="4"/>
  <c r="DR92" i="4"/>
  <c r="DT92" i="4" s="1"/>
  <c r="DM185" i="4"/>
  <c r="EA194" i="4"/>
  <c r="L220" i="4"/>
  <c r="CE213" i="4"/>
  <c r="DP173" i="4"/>
  <c r="DR173" i="4"/>
  <c r="DT173" i="4" s="1"/>
  <c r="DP65" i="4"/>
  <c r="CF68" i="4"/>
  <c r="EA192" i="4"/>
  <c r="EG119" i="4"/>
  <c r="DP25" i="4"/>
  <c r="DR25" i="4"/>
  <c r="DT25" i="4" s="1"/>
  <c r="N227" i="4"/>
  <c r="DM89" i="4"/>
  <c r="DP96" i="4"/>
  <c r="EG37" i="4"/>
  <c r="DP89" i="4"/>
  <c r="DR96" i="4"/>
  <c r="DT96" i="4" s="1"/>
  <c r="DP33" i="4"/>
  <c r="DR89" i="4"/>
  <c r="DT89" i="4" s="1"/>
  <c r="DM146" i="4"/>
  <c r="DM60" i="4"/>
  <c r="DR52" i="4"/>
  <c r="DT52" i="4" s="1"/>
  <c r="CI209" i="4"/>
  <c r="L211" i="4"/>
  <c r="DM137" i="4"/>
  <c r="DM72" i="4"/>
  <c r="CL216" i="4"/>
  <c r="CM216" i="4" s="1"/>
  <c r="DP125" i="4"/>
  <c r="DP60" i="4"/>
  <c r="DR48" i="4"/>
  <c r="DT48" i="4" s="1"/>
  <c r="DR125" i="4"/>
  <c r="DT125" i="4" s="1"/>
  <c r="DR60" i="4"/>
  <c r="DT60" i="4" s="1"/>
  <c r="DH216" i="4"/>
  <c r="DK216" i="4" s="1"/>
  <c r="BK241" i="4"/>
  <c r="DH209" i="4"/>
  <c r="DK209" i="4" s="1"/>
  <c r="EA196" i="4"/>
  <c r="EG54" i="4"/>
  <c r="N242" i="4"/>
  <c r="EG66" i="4"/>
  <c r="CF78" i="4"/>
  <c r="EA124" i="4"/>
  <c r="EA191" i="4"/>
  <c r="EA161" i="4"/>
  <c r="ED214" i="4"/>
  <c r="DP30" i="4"/>
  <c r="DM52" i="4"/>
  <c r="DP44" i="4"/>
  <c r="ED229" i="4"/>
  <c r="DM121" i="4"/>
  <c r="DZ200" i="4"/>
  <c r="EA200" i="4" s="1"/>
  <c r="DP109" i="4"/>
  <c r="DR182" i="4"/>
  <c r="DT182" i="4" s="1"/>
  <c r="BJ231" i="4"/>
  <c r="EA83" i="4"/>
  <c r="DR109" i="4"/>
  <c r="DT109" i="4" s="1"/>
  <c r="ED239" i="4"/>
  <c r="DP100" i="4"/>
  <c r="DP16" i="4"/>
  <c r="CE232" i="4"/>
  <c r="DR100" i="4"/>
  <c r="DT100" i="4" s="1"/>
  <c r="DM195" i="4"/>
  <c r="DH232" i="4"/>
  <c r="DK232" i="4" s="1"/>
  <c r="DP93" i="4"/>
  <c r="DI40" i="4"/>
  <c r="DM183" i="4"/>
  <c r="DK105" i="4"/>
  <c r="DR105" i="4"/>
  <c r="DT105" i="4" s="1"/>
  <c r="CL232" i="4"/>
  <c r="CM232" i="4" s="1"/>
  <c r="DM105" i="4"/>
  <c r="EG143" i="4"/>
  <c r="DP40" i="4"/>
  <c r="DR97" i="4"/>
  <c r="DT97" i="4" s="1"/>
  <c r="N240" i="4"/>
  <c r="DR194" i="4"/>
  <c r="DT194" i="4" s="1"/>
  <c r="EA52" i="4"/>
  <c r="L242" i="4"/>
  <c r="EG166" i="4"/>
  <c r="DM109" i="4"/>
  <c r="EA64" i="4"/>
  <c r="DP76" i="4"/>
  <c r="DM110" i="4"/>
  <c r="DR76" i="4"/>
  <c r="DT76" i="4" s="1"/>
  <c r="DP98" i="4"/>
  <c r="DR98" i="4"/>
  <c r="DT98" i="4" s="1"/>
  <c r="L223" i="4"/>
  <c r="EG70" i="4"/>
  <c r="BK240" i="4"/>
  <c r="DP97" i="4"/>
  <c r="DI171" i="4"/>
  <c r="DN171" i="4" s="1"/>
  <c r="EG27" i="4"/>
  <c r="DM180" i="4"/>
  <c r="DP91" i="4"/>
  <c r="CF160" i="4"/>
  <c r="DP189" i="4"/>
  <c r="DP9" i="4"/>
  <c r="DR14" i="4"/>
  <c r="DT14" i="4" s="1"/>
  <c r="DP14" i="4"/>
  <c r="DP171" i="4"/>
  <c r="BJ223" i="4"/>
  <c r="CF42" i="4"/>
  <c r="CF174" i="4"/>
  <c r="CF117" i="4"/>
  <c r="BJ222" i="4"/>
  <c r="DP3" i="4"/>
  <c r="DI99" i="4"/>
  <c r="BK234" i="4"/>
  <c r="DP128" i="4"/>
  <c r="BJ215" i="4"/>
  <c r="BK216" i="4"/>
  <c r="DR128" i="4"/>
  <c r="DT128" i="4" s="1"/>
  <c r="DP13" i="4"/>
  <c r="DR13" i="4"/>
  <c r="DT13" i="4" s="1"/>
  <c r="EG95" i="4"/>
  <c r="DM25" i="4"/>
  <c r="DP17" i="4"/>
  <c r="BJ214" i="4"/>
  <c r="DI43" i="4"/>
  <c r="DP141" i="4"/>
  <c r="DR17" i="4"/>
  <c r="DT17" i="4" s="1"/>
  <c r="DR141" i="4"/>
  <c r="DT141" i="4" s="1"/>
  <c r="DI100" i="4"/>
  <c r="DR99" i="4"/>
  <c r="DT99" i="4" s="1"/>
  <c r="CF194" i="4"/>
  <c r="CF192" i="4"/>
  <c r="CF15" i="4"/>
  <c r="BJ239" i="4"/>
  <c r="DM77" i="4"/>
  <c r="DP194" i="4"/>
  <c r="DP162" i="4"/>
  <c r="DI57" i="4"/>
  <c r="DR136" i="4"/>
  <c r="DT136" i="4" s="1"/>
  <c r="DR162" i="4"/>
  <c r="DT162" i="4" s="1"/>
  <c r="DP18" i="4"/>
  <c r="EA155" i="4"/>
  <c r="DR18" i="4"/>
  <c r="DT18" i="4" s="1"/>
  <c r="EA199" i="4"/>
  <c r="N234" i="4"/>
  <c r="N239" i="4"/>
  <c r="EA154" i="4"/>
  <c r="DP115" i="4"/>
  <c r="DR115" i="4"/>
  <c r="DT115" i="4" s="1"/>
  <c r="DP136" i="4"/>
  <c r="DM127" i="4"/>
  <c r="CF22" i="4"/>
  <c r="DK3" i="4"/>
  <c r="DR3" i="4"/>
  <c r="DT3" i="4" s="1"/>
  <c r="EA195" i="4"/>
  <c r="DR44" i="4"/>
  <c r="DT44" i="4" s="1"/>
  <c r="EA164" i="4"/>
  <c r="EA101" i="4"/>
  <c r="DM78" i="4"/>
  <c r="CF52" i="4"/>
  <c r="CE197" i="4"/>
  <c r="DP78" i="4"/>
  <c r="CL197" i="4"/>
  <c r="CM197" i="4" s="1"/>
  <c r="DR67" i="4"/>
  <c r="DT67" i="4" s="1"/>
  <c r="DK67" i="4"/>
  <c r="DR78" i="4"/>
  <c r="DT78" i="4" s="1"/>
  <c r="DM189" i="4"/>
  <c r="CF148" i="4"/>
  <c r="DH197" i="4"/>
  <c r="DK197" i="4" s="1"/>
  <c r="DI123" i="4"/>
  <c r="CC197" i="4"/>
  <c r="CF197" i="4" s="1"/>
  <c r="DP123" i="4"/>
  <c r="EA36" i="4"/>
  <c r="DP177" i="4"/>
  <c r="CC198" i="4"/>
  <c r="CF198" i="4" s="1"/>
  <c r="DM170" i="4"/>
  <c r="DR123" i="4"/>
  <c r="DT123" i="4" s="1"/>
  <c r="DM194" i="4"/>
  <c r="DR177" i="4"/>
  <c r="DT177" i="4" s="1"/>
  <c r="DM158" i="4"/>
  <c r="EA113" i="4"/>
  <c r="DR158" i="4"/>
  <c r="DT158" i="4" s="1"/>
  <c r="CD198" i="4"/>
  <c r="CE209" i="4"/>
  <c r="DP90" i="4"/>
  <c r="DM56" i="4"/>
  <c r="DM90" i="4"/>
  <c r="DP182" i="4"/>
  <c r="DP15" i="4"/>
  <c r="DK15" i="4"/>
  <c r="EA152" i="4"/>
  <c r="CI236" i="4"/>
  <c r="DM44" i="4"/>
  <c r="DR90" i="4"/>
  <c r="DT90" i="4" s="1"/>
  <c r="CD197" i="4"/>
  <c r="DM182" i="4"/>
  <c r="CF113" i="4"/>
  <c r="L234" i="4"/>
  <c r="L226" i="4"/>
  <c r="N209" i="4"/>
  <c r="ED218" i="4"/>
  <c r="ED227" i="4"/>
  <c r="ED234" i="4"/>
  <c r="BJ233" i="4"/>
  <c r="EA140" i="4"/>
  <c r="DM153" i="4"/>
  <c r="DM49" i="4"/>
  <c r="DM74" i="4"/>
  <c r="DP163" i="4"/>
  <c r="DP114" i="4"/>
  <c r="DM175" i="4"/>
  <c r="DM67" i="4"/>
  <c r="DM163" i="4"/>
  <c r="DR114" i="4"/>
  <c r="DT114" i="4" s="1"/>
  <c r="DM37" i="4"/>
  <c r="EG190" i="4"/>
  <c r="DI173" i="4"/>
  <c r="EA29" i="4"/>
  <c r="DR163" i="4"/>
  <c r="DT163" i="4" s="1"/>
  <c r="L219" i="4"/>
  <c r="EA170" i="4"/>
  <c r="CF183" i="4"/>
  <c r="DL263" i="4"/>
  <c r="DI41" i="4"/>
  <c r="DP198" i="4"/>
  <c r="DP166" i="4"/>
  <c r="DI55" i="4"/>
  <c r="EA181" i="4"/>
  <c r="CF65" i="4"/>
  <c r="DM173" i="4"/>
  <c r="DM103" i="4"/>
  <c r="DM21" i="4"/>
  <c r="DP158" i="4"/>
  <c r="DM104" i="4"/>
  <c r="ED243" i="4"/>
  <c r="BJ238" i="4"/>
  <c r="DI177" i="4"/>
  <c r="CF77" i="4"/>
  <c r="DM53" i="4"/>
  <c r="DI64" i="4"/>
  <c r="DI42" i="4"/>
  <c r="DM145" i="4"/>
  <c r="DM30" i="4"/>
  <c r="DR145" i="4"/>
  <c r="DT145" i="4" s="1"/>
  <c r="DP170" i="4"/>
  <c r="DR170" i="4"/>
  <c r="DT170" i="4" s="1"/>
  <c r="DJ49" i="4"/>
  <c r="DQ49" i="4" s="1"/>
  <c r="DM141" i="4"/>
  <c r="DM157" i="4"/>
  <c r="DM18" i="4"/>
  <c r="DP53" i="4"/>
  <c r="CE254" i="4"/>
  <c r="DP67" i="4"/>
  <c r="DP48" i="4"/>
  <c r="DI44" i="4"/>
  <c r="EJ224" i="4"/>
  <c r="DI56" i="4"/>
  <c r="CF175" i="4"/>
  <c r="DR53" i="4"/>
  <c r="DT53" i="4" s="1"/>
  <c r="EA112" i="4"/>
  <c r="CI210" i="4"/>
  <c r="DI160" i="4"/>
  <c r="DM97" i="4"/>
  <c r="EG120" i="4"/>
  <c r="DP43" i="4"/>
  <c r="DR43" i="4"/>
  <c r="DT43" i="4" s="1"/>
  <c r="DP99" i="4"/>
  <c r="DM144" i="4"/>
  <c r="EJ249" i="4"/>
  <c r="EJ261" i="4"/>
  <c r="DM135" i="4"/>
  <c r="ED246" i="4"/>
  <c r="ED258" i="4"/>
  <c r="DI21" i="4"/>
  <c r="BK222" i="4"/>
  <c r="DM122" i="4"/>
  <c r="DM15" i="4"/>
  <c r="DP122" i="4"/>
  <c r="DM40" i="4"/>
  <c r="DM92" i="4"/>
  <c r="CI233" i="4"/>
  <c r="DM100" i="4"/>
  <c r="DM73" i="4"/>
  <c r="CE203" i="4"/>
  <c r="DM134" i="4"/>
  <c r="DR122" i="4"/>
  <c r="DT122" i="4" s="1"/>
  <c r="DI39" i="4"/>
  <c r="DP39" i="4"/>
  <c r="DR39" i="4"/>
  <c r="DT39" i="4" s="1"/>
  <c r="DI183" i="4"/>
  <c r="DP183" i="4"/>
  <c r="DR183" i="4"/>
  <c r="DT183" i="4" s="1"/>
  <c r="DR169" i="4"/>
  <c r="DT169" i="4" s="1"/>
  <c r="DI101" i="4"/>
  <c r="EA68" i="4"/>
  <c r="DP129" i="4"/>
  <c r="DR65" i="4"/>
  <c r="DT65" i="4" s="1"/>
  <c r="DP66" i="4"/>
  <c r="DP119" i="4"/>
  <c r="DR86" i="4"/>
  <c r="DT86" i="4" s="1"/>
  <c r="DM156" i="4"/>
  <c r="L213" i="4"/>
  <c r="CE251" i="4"/>
  <c r="DM162" i="4"/>
  <c r="CE200" i="4"/>
  <c r="DM17" i="4"/>
  <c r="DR112" i="4"/>
  <c r="DT112" i="4" s="1"/>
  <c r="DL264" i="4"/>
  <c r="CI225" i="4"/>
  <c r="DR15" i="4"/>
  <c r="DT15" i="4" s="1"/>
  <c r="DI15" i="4"/>
  <c r="DN15" i="4" s="1"/>
  <c r="DI54" i="4"/>
  <c r="EA100" i="4"/>
  <c r="DM136" i="4"/>
  <c r="DM20" i="4"/>
  <c r="DR84" i="4"/>
  <c r="DT84" i="4" s="1"/>
  <c r="CI219" i="4"/>
  <c r="DM38" i="4"/>
  <c r="CI197" i="4"/>
  <c r="DM54" i="4"/>
  <c r="EA41" i="4"/>
  <c r="DM29" i="4"/>
  <c r="DM65" i="4"/>
  <c r="DP145" i="4"/>
  <c r="L209" i="4"/>
  <c r="DP148" i="4"/>
  <c r="DI147" i="4"/>
  <c r="DN159" i="4" s="1"/>
  <c r="DP147" i="4"/>
  <c r="DR147" i="4"/>
  <c r="DT147" i="4" s="1"/>
  <c r="DT252" i="4"/>
  <c r="DS263" i="4"/>
  <c r="DU263" i="4" s="1"/>
  <c r="DS264" i="4"/>
  <c r="DU264" i="4" s="1"/>
  <c r="DT253" i="4"/>
  <c r="DO266" i="4"/>
  <c r="DT251" i="4"/>
  <c r="DS258" i="4"/>
  <c r="DU258" i="4" s="1"/>
  <c r="DS261" i="4"/>
  <c r="DU261" i="4" s="1"/>
  <c r="DS256" i="4"/>
  <c r="DU256" i="4" s="1"/>
  <c r="DS259" i="4"/>
  <c r="DU259" i="4" s="1"/>
  <c r="DS262" i="4"/>
  <c r="DU262" i="4" s="1"/>
  <c r="DS260" i="4"/>
  <c r="DU260" i="4" s="1"/>
  <c r="DS257" i="4"/>
  <c r="DU257" i="4" s="1"/>
  <c r="DL258" i="4"/>
  <c r="DL261" i="4"/>
  <c r="DL257" i="4"/>
  <c r="DL256" i="4"/>
  <c r="DL259" i="4"/>
  <c r="DL260" i="4"/>
  <c r="DL262" i="4"/>
  <c r="DT254" i="4"/>
  <c r="DS265" i="4"/>
  <c r="DU265" i="4" s="1"/>
  <c r="DR129" i="4"/>
  <c r="DT129" i="4" s="1"/>
  <c r="EG189" i="4"/>
  <c r="EG46" i="4"/>
  <c r="DZ231" i="4"/>
  <c r="CE239" i="4"/>
  <c r="DL255" i="4"/>
  <c r="DI139" i="4"/>
  <c r="DI138" i="4"/>
  <c r="EG61" i="4"/>
  <c r="EA114" i="4"/>
  <c r="DP26" i="4"/>
  <c r="CL226" i="4"/>
  <c r="CM226" i="4" s="1"/>
  <c r="CL235" i="4"/>
  <c r="CM235" i="4" s="1"/>
  <c r="BJ236" i="4"/>
  <c r="DI141" i="4"/>
  <c r="DM26" i="4"/>
  <c r="DI136" i="4"/>
  <c r="DI140" i="4"/>
  <c r="DR26" i="4"/>
  <c r="DT26" i="4" s="1"/>
  <c r="DI137" i="4"/>
  <c r="L224" i="4"/>
  <c r="EA38" i="4"/>
  <c r="DZ235" i="4"/>
  <c r="DT244" i="4"/>
  <c r="DS255" i="4"/>
  <c r="DU255" i="4" s="1"/>
  <c r="DR166" i="4"/>
  <c r="DT166" i="4" s="1"/>
  <c r="DH219" i="4"/>
  <c r="CF47" i="4"/>
  <c r="ED216" i="4"/>
  <c r="N241" i="4"/>
  <c r="L225" i="4"/>
  <c r="L210" i="4"/>
  <c r="DI20" i="4"/>
  <c r="DZ232" i="4"/>
  <c r="CL229" i="4"/>
  <c r="CM229" i="4" s="1"/>
  <c r="EG43" i="4"/>
  <c r="EA66" i="4"/>
  <c r="CI229" i="4"/>
  <c r="CD201" i="4"/>
  <c r="EA58" i="4"/>
  <c r="EA57" i="4"/>
  <c r="EA190" i="4"/>
  <c r="EF226" i="4"/>
  <c r="DJ177" i="4"/>
  <c r="DQ177" i="4" s="1"/>
  <c r="EG122" i="4"/>
  <c r="CF112" i="4"/>
  <c r="CF191" i="4"/>
  <c r="EG182" i="4"/>
  <c r="EG101" i="4"/>
  <c r="BK219" i="4"/>
  <c r="EA189" i="4"/>
  <c r="EA54" i="4"/>
  <c r="G102" i="13"/>
  <c r="H102" i="13"/>
  <c r="G58" i="13"/>
  <c r="DI19" i="4"/>
  <c r="CD199" i="4"/>
  <c r="DM119" i="4"/>
  <c r="DI148" i="4"/>
  <c r="EA65" i="4"/>
  <c r="DM125" i="4"/>
  <c r="EG173" i="4"/>
  <c r="DI175" i="4"/>
  <c r="DI16" i="4"/>
  <c r="CD202" i="4"/>
  <c r="EG136" i="4"/>
  <c r="CF173" i="4"/>
  <c r="DM148" i="4"/>
  <c r="EG178" i="4"/>
  <c r="EG118" i="4"/>
  <c r="DI18" i="4"/>
  <c r="EG71" i="4"/>
  <c r="L222" i="4"/>
  <c r="DM96" i="4"/>
  <c r="CF69" i="4"/>
  <c r="DI60" i="4"/>
  <c r="CC201" i="4"/>
  <c r="CF201" i="4" s="1"/>
  <c r="DI17" i="4"/>
  <c r="EG161" i="4"/>
  <c r="CE199" i="4"/>
  <c r="CC200" i="4"/>
  <c r="CF200" i="4" s="1"/>
  <c r="CE243" i="4"/>
  <c r="EG45" i="4"/>
  <c r="DR16" i="4"/>
  <c r="DT16" i="4" s="1"/>
  <c r="CL199" i="4"/>
  <c r="CM199" i="4" s="1"/>
  <c r="CF115" i="4"/>
  <c r="CE207" i="4"/>
  <c r="DR30" i="4"/>
  <c r="DT30" i="4" s="1"/>
  <c r="DP58" i="4"/>
  <c r="CD200" i="4"/>
  <c r="EG133" i="4"/>
  <c r="CI199" i="4"/>
  <c r="CC199" i="4"/>
  <c r="CF199" i="4" s="1"/>
  <c r="CC208" i="4"/>
  <c r="CF208" i="4" s="1"/>
  <c r="CL207" i="4"/>
  <c r="CM207" i="4" s="1"/>
  <c r="EJ248" i="4"/>
  <c r="DR58" i="4"/>
  <c r="DT58" i="4" s="1"/>
  <c r="EA69" i="4"/>
  <c r="DI58" i="4"/>
  <c r="DP86" i="4"/>
  <c r="CI207" i="4"/>
  <c r="DM113" i="4"/>
  <c r="EG62" i="4"/>
  <c r="EA150" i="4"/>
  <c r="CE231" i="4"/>
  <c r="N232" i="4"/>
  <c r="CF48" i="4"/>
  <c r="EA70" i="4"/>
  <c r="DM98" i="4"/>
  <c r="EG154" i="4"/>
  <c r="DP84" i="4"/>
  <c r="CC207" i="4"/>
  <c r="CF207" i="4" s="1"/>
  <c r="DH229" i="4"/>
  <c r="DK229" i="4" s="1"/>
  <c r="EA45" i="4"/>
  <c r="DR148" i="4"/>
  <c r="DT148" i="4" s="1"/>
  <c r="EA175" i="4"/>
  <c r="EG105" i="4"/>
  <c r="N230" i="4"/>
  <c r="DM86" i="4"/>
  <c r="DM42" i="4"/>
  <c r="DM84" i="4"/>
  <c r="CF55" i="4"/>
  <c r="DH207" i="4"/>
  <c r="DK207" i="4" s="1"/>
  <c r="N226" i="4"/>
  <c r="N210" i="4"/>
  <c r="EG59" i="4"/>
  <c r="EJ245" i="4"/>
  <c r="N222" i="4"/>
  <c r="EF227" i="4"/>
  <c r="DM198" i="4"/>
  <c r="EA56" i="4"/>
  <c r="CF172" i="4"/>
  <c r="DR66" i="4"/>
  <c r="DT66" i="4" s="1"/>
  <c r="EA61" i="4"/>
  <c r="EG55" i="4"/>
  <c r="DZ233" i="4"/>
  <c r="EG40" i="4"/>
  <c r="EA47" i="4"/>
  <c r="EA50" i="4"/>
  <c r="EG183" i="4"/>
  <c r="EA59" i="4"/>
  <c r="ED235" i="4"/>
  <c r="EA26" i="4"/>
  <c r="EF228" i="4"/>
  <c r="CI231" i="4"/>
  <c r="CL231" i="4"/>
  <c r="CM231" i="4" s="1"/>
  <c r="CE228" i="4"/>
  <c r="BK235" i="4"/>
  <c r="EJ231" i="4"/>
  <c r="DI124" i="4"/>
  <c r="BK224" i="4"/>
  <c r="EG28" i="4"/>
  <c r="EJ252" i="4"/>
  <c r="DR110" i="4"/>
  <c r="DT110" i="4" s="1"/>
  <c r="DP110" i="4"/>
  <c r="EF229" i="4"/>
  <c r="DI45" i="4"/>
  <c r="EF231" i="4"/>
  <c r="CI228" i="4"/>
  <c r="DM115" i="4"/>
  <c r="DI125" i="4"/>
  <c r="N219" i="4"/>
  <c r="DI70" i="4"/>
  <c r="BJ220" i="4"/>
  <c r="L212" i="4"/>
  <c r="CC231" i="4"/>
  <c r="CF243" i="4" s="1"/>
  <c r="CL219" i="4"/>
  <c r="CM219" i="4" s="1"/>
  <c r="CL228" i="4"/>
  <c r="CM228" i="4" s="1"/>
  <c r="EA63" i="4"/>
  <c r="EG74" i="4"/>
  <c r="BK225" i="4"/>
  <c r="EA153" i="4"/>
  <c r="DR176" i="4"/>
  <c r="DT176" i="4" s="1"/>
  <c r="DP176" i="4"/>
  <c r="DH231" i="4"/>
  <c r="DK231" i="4" s="1"/>
  <c r="CD203" i="4"/>
  <c r="CK203" i="4" s="1"/>
  <c r="BJ226" i="4"/>
  <c r="EA60" i="4"/>
  <c r="N211" i="4"/>
  <c r="EA55" i="4"/>
  <c r="DP152" i="4"/>
  <c r="DM152" i="4"/>
  <c r="DR152" i="4"/>
  <c r="DT152" i="4" s="1"/>
  <c r="DR134" i="4"/>
  <c r="DT134" i="4" s="1"/>
  <c r="DP134" i="4"/>
  <c r="DH228" i="4"/>
  <c r="DK228" i="4" s="1"/>
  <c r="EJ246" i="4"/>
  <c r="EA157" i="4"/>
  <c r="EG96" i="4"/>
  <c r="DM45" i="4"/>
  <c r="EA67" i="4"/>
  <c r="CC203" i="4"/>
  <c r="CF203" i="4" s="1"/>
  <c r="EG29" i="4"/>
  <c r="DR104" i="4"/>
  <c r="DT104" i="4" s="1"/>
  <c r="DP104" i="4"/>
  <c r="EF230" i="4"/>
  <c r="L232" i="4"/>
  <c r="ED220" i="4"/>
  <c r="CC220" i="4"/>
  <c r="N225" i="4"/>
  <c r="DM57" i="4"/>
  <c r="DJ151" i="4"/>
  <c r="DQ151" i="4" s="1"/>
  <c r="CC202" i="4"/>
  <c r="CF202" i="4" s="1"/>
  <c r="EA42" i="4"/>
  <c r="EG147" i="4"/>
  <c r="DR198" i="4"/>
  <c r="DT198" i="4" s="1"/>
  <c r="DM112" i="4"/>
  <c r="BK251" i="4"/>
  <c r="EA165" i="4"/>
  <c r="EJ233" i="4"/>
  <c r="EG162" i="4"/>
  <c r="DP45" i="4"/>
  <c r="EG99" i="4"/>
  <c r="ED215" i="4"/>
  <c r="N212" i="4"/>
  <c r="BJ216" i="4"/>
  <c r="EA62" i="4"/>
  <c r="DP140" i="4"/>
  <c r="DM140" i="4"/>
  <c r="DR140" i="4"/>
  <c r="DT140" i="4" s="1"/>
  <c r="CC232" i="4"/>
  <c r="CF244" i="4" s="1"/>
  <c r="DZ234" i="4"/>
  <c r="EG181" i="4"/>
  <c r="EA156" i="4"/>
  <c r="DM33" i="4"/>
  <c r="CF70" i="4"/>
  <c r="DR45" i="4"/>
  <c r="DT45" i="4" s="1"/>
  <c r="EA96" i="4"/>
  <c r="EG33" i="4"/>
  <c r="BK220" i="4"/>
  <c r="EG132" i="4"/>
  <c r="DP112" i="4"/>
  <c r="ED236" i="4"/>
  <c r="CE219" i="4"/>
  <c r="N221" i="4"/>
  <c r="EG163" i="4"/>
  <c r="CJ66" i="4"/>
  <c r="DI176" i="4"/>
  <c r="EA30" i="4"/>
  <c r="BK221" i="4"/>
  <c r="EG63" i="4"/>
  <c r="EG202" i="4"/>
  <c r="EG69" i="4"/>
  <c r="DZ230" i="4"/>
  <c r="EG92" i="4"/>
  <c r="EG160" i="4"/>
  <c r="EG164" i="4"/>
  <c r="EG47" i="4"/>
  <c r="EA110" i="4"/>
  <c r="DR113" i="4"/>
  <c r="DT113" i="4" s="1"/>
  <c r="CF161" i="4"/>
  <c r="DI113" i="4"/>
  <c r="CF157" i="4"/>
  <c r="BJ224" i="4"/>
  <c r="CF64" i="4"/>
  <c r="CE230" i="4"/>
  <c r="BJ241" i="4"/>
  <c r="CL230" i="4"/>
  <c r="CM230" i="4" s="1"/>
  <c r="DJ135" i="4"/>
  <c r="DQ135" i="4" s="1"/>
  <c r="EG90" i="4"/>
  <c r="CF122" i="4"/>
  <c r="EA109" i="4"/>
  <c r="ED217" i="4"/>
  <c r="CF79" i="4"/>
  <c r="EA44" i="4"/>
  <c r="DP113" i="4"/>
  <c r="DH230" i="4"/>
  <c r="DK230" i="4" s="1"/>
  <c r="EG31" i="4"/>
  <c r="EA33" i="4"/>
  <c r="CI230" i="4"/>
  <c r="N231" i="4"/>
  <c r="EG188" i="4"/>
  <c r="EA160" i="4"/>
  <c r="CF106" i="4"/>
  <c r="DJ24" i="4"/>
  <c r="DQ24" i="4" s="1"/>
  <c r="CD232" i="4"/>
  <c r="CK232" i="4" s="1"/>
  <c r="CJ129" i="4"/>
  <c r="EG155" i="4"/>
  <c r="CD229" i="4"/>
  <c r="CK229" i="4" s="1"/>
  <c r="EJ229" i="4"/>
  <c r="EF203" i="4"/>
  <c r="EG203" i="4" s="1"/>
  <c r="EJ244" i="4"/>
  <c r="EG177" i="4"/>
  <c r="CI226" i="4"/>
  <c r="DH226" i="4"/>
  <c r="DK226" i="4" s="1"/>
  <c r="DJ96" i="4"/>
  <c r="DQ96" i="4" s="1"/>
  <c r="CE235" i="4"/>
  <c r="BJ234" i="4"/>
  <c r="EG107" i="4"/>
  <c r="EA122" i="4"/>
  <c r="CF156" i="4"/>
  <c r="EA91" i="4"/>
  <c r="DP28" i="4"/>
  <c r="DI174" i="4"/>
  <c r="EG151" i="4"/>
  <c r="CC229" i="4"/>
  <c r="CI235" i="4"/>
  <c r="CE236" i="4"/>
  <c r="CF164" i="4"/>
  <c r="EA31" i="4"/>
  <c r="DI150" i="4"/>
  <c r="DH235" i="4"/>
  <c r="DK235" i="4" s="1"/>
  <c r="CE247" i="4"/>
  <c r="DH238" i="4"/>
  <c r="CF50" i="4"/>
  <c r="BK215" i="4"/>
  <c r="DP5" i="4"/>
  <c r="DR5" i="4"/>
  <c r="DT5" i="4" s="1"/>
  <c r="CL238" i="4"/>
  <c r="CM238" i="4" s="1"/>
  <c r="DZ229" i="4"/>
  <c r="CF120" i="4"/>
  <c r="EA162" i="4"/>
  <c r="BJ225" i="4"/>
  <c r="EG146" i="4"/>
  <c r="DH199" i="4"/>
  <c r="DK199" i="4" s="1"/>
  <c r="DZ217" i="4"/>
  <c r="CD227" i="4"/>
  <c r="CK227" i="4" s="1"/>
  <c r="EG172" i="4"/>
  <c r="EA159" i="4"/>
  <c r="EG104" i="4"/>
  <c r="BK229" i="4"/>
  <c r="CF154" i="4"/>
  <c r="EF232" i="4"/>
  <c r="DM28" i="4"/>
  <c r="L233" i="4"/>
  <c r="CC227" i="4"/>
  <c r="DZ228" i="4"/>
  <c r="CL242" i="4"/>
  <c r="CM242" i="4" s="1"/>
  <c r="EJ239" i="4"/>
  <c r="EG185" i="4"/>
  <c r="EG60" i="4"/>
  <c r="EG36" i="4"/>
  <c r="L218" i="4"/>
  <c r="CD228" i="4"/>
  <c r="CK228" i="4" s="1"/>
  <c r="DZ227" i="4"/>
  <c r="CE250" i="4"/>
  <c r="DH242" i="4"/>
  <c r="DK242" i="4" s="1"/>
  <c r="DL253" i="4" s="1"/>
  <c r="EG102" i="4"/>
  <c r="EG111" i="4"/>
  <c r="BK217" i="4"/>
  <c r="DI30" i="4"/>
  <c r="CC204" i="4"/>
  <c r="CF204" i="4" s="1"/>
  <c r="CC226" i="4"/>
  <c r="CC230" i="4"/>
  <c r="CE242" i="4"/>
  <c r="CI241" i="4"/>
  <c r="CD253" i="4"/>
  <c r="CK253" i="4" s="1"/>
  <c r="CE238" i="4"/>
  <c r="EA173" i="4"/>
  <c r="EA120" i="4"/>
  <c r="EG158" i="4"/>
  <c r="CD226" i="4"/>
  <c r="CK226" i="4" s="1"/>
  <c r="CD230" i="4"/>
  <c r="CK230" i="4" s="1"/>
  <c r="CI238" i="4"/>
  <c r="EA106" i="4"/>
  <c r="BK248" i="4"/>
  <c r="L245" i="4"/>
  <c r="CC233" i="4"/>
  <c r="CF245" i="4" s="1"/>
  <c r="DZ236" i="4"/>
  <c r="ED247" i="4"/>
  <c r="DZ237" i="4"/>
  <c r="DZ238" i="4"/>
  <c r="BK243" i="4"/>
  <c r="CJ193" i="4"/>
  <c r="CJ137" i="4"/>
  <c r="N249" i="4"/>
  <c r="CE240" i="4"/>
  <c r="L246" i="4"/>
  <c r="EJ240" i="4"/>
  <c r="DH240" i="4"/>
  <c r="DK240" i="4" s="1"/>
  <c r="CL240" i="4"/>
  <c r="CM240" i="4" s="1"/>
  <c r="CI240" i="4"/>
  <c r="DH239" i="4"/>
  <c r="DK239" i="4" s="1"/>
  <c r="CE252" i="4"/>
  <c r="BK249" i="4"/>
  <c r="EG144" i="4"/>
  <c r="EA82" i="4"/>
  <c r="EJ223" i="4"/>
  <c r="EG127" i="4"/>
  <c r="EG56" i="4"/>
  <c r="BK226" i="4"/>
  <c r="EA74" i="4"/>
  <c r="CF149" i="4"/>
  <c r="DR108" i="4"/>
  <c r="DT108" i="4" s="1"/>
  <c r="DP108" i="4"/>
  <c r="EG129" i="4"/>
  <c r="CF155" i="4"/>
  <c r="DI105" i="4"/>
  <c r="EA188" i="4"/>
  <c r="DH213" i="4"/>
  <c r="DK213" i="4" s="1"/>
  <c r="CL213" i="4"/>
  <c r="CM213" i="4" s="1"/>
  <c r="CI213" i="4"/>
  <c r="BJ235" i="4"/>
  <c r="L236" i="4"/>
  <c r="CE216" i="4"/>
  <c r="CF110" i="4"/>
  <c r="DI109" i="4"/>
  <c r="DI115" i="4"/>
  <c r="EJ222" i="4"/>
  <c r="DJ29" i="4"/>
  <c r="DQ29" i="4" s="1"/>
  <c r="EA99" i="4"/>
  <c r="EG148" i="4"/>
  <c r="BK223" i="4"/>
  <c r="DM123" i="4"/>
  <c r="EG176" i="4"/>
  <c r="EA39" i="4"/>
  <c r="BJ218" i="4"/>
  <c r="DP156" i="4"/>
  <c r="DR156" i="4"/>
  <c r="DT156" i="4" s="1"/>
  <c r="DM108" i="4"/>
  <c r="DI50" i="4"/>
  <c r="CF165" i="4"/>
  <c r="DZ201" i="4"/>
  <c r="EA201" i="4" s="1"/>
  <c r="DM62" i="4"/>
  <c r="CI215" i="4"/>
  <c r="DH215" i="4"/>
  <c r="DK215" i="4" s="1"/>
  <c r="CL215" i="4"/>
  <c r="CM215" i="4" s="1"/>
  <c r="N233" i="4"/>
  <c r="L240" i="4"/>
  <c r="CF109" i="4"/>
  <c r="DM50" i="4"/>
  <c r="DM101" i="4"/>
  <c r="BK250" i="4"/>
  <c r="DI112" i="4"/>
  <c r="DR180" i="4"/>
  <c r="DT180" i="4" s="1"/>
  <c r="DP180" i="4"/>
  <c r="ED238" i="4"/>
  <c r="EJ235" i="4"/>
  <c r="N236" i="4"/>
  <c r="BJ232" i="4"/>
  <c r="CF190" i="4"/>
  <c r="DJ107" i="4"/>
  <c r="DQ107" i="4" s="1"/>
  <c r="EG116" i="4"/>
  <c r="CJ58" i="4"/>
  <c r="DZ202" i="4"/>
  <c r="EA202" i="4" s="1"/>
  <c r="EA34" i="4"/>
  <c r="CD204" i="4"/>
  <c r="CK204" i="4" s="1"/>
  <c r="DP50" i="4"/>
  <c r="EG30" i="4"/>
  <c r="EA27" i="4"/>
  <c r="EG35" i="4"/>
  <c r="L228" i="4"/>
  <c r="CF57" i="4"/>
  <c r="DM36" i="4"/>
  <c r="DP36" i="4"/>
  <c r="DR36" i="4"/>
  <c r="DT36" i="4" s="1"/>
  <c r="DI116" i="4"/>
  <c r="EA107" i="4"/>
  <c r="CF108" i="4"/>
  <c r="EA197" i="4"/>
  <c r="DR50" i="4"/>
  <c r="DT50" i="4" s="1"/>
  <c r="CJ90" i="4"/>
  <c r="DI114" i="4"/>
  <c r="DJ47" i="4"/>
  <c r="DQ47" i="4" s="1"/>
  <c r="EG97" i="4"/>
  <c r="BK233" i="4"/>
  <c r="CF119" i="4"/>
  <c r="DZ203" i="4"/>
  <c r="EA203" i="4" s="1"/>
  <c r="CJ45" i="4"/>
  <c r="EG98" i="4"/>
  <c r="N228" i="4"/>
  <c r="EF250" i="4"/>
  <c r="EG262" i="4" s="1"/>
  <c r="CF114" i="4"/>
  <c r="DM168" i="4"/>
  <c r="DM48" i="4"/>
  <c r="DM192" i="4"/>
  <c r="DR192" i="4"/>
  <c r="DT192" i="4" s="1"/>
  <c r="DP192" i="4"/>
  <c r="CJ103" i="4"/>
  <c r="CJ57" i="4"/>
  <c r="CJ82" i="4"/>
  <c r="DI26" i="4"/>
  <c r="DJ40" i="4"/>
  <c r="DQ40" i="4" s="1"/>
  <c r="DI131" i="4"/>
  <c r="CF28" i="4"/>
  <c r="BK242" i="4"/>
  <c r="EA51" i="4"/>
  <c r="CC211" i="4"/>
  <c r="CF29" i="4"/>
  <c r="DZ214" i="4"/>
  <c r="EG110" i="4"/>
  <c r="DP103" i="4"/>
  <c r="DR103" i="4"/>
  <c r="DT103" i="4" s="1"/>
  <c r="DI111" i="4"/>
  <c r="DP111" i="4"/>
  <c r="DM111" i="4"/>
  <c r="DR111" i="4"/>
  <c r="DT111" i="4" s="1"/>
  <c r="CF135" i="4"/>
  <c r="CF147" i="4"/>
  <c r="EF206" i="4"/>
  <c r="EG206" i="4" s="1"/>
  <c r="EF204" i="4"/>
  <c r="EG204" i="4" s="1"/>
  <c r="EF207" i="4"/>
  <c r="EG207" i="4" s="1"/>
  <c r="EF205" i="4"/>
  <c r="EG205" i="4" s="1"/>
  <c r="EG130" i="4"/>
  <c r="EA174" i="4"/>
  <c r="CJ166" i="4"/>
  <c r="EG115" i="4"/>
  <c r="EA32" i="4"/>
  <c r="EG26" i="4"/>
  <c r="DJ152" i="4"/>
  <c r="DQ152" i="4" s="1"/>
  <c r="DP80" i="4"/>
  <c r="DR80" i="4"/>
  <c r="DT80" i="4" s="1"/>
  <c r="L235" i="4"/>
  <c r="L238" i="4"/>
  <c r="L227" i="4"/>
  <c r="DR72" i="4"/>
  <c r="DT72" i="4" s="1"/>
  <c r="DP72" i="4"/>
  <c r="L252" i="4"/>
  <c r="CD231" i="4"/>
  <c r="CK231" i="4" s="1"/>
  <c r="EG73" i="4"/>
  <c r="EG57" i="4"/>
  <c r="EJ217" i="4"/>
  <c r="CF71" i="4"/>
  <c r="EG58" i="4"/>
  <c r="BJ240" i="4"/>
  <c r="CF54" i="4"/>
  <c r="DR37" i="4"/>
  <c r="DT37" i="4" s="1"/>
  <c r="DP37" i="4"/>
  <c r="CJ173" i="4"/>
  <c r="BJ242" i="4"/>
  <c r="CF123" i="4"/>
  <c r="CF111" i="4"/>
  <c r="CL204" i="4"/>
  <c r="CM204" i="4" s="1"/>
  <c r="DH204" i="4"/>
  <c r="DK204" i="4" s="1"/>
  <c r="CE204" i="4"/>
  <c r="CI204" i="4"/>
  <c r="DR135" i="4"/>
  <c r="DT135" i="4" s="1"/>
  <c r="DP135" i="4"/>
  <c r="DM147" i="4"/>
  <c r="DI135" i="4"/>
  <c r="DM181" i="4"/>
  <c r="DP181" i="4"/>
  <c r="DR181" i="4"/>
  <c r="DT181" i="4" s="1"/>
  <c r="CJ146" i="4"/>
  <c r="EA28" i="4"/>
  <c r="CL200" i="4"/>
  <c r="CM200" i="4" s="1"/>
  <c r="CI200" i="4"/>
  <c r="DH200" i="4"/>
  <c r="DK200" i="4" s="1"/>
  <c r="DP21" i="4"/>
  <c r="DR21" i="4"/>
  <c r="DT21" i="4" s="1"/>
  <c r="DR56" i="4"/>
  <c r="DT56" i="4" s="1"/>
  <c r="DP56" i="4"/>
  <c r="CE248" i="4"/>
  <c r="EA121" i="4"/>
  <c r="EG167" i="4"/>
  <c r="EG41" i="4"/>
  <c r="EA111" i="4"/>
  <c r="DJ67" i="4"/>
  <c r="DQ67" i="4" s="1"/>
  <c r="DJ28" i="4"/>
  <c r="DQ28" i="4" s="1"/>
  <c r="DJ89" i="4"/>
  <c r="DQ89" i="4" s="1"/>
  <c r="EG32" i="4"/>
  <c r="CJ36" i="4"/>
  <c r="CD212" i="4"/>
  <c r="CK212" i="4" s="1"/>
  <c r="CE206" i="4"/>
  <c r="DH206" i="4"/>
  <c r="DK206" i="4" s="1"/>
  <c r="CL206" i="4"/>
  <c r="CM206" i="4" s="1"/>
  <c r="CI206" i="4"/>
  <c r="H78" i="13"/>
  <c r="CJ158" i="4"/>
  <c r="CJ31" i="4"/>
  <c r="CJ119" i="4"/>
  <c r="CJ25" i="4"/>
  <c r="CJ184" i="4"/>
  <c r="CJ162" i="4"/>
  <c r="CJ130" i="4"/>
  <c r="CJ48" i="4"/>
  <c r="CJ178" i="4"/>
  <c r="CJ190" i="4"/>
  <c r="CJ123" i="4"/>
  <c r="CJ165" i="4"/>
  <c r="CJ188" i="4"/>
  <c r="CJ41" i="4"/>
  <c r="CJ181" i="4"/>
  <c r="H66" i="13"/>
  <c r="H54" i="13"/>
  <c r="H42" i="13"/>
  <c r="H38" i="13"/>
  <c r="CJ117" i="4"/>
  <c r="CJ116" i="4"/>
  <c r="CJ118" i="4"/>
  <c r="CJ17" i="4"/>
  <c r="CJ172" i="4"/>
  <c r="CJ171" i="4"/>
  <c r="CJ30" i="4"/>
  <c r="CJ104" i="4"/>
  <c r="CJ59" i="4"/>
  <c r="CJ177" i="4"/>
  <c r="CJ56" i="4"/>
  <c r="CJ49" i="4"/>
  <c r="CJ155" i="4"/>
  <c r="CJ22" i="4"/>
  <c r="CJ101" i="4"/>
  <c r="CJ159" i="4"/>
  <c r="CJ63" i="4"/>
  <c r="CJ102" i="4"/>
  <c r="CJ156" i="4"/>
  <c r="CJ180" i="4"/>
  <c r="CJ170" i="4"/>
  <c r="CJ148" i="4"/>
  <c r="CJ127" i="4"/>
  <c r="CJ126" i="4"/>
  <c r="CJ154" i="4"/>
  <c r="CJ176" i="4"/>
  <c r="CJ81" i="4"/>
  <c r="CJ18" i="4"/>
  <c r="CJ64" i="4"/>
  <c r="CJ145" i="4"/>
  <c r="CJ27" i="4"/>
  <c r="CJ142" i="4"/>
  <c r="CJ135" i="4"/>
  <c r="CJ134" i="4"/>
  <c r="CJ133" i="4"/>
  <c r="CJ98" i="4"/>
  <c r="CJ113" i="4"/>
  <c r="CJ111" i="4"/>
  <c r="CJ112" i="4"/>
  <c r="CJ136" i="4"/>
  <c r="CJ107" i="4"/>
  <c r="CJ125" i="4"/>
  <c r="CJ132" i="4"/>
  <c r="CJ51" i="4"/>
  <c r="CJ189" i="4"/>
  <c r="CJ94" i="4"/>
  <c r="CJ92" i="4"/>
  <c r="CJ93" i="4"/>
  <c r="CJ141" i="4"/>
  <c r="CJ140" i="4"/>
  <c r="CJ139" i="4"/>
  <c r="CJ84" i="4"/>
  <c r="CJ83" i="4"/>
  <c r="CJ40" i="4"/>
  <c r="CJ72" i="4"/>
  <c r="CJ88" i="4"/>
  <c r="CJ50" i="4"/>
  <c r="CJ16" i="4"/>
  <c r="CJ26" i="4"/>
  <c r="CJ91" i="4"/>
  <c r="CJ195" i="4"/>
  <c r="CJ194" i="4"/>
  <c r="CJ70" i="4"/>
  <c r="CJ42" i="4"/>
  <c r="CJ100" i="4"/>
  <c r="CJ39" i="4"/>
  <c r="CJ122" i="4"/>
  <c r="CJ69" i="4"/>
  <c r="CJ147" i="4"/>
  <c r="CJ37" i="4"/>
  <c r="CJ68" i="4"/>
  <c r="CJ35" i="4"/>
  <c r="CJ79" i="4"/>
  <c r="CJ78" i="4"/>
  <c r="CJ143" i="4"/>
  <c r="CJ19" i="4"/>
  <c r="CJ183" i="4"/>
  <c r="CJ114" i="4"/>
  <c r="CJ167" i="4"/>
  <c r="CJ108" i="4"/>
  <c r="CJ65" i="4"/>
  <c r="CJ128" i="4"/>
  <c r="CJ33" i="4"/>
  <c r="CJ32" i="4"/>
  <c r="CJ23" i="4"/>
  <c r="CJ21" i="4"/>
  <c r="CJ20" i="4"/>
  <c r="CJ38" i="4"/>
  <c r="CJ62" i="4"/>
  <c r="CJ161" i="4"/>
  <c r="CJ121" i="4"/>
  <c r="CJ138" i="4"/>
  <c r="CJ110" i="4"/>
  <c r="CJ77" i="4"/>
  <c r="CJ153" i="4"/>
  <c r="CJ152" i="4"/>
  <c r="CJ151" i="4"/>
  <c r="CJ34" i="4"/>
  <c r="CJ160" i="4"/>
  <c r="CJ43" i="4"/>
  <c r="CJ186" i="4"/>
  <c r="CJ87" i="4"/>
  <c r="CJ76" i="4"/>
  <c r="CJ55" i="4"/>
  <c r="CJ89" i="4"/>
  <c r="CJ169" i="4"/>
  <c r="CJ106" i="4"/>
  <c r="CJ46" i="4"/>
  <c r="CJ120" i="4"/>
  <c r="CJ187" i="4"/>
  <c r="CJ109" i="4"/>
  <c r="CJ163" i="4"/>
  <c r="CJ179" i="4"/>
  <c r="CJ44" i="4"/>
  <c r="CJ105" i="4"/>
  <c r="CJ54" i="4"/>
  <c r="CJ157" i="4"/>
  <c r="CJ99" i="4"/>
  <c r="CJ185" i="4"/>
  <c r="CJ29" i="4"/>
  <c r="CJ75" i="4"/>
  <c r="CJ28" i="4"/>
  <c r="CJ96" i="4"/>
  <c r="CJ95" i="4"/>
  <c r="CJ24" i="4"/>
  <c r="CJ74" i="4"/>
  <c r="CJ150" i="4"/>
  <c r="CJ60" i="4"/>
  <c r="CJ61" i="4"/>
  <c r="CJ149" i="4"/>
  <c r="CJ97" i="4"/>
  <c r="CJ191" i="4"/>
  <c r="CJ175" i="4"/>
  <c r="CJ174" i="4"/>
  <c r="CJ80" i="4"/>
  <c r="CJ86" i="4"/>
  <c r="CJ85" i="4"/>
  <c r="CJ164" i="4"/>
  <c r="CJ15" i="4"/>
  <c r="CJ14" i="4"/>
  <c r="CJ73" i="4"/>
  <c r="CJ53" i="4"/>
  <c r="CJ131" i="4"/>
  <c r="CJ52" i="4"/>
  <c r="CJ47" i="4"/>
  <c r="CJ144" i="4"/>
  <c r="CJ124" i="4"/>
  <c r="CJ168" i="4"/>
  <c r="CJ115" i="4"/>
  <c r="CJ182" i="4"/>
  <c r="CJ192" i="4"/>
  <c r="CJ71" i="4"/>
  <c r="CJ67" i="4"/>
  <c r="H87" i="13"/>
  <c r="H28" i="13"/>
  <c r="EF209" i="4"/>
  <c r="EG209" i="4" s="1"/>
  <c r="EF211" i="4"/>
  <c r="EG211" i="4" s="1"/>
  <c r="EF210" i="4"/>
  <c r="EG210" i="4" s="1"/>
  <c r="EF208" i="4"/>
  <c r="EG208" i="4" s="1"/>
  <c r="DJ37" i="4"/>
  <c r="DQ37" i="4" s="1"/>
  <c r="CF146" i="4"/>
  <c r="DR75" i="4"/>
  <c r="DT75" i="4" s="1"/>
  <c r="DP75" i="4"/>
  <c r="DM75" i="4"/>
  <c r="DI75" i="4"/>
  <c r="DN75" i="4" s="1"/>
  <c r="DR4" i="4"/>
  <c r="DT4" i="4" s="1"/>
  <c r="DI4" i="4"/>
  <c r="DI6" i="4"/>
  <c r="DI7" i="4"/>
  <c r="DI5" i="4"/>
  <c r="DI9" i="4"/>
  <c r="DI8" i="4"/>
  <c r="DP4" i="4"/>
  <c r="DR64" i="4"/>
  <c r="DT64" i="4" s="1"/>
  <c r="DP64" i="4"/>
  <c r="DM64" i="4"/>
  <c r="DP102" i="4"/>
  <c r="DR102" i="4"/>
  <c r="DT102" i="4" s="1"/>
  <c r="DZ215" i="4"/>
  <c r="DJ88" i="4"/>
  <c r="DQ88" i="4" s="1"/>
  <c r="DZ251" i="4"/>
  <c r="EA263" i="4" s="1"/>
  <c r="CI239" i="4"/>
  <c r="DH236" i="4"/>
  <c r="DK236" i="4" s="1"/>
  <c r="ED232" i="4"/>
  <c r="EG72" i="4"/>
  <c r="DJ122" i="4"/>
  <c r="DQ122" i="4" s="1"/>
  <c r="DJ50" i="4"/>
  <c r="DQ50" i="4" s="1"/>
  <c r="EA125" i="4"/>
  <c r="DJ48" i="4"/>
  <c r="DQ48" i="4" s="1"/>
  <c r="EG67" i="4"/>
  <c r="EG117" i="4"/>
  <c r="CF107" i="4"/>
  <c r="EG44" i="4"/>
  <c r="DZ224" i="4"/>
  <c r="DI108" i="4"/>
  <c r="EJ226" i="4"/>
  <c r="EA86" i="4"/>
  <c r="CD210" i="4"/>
  <c r="CK210" i="4" s="1"/>
  <c r="DP153" i="4"/>
  <c r="DR153" i="4"/>
  <c r="DT153" i="4" s="1"/>
  <c r="DI149" i="4"/>
  <c r="DM114" i="4"/>
  <c r="DR41" i="4"/>
  <c r="DT41" i="4" s="1"/>
  <c r="DM41" i="4"/>
  <c r="DP41" i="4"/>
  <c r="CL239" i="4"/>
  <c r="CM239" i="4" s="1"/>
  <c r="ED248" i="4"/>
  <c r="ED233" i="4"/>
  <c r="BK239" i="4"/>
  <c r="DI74" i="4"/>
  <c r="CF118" i="4"/>
  <c r="DJ84" i="4"/>
  <c r="DQ84" i="4" s="1"/>
  <c r="CF49" i="4"/>
  <c r="DJ54" i="4"/>
  <c r="DQ54" i="4" s="1"/>
  <c r="DI133" i="4"/>
  <c r="DI107" i="4"/>
  <c r="EA72" i="4"/>
  <c r="BJ221" i="4"/>
  <c r="CC205" i="4"/>
  <c r="CF205" i="4" s="1"/>
  <c r="CD207" i="4"/>
  <c r="CK207" i="4" s="1"/>
  <c r="EG93" i="4"/>
  <c r="CF136" i="4"/>
  <c r="CF124" i="4"/>
  <c r="DR172" i="4"/>
  <c r="DT172" i="4" s="1"/>
  <c r="DI172" i="4"/>
  <c r="DM172" i="4"/>
  <c r="DP172" i="4"/>
  <c r="DI152" i="4"/>
  <c r="CF21" i="4"/>
  <c r="CL214" i="4"/>
  <c r="CM214" i="4" s="1"/>
  <c r="CI214" i="4"/>
  <c r="DH214" i="4"/>
  <c r="DK214" i="4" s="1"/>
  <c r="DM160" i="4"/>
  <c r="DP160" i="4"/>
  <c r="DR160" i="4"/>
  <c r="DT160" i="4" s="1"/>
  <c r="DI47" i="4"/>
  <c r="DI181" i="4"/>
  <c r="DI117" i="4"/>
  <c r="DI134" i="4"/>
  <c r="EG38" i="4"/>
  <c r="CF60" i="4"/>
  <c r="DI104" i="4"/>
  <c r="DI106" i="4"/>
  <c r="DZ206" i="4"/>
  <c r="EA206" i="4" s="1"/>
  <c r="EF225" i="4"/>
  <c r="CC206" i="4"/>
  <c r="CF206" i="4" s="1"/>
  <c r="CF137" i="4"/>
  <c r="CF125" i="4"/>
  <c r="DR62" i="4"/>
  <c r="DT62" i="4" s="1"/>
  <c r="DP62" i="4"/>
  <c r="DR6" i="4"/>
  <c r="DT6" i="4" s="1"/>
  <c r="DP6" i="4"/>
  <c r="DI162" i="4"/>
  <c r="CJ253" i="4"/>
  <c r="CI242" i="4"/>
  <c r="DR132" i="4"/>
  <c r="DT132" i="4" s="1"/>
  <c r="DP132" i="4"/>
  <c r="DM132" i="4"/>
  <c r="DR8" i="4"/>
  <c r="DT8" i="4" s="1"/>
  <c r="DP8" i="4"/>
  <c r="CF30" i="4"/>
  <c r="CF16" i="4"/>
  <c r="DR101" i="4"/>
  <c r="DT101" i="4" s="1"/>
  <c r="DP101" i="4"/>
  <c r="BK247" i="4"/>
  <c r="DJ83" i="4"/>
  <c r="DQ83" i="4" s="1"/>
  <c r="EG186" i="4"/>
  <c r="DJ55" i="4"/>
  <c r="DQ55" i="4" s="1"/>
  <c r="EA123" i="4"/>
  <c r="EG65" i="4"/>
  <c r="DJ110" i="4"/>
  <c r="DQ110" i="4" s="1"/>
  <c r="EJ216" i="4"/>
  <c r="EG42" i="4"/>
  <c r="EA108" i="4"/>
  <c r="DI103" i="4"/>
  <c r="DZ211" i="4"/>
  <c r="EA211" i="4" s="1"/>
  <c r="EA76" i="4"/>
  <c r="CF23" i="4"/>
  <c r="DJ101" i="4"/>
  <c r="DQ101" i="4" s="1"/>
  <c r="CD208" i="4"/>
  <c r="CK208" i="4" s="1"/>
  <c r="CD205" i="4"/>
  <c r="EG87" i="4"/>
  <c r="EG153" i="4"/>
  <c r="DZ216" i="4"/>
  <c r="DI77" i="4"/>
  <c r="CF87" i="4"/>
  <c r="CF99" i="4"/>
  <c r="CF18" i="4"/>
  <c r="CF66" i="4"/>
  <c r="DR19" i="4"/>
  <c r="DT19" i="4" s="1"/>
  <c r="DM19" i="4"/>
  <c r="DP19" i="4"/>
  <c r="DJ97" i="4"/>
  <c r="DQ97" i="4" s="1"/>
  <c r="N250" i="4"/>
  <c r="EJ243" i="4"/>
  <c r="EF247" i="4"/>
  <c r="EG259" i="4" s="1"/>
  <c r="DJ85" i="4"/>
  <c r="DQ85" i="4" s="1"/>
  <c r="EA49" i="4"/>
  <c r="DI48" i="4"/>
  <c r="EA119" i="4"/>
  <c r="EA48" i="4"/>
  <c r="EG126" i="4"/>
  <c r="DJ103" i="4"/>
  <c r="DQ103" i="4" s="1"/>
  <c r="EG39" i="4"/>
  <c r="N220" i="4"/>
  <c r="DI69" i="4"/>
  <c r="EG83" i="4"/>
  <c r="DI110" i="4"/>
  <c r="DZ210" i="4"/>
  <c r="EA88" i="4"/>
  <c r="CF24" i="4"/>
  <c r="CD206" i="4"/>
  <c r="EA80" i="4"/>
  <c r="EG149" i="4"/>
  <c r="EA40" i="4"/>
  <c r="DJ138" i="4"/>
  <c r="DQ138" i="4" s="1"/>
  <c r="DM76" i="4"/>
  <c r="DR73" i="4"/>
  <c r="DT73" i="4" s="1"/>
  <c r="DP73" i="4"/>
  <c r="L229" i="4"/>
  <c r="CL210" i="4"/>
  <c r="CM210" i="4" s="1"/>
  <c r="CE210" i="4"/>
  <c r="DH210" i="4"/>
  <c r="DK210" i="4" s="1"/>
  <c r="DP150" i="4"/>
  <c r="DM150" i="4"/>
  <c r="DR150" i="4"/>
  <c r="DT150" i="4" s="1"/>
  <c r="DI27" i="4"/>
  <c r="DI29" i="4"/>
  <c r="DM39" i="4"/>
  <c r="DP27" i="4"/>
  <c r="DM27" i="4"/>
  <c r="DI28" i="4"/>
  <c r="DR27" i="4"/>
  <c r="DT27" i="4" s="1"/>
  <c r="CF17" i="4"/>
  <c r="DR149" i="4"/>
  <c r="DT149" i="4" s="1"/>
  <c r="DP149" i="4"/>
  <c r="DM149" i="4"/>
  <c r="L239" i="4"/>
  <c r="EJ250" i="4"/>
  <c r="L247" i="4"/>
  <c r="L237" i="4"/>
  <c r="CD225" i="4"/>
  <c r="CK225" i="4" s="1"/>
  <c r="CF189" i="4"/>
  <c r="EG64" i="4"/>
  <c r="DJ102" i="4"/>
  <c r="DQ102" i="4" s="1"/>
  <c r="EA166" i="4"/>
  <c r="DI132" i="4"/>
  <c r="DZ204" i="4"/>
  <c r="EA204" i="4" s="1"/>
  <c r="DI102" i="4"/>
  <c r="DZ212" i="4"/>
  <c r="BJ228" i="4"/>
  <c r="BK228" i="4"/>
  <c r="EA85" i="4"/>
  <c r="DM102" i="4"/>
  <c r="CF80" i="4"/>
  <c r="DI145" i="4"/>
  <c r="DJ25" i="4"/>
  <c r="DQ25" i="4" s="1"/>
  <c r="DZ213" i="4"/>
  <c r="CF76" i="4"/>
  <c r="DR29" i="4"/>
  <c r="DT29" i="4" s="1"/>
  <c r="DP29" i="4"/>
  <c r="DM124" i="4"/>
  <c r="DP124" i="4"/>
  <c r="DR124" i="4"/>
  <c r="DT124" i="4" s="1"/>
  <c r="DR87" i="4"/>
  <c r="DT87" i="4" s="1"/>
  <c r="DM99" i="4"/>
  <c r="DI87" i="4"/>
  <c r="DM87" i="4"/>
  <c r="DP87" i="4"/>
  <c r="DI163" i="4"/>
  <c r="CF41" i="4"/>
  <c r="DR42" i="4"/>
  <c r="DT42" i="4" s="1"/>
  <c r="DP42" i="4"/>
  <c r="CF153" i="4"/>
  <c r="CD250" i="4"/>
  <c r="CK250" i="4" s="1"/>
  <c r="DI46" i="4"/>
  <c r="EG125" i="4"/>
  <c r="CF158" i="4"/>
  <c r="DJ130" i="4"/>
  <c r="DQ130" i="4" s="1"/>
  <c r="DI130" i="4"/>
  <c r="EJ220" i="4"/>
  <c r="CF74" i="4"/>
  <c r="DZ208" i="4"/>
  <c r="EA208" i="4" s="1"/>
  <c r="EG150" i="4"/>
  <c r="ED223" i="4"/>
  <c r="DI78" i="4"/>
  <c r="DI161" i="4"/>
  <c r="N229" i="4"/>
  <c r="CF53" i="4"/>
  <c r="CF163" i="4"/>
  <c r="CF19" i="4"/>
  <c r="DR28" i="4"/>
  <c r="DT28" i="4" s="1"/>
  <c r="DR188" i="4"/>
  <c r="DT188" i="4" s="1"/>
  <c r="DM188" i="4"/>
  <c r="DP188" i="4"/>
  <c r="DH205" i="4"/>
  <c r="DK205" i="4" s="1"/>
  <c r="CL205" i="4"/>
  <c r="CM205" i="4" s="1"/>
  <c r="CI205" i="4"/>
  <c r="N238" i="4"/>
  <c r="EG201" i="4"/>
  <c r="EG169" i="4"/>
  <c r="EG100" i="4"/>
  <c r="DJ56" i="4"/>
  <c r="DQ56" i="4" s="1"/>
  <c r="DZ207" i="4"/>
  <c r="EA207" i="4" s="1"/>
  <c r="EA79" i="4"/>
  <c r="BJ227" i="4"/>
  <c r="BJ229" i="4"/>
  <c r="DM16" i="4"/>
  <c r="DI76" i="4"/>
  <c r="CF67" i="4"/>
  <c r="CL208" i="4"/>
  <c r="CM208" i="4" s="1"/>
  <c r="DH208" i="4"/>
  <c r="DK208" i="4" s="1"/>
  <c r="CE208" i="4"/>
  <c r="CI208" i="4"/>
  <c r="DR51" i="4"/>
  <c r="DT51" i="4" s="1"/>
  <c r="DI51" i="4"/>
  <c r="DP51" i="4"/>
  <c r="DM51" i="4"/>
  <c r="DI52" i="4"/>
  <c r="DI53" i="4"/>
  <c r="DR161" i="4"/>
  <c r="DT161" i="4" s="1"/>
  <c r="DM161" i="4"/>
  <c r="DP161" i="4"/>
  <c r="DI65" i="4"/>
  <c r="DI153" i="4"/>
  <c r="CF20" i="4"/>
  <c r="CF63" i="4"/>
  <c r="CF151" i="4"/>
  <c r="DR85" i="4"/>
  <c r="DT85" i="4" s="1"/>
  <c r="DP85" i="4"/>
  <c r="DM85" i="4"/>
  <c r="CE226" i="4"/>
  <c r="L250" i="4"/>
  <c r="BJ250" i="4"/>
  <c r="EG175" i="4"/>
  <c r="EA172" i="4"/>
  <c r="DJ51" i="4"/>
  <c r="DQ51" i="4" s="1"/>
  <c r="EG174" i="4"/>
  <c r="CF133" i="4"/>
  <c r="DJ132" i="4"/>
  <c r="DQ132" i="4" s="1"/>
  <c r="EG168" i="4"/>
  <c r="EG103" i="4"/>
  <c r="BK236" i="4"/>
  <c r="CE205" i="4"/>
  <c r="CF25" i="4"/>
  <c r="CD211" i="4"/>
  <c r="CK211" i="4" s="1"/>
  <c r="DI81" i="4"/>
  <c r="ED219" i="4"/>
  <c r="DH211" i="4"/>
  <c r="DK211" i="4" s="1"/>
  <c r="CL211" i="4"/>
  <c r="CM211" i="4" s="1"/>
  <c r="CE211" i="4"/>
  <c r="CI211" i="4"/>
  <c r="CI227" i="4"/>
  <c r="DH227" i="4"/>
  <c r="DK227" i="4" s="1"/>
  <c r="CE227" i="4"/>
  <c r="CL227" i="4"/>
  <c r="CM227" i="4" s="1"/>
  <c r="DR7" i="4"/>
  <c r="DT7" i="4" s="1"/>
  <c r="DP7" i="4"/>
  <c r="DR186" i="4"/>
  <c r="DT186" i="4" s="1"/>
  <c r="DP186" i="4"/>
  <c r="CF40" i="4"/>
  <c r="DI66" i="4"/>
  <c r="CC209" i="4"/>
  <c r="CF39" i="4"/>
  <c r="CF27" i="4"/>
  <c r="DM120" i="4"/>
  <c r="DP120" i="4"/>
  <c r="DR120" i="4"/>
  <c r="DT120" i="4" s="1"/>
  <c r="CF162" i="4"/>
  <c r="CF152" i="4"/>
  <c r="BK245" i="4"/>
  <c r="CF193" i="4"/>
  <c r="DI122" i="4"/>
  <c r="EA193" i="4"/>
  <c r="DI67" i="4"/>
  <c r="EG112" i="4"/>
  <c r="DJ69" i="4"/>
  <c r="DQ69" i="4" s="1"/>
  <c r="N224" i="4"/>
  <c r="EJ230" i="4"/>
  <c r="CF26" i="4"/>
  <c r="CD209" i="4"/>
  <c r="CK209" i="4" s="1"/>
  <c r="DP138" i="4"/>
  <c r="DR138" i="4"/>
  <c r="DT138" i="4" s="1"/>
  <c r="CF56" i="4"/>
  <c r="DM63" i="4"/>
  <c r="CC210" i="4"/>
  <c r="CF210" i="4" s="1"/>
  <c r="DI151" i="4"/>
  <c r="CI203" i="4"/>
  <c r="CE215" i="4"/>
  <c r="CL203" i="4"/>
  <c r="CM203" i="4" s="1"/>
  <c r="DH203" i="4"/>
  <c r="DK203" i="4" s="1"/>
  <c r="CF150" i="4"/>
  <c r="H34" i="13"/>
  <c r="H13" i="13"/>
  <c r="DL254" i="4"/>
  <c r="N251" i="4"/>
  <c r="BJ244" i="4"/>
  <c r="L241" i="4"/>
  <c r="L248" i="4"/>
  <c r="EF248" i="4"/>
  <c r="EG260" i="4" s="1"/>
  <c r="EF240" i="4"/>
  <c r="N248" i="4"/>
  <c r="EF239" i="4"/>
  <c r="CD241" i="4"/>
  <c r="CK241" i="4" s="1"/>
  <c r="N247" i="4"/>
  <c r="BJ252" i="4"/>
  <c r="H101" i="13"/>
  <c r="G101" i="13"/>
  <c r="DZ249" i="4"/>
  <c r="EA261" i="4" s="1"/>
  <c r="BJ248" i="4"/>
  <c r="N254" i="4"/>
  <c r="DZ252" i="4"/>
  <c r="EA264" i="4" s="1"/>
  <c r="N244" i="4"/>
  <c r="CI237" i="4"/>
  <c r="CD235" i="4"/>
  <c r="CK235" i="4" s="1"/>
  <c r="ED250" i="4"/>
  <c r="L249" i="4"/>
  <c r="BK253" i="4"/>
  <c r="BJ251" i="4"/>
  <c r="DH237" i="4"/>
  <c r="DK237" i="4" s="1"/>
  <c r="CG194" i="4"/>
  <c r="CG195" i="4"/>
  <c r="CG190" i="4"/>
  <c r="EG200" i="4"/>
  <c r="EG184" i="4"/>
  <c r="CG57" i="4"/>
  <c r="DR46" i="4"/>
  <c r="DJ57" i="4"/>
  <c r="DQ57" i="4" s="1"/>
  <c r="DP46" i="4"/>
  <c r="DM46" i="4"/>
  <c r="EA167" i="4"/>
  <c r="DJ52" i="4"/>
  <c r="DQ52" i="4" s="1"/>
  <c r="EA146" i="4"/>
  <c r="EA134" i="4"/>
  <c r="CG188" i="4"/>
  <c r="CG160" i="4"/>
  <c r="CG163" i="4"/>
  <c r="CF168" i="4"/>
  <c r="CG137" i="4"/>
  <c r="CF134" i="4"/>
  <c r="EG114" i="4"/>
  <c r="CG111" i="4"/>
  <c r="CG112" i="4"/>
  <c r="DR117" i="4"/>
  <c r="DP117" i="4"/>
  <c r="DM117" i="4"/>
  <c r="DM129" i="4"/>
  <c r="DJ128" i="4"/>
  <c r="DQ128" i="4" s="1"/>
  <c r="DI119" i="4"/>
  <c r="DI126" i="4"/>
  <c r="DI127" i="4"/>
  <c r="EJ221" i="4"/>
  <c r="CG105" i="4"/>
  <c r="EG108" i="4"/>
  <c r="ED221" i="4"/>
  <c r="EG165" i="4"/>
  <c r="CG45" i="4"/>
  <c r="CG69" i="4"/>
  <c r="DJ109" i="4"/>
  <c r="DQ109" i="4" s="1"/>
  <c r="DZ205" i="4"/>
  <c r="EA205" i="4" s="1"/>
  <c r="EA78" i="4"/>
  <c r="EG180" i="4"/>
  <c r="DJ72" i="4"/>
  <c r="DQ72" i="4" s="1"/>
  <c r="ED230" i="4"/>
  <c r="EG193" i="4"/>
  <c r="CG84" i="4"/>
  <c r="CG85" i="4"/>
  <c r="CG148" i="4"/>
  <c r="CG153" i="4"/>
  <c r="EA93" i="4"/>
  <c r="EA105" i="4"/>
  <c r="EG49" i="4"/>
  <c r="DJ182" i="4"/>
  <c r="DQ182" i="4" s="1"/>
  <c r="EG85" i="4"/>
  <c r="CG99" i="4"/>
  <c r="CG91" i="4"/>
  <c r="DT139" i="4"/>
  <c r="ED231" i="4"/>
  <c r="DZ221" i="4"/>
  <c r="EG135" i="4"/>
  <c r="CG81" i="4"/>
  <c r="CF31" i="4"/>
  <c r="CF43" i="4"/>
  <c r="CF177" i="4"/>
  <c r="CF181" i="4"/>
  <c r="DI31" i="4"/>
  <c r="DI38" i="4"/>
  <c r="EG145" i="4"/>
  <c r="DI80" i="4"/>
  <c r="BK231" i="4"/>
  <c r="BK246" i="4"/>
  <c r="N252" i="4"/>
  <c r="L254" i="4"/>
  <c r="EJ251" i="4"/>
  <c r="CG191" i="4"/>
  <c r="CF196" i="4"/>
  <c r="CF184" i="4"/>
  <c r="EG196" i="4"/>
  <c r="CE225" i="4"/>
  <c r="DH225" i="4"/>
  <c r="DK225" i="4" s="1"/>
  <c r="CL225" i="4"/>
  <c r="CM225" i="4" s="1"/>
  <c r="EA137" i="4"/>
  <c r="EA149" i="4"/>
  <c r="CG157" i="4"/>
  <c r="CG161" i="4"/>
  <c r="CG170" i="4"/>
  <c r="DI73" i="4"/>
  <c r="CF130" i="4"/>
  <c r="CF140" i="4"/>
  <c r="CF128" i="4"/>
  <c r="CG177" i="4"/>
  <c r="EG53" i="4"/>
  <c r="CG109" i="4"/>
  <c r="DJ126" i="4"/>
  <c r="DQ126" i="4" s="1"/>
  <c r="DI128" i="4"/>
  <c r="EJ215" i="4"/>
  <c r="DR95" i="4"/>
  <c r="DP95" i="4"/>
  <c r="DJ105" i="4"/>
  <c r="DQ105" i="4" s="1"/>
  <c r="DM95" i="4"/>
  <c r="DJ106" i="4"/>
  <c r="DQ106" i="4" s="1"/>
  <c r="DJ44" i="4"/>
  <c r="DQ44" i="4" s="1"/>
  <c r="CG71" i="4"/>
  <c r="DH224" i="4"/>
  <c r="DK224" i="4" s="1"/>
  <c r="CI224" i="4"/>
  <c r="CL224" i="4"/>
  <c r="CM224" i="4" s="1"/>
  <c r="CE224" i="4"/>
  <c r="CG65" i="4"/>
  <c r="CG63" i="4"/>
  <c r="EG106" i="4"/>
  <c r="CG32" i="4"/>
  <c r="DJ100" i="4"/>
  <c r="DQ100" i="4" s="1"/>
  <c r="CF86" i="4"/>
  <c r="CG89" i="4"/>
  <c r="CG144" i="4"/>
  <c r="CG150" i="4"/>
  <c r="EA98" i="4"/>
  <c r="EG89" i="4"/>
  <c r="CF97" i="4"/>
  <c r="CF96" i="4"/>
  <c r="DR165" i="4"/>
  <c r="DP165" i="4"/>
  <c r="DM165" i="4"/>
  <c r="DJ176" i="4"/>
  <c r="DQ176" i="4" s="1"/>
  <c r="DI22" i="4"/>
  <c r="CG93" i="4"/>
  <c r="EG152" i="4"/>
  <c r="EA35" i="4"/>
  <c r="N202" i="4"/>
  <c r="N214" i="4"/>
  <c r="EA53" i="4"/>
  <c r="EG139" i="4"/>
  <c r="CG39" i="4"/>
  <c r="CG184" i="4"/>
  <c r="DI32" i="4"/>
  <c r="DI33" i="4"/>
  <c r="EG82" i="4"/>
  <c r="DR130" i="4"/>
  <c r="DJ139" i="4"/>
  <c r="DQ139" i="4" s="1"/>
  <c r="DP130" i="4"/>
  <c r="DJ141" i="4"/>
  <c r="DQ141" i="4" s="1"/>
  <c r="DJ140" i="4"/>
  <c r="DQ140" i="4" s="1"/>
  <c r="DM130" i="4"/>
  <c r="DI79" i="4"/>
  <c r="EG170" i="4"/>
  <c r="BJ230" i="4"/>
  <c r="EF246" i="4"/>
  <c r="EG258" i="4" s="1"/>
  <c r="CF187" i="4"/>
  <c r="EG199" i="4"/>
  <c r="CF58" i="4"/>
  <c r="CF46" i="4"/>
  <c r="CF166" i="4"/>
  <c r="DR164" i="4"/>
  <c r="DI168" i="4"/>
  <c r="DI169" i="4"/>
  <c r="DI166" i="4"/>
  <c r="DI167" i="4"/>
  <c r="DI165" i="4"/>
  <c r="DI164" i="4"/>
  <c r="DJ169" i="4"/>
  <c r="DQ169" i="4" s="1"/>
  <c r="DJ174" i="4"/>
  <c r="DQ174" i="4" s="1"/>
  <c r="DJ172" i="4"/>
  <c r="DQ172" i="4" s="1"/>
  <c r="DM176" i="4"/>
  <c r="DJ170" i="4"/>
  <c r="DQ170" i="4" s="1"/>
  <c r="DI170" i="4"/>
  <c r="DJ175" i="4"/>
  <c r="DQ175" i="4" s="1"/>
  <c r="DM164" i="4"/>
  <c r="DP164" i="4"/>
  <c r="DJ173" i="4"/>
  <c r="DQ173" i="4" s="1"/>
  <c r="DJ171" i="4"/>
  <c r="DQ171" i="4" s="1"/>
  <c r="DI72" i="4"/>
  <c r="DJ73" i="4"/>
  <c r="DQ73" i="4" s="1"/>
  <c r="CF132" i="4"/>
  <c r="CG131" i="4"/>
  <c r="CG178" i="4"/>
  <c r="EG109" i="4"/>
  <c r="CG110" i="4"/>
  <c r="DI118" i="4"/>
  <c r="DJ43" i="4"/>
  <c r="DQ43" i="4" s="1"/>
  <c r="DH218" i="4"/>
  <c r="DK218" i="4" s="1"/>
  <c r="CL218" i="4"/>
  <c r="CM218" i="4" s="1"/>
  <c r="CE218" i="4"/>
  <c r="CI218" i="4"/>
  <c r="CF73" i="4"/>
  <c r="CG59" i="4"/>
  <c r="DR69" i="4"/>
  <c r="DM69" i="4"/>
  <c r="DM81" i="4"/>
  <c r="DJ80" i="4"/>
  <c r="DQ80" i="4" s="1"/>
  <c r="DP69" i="4"/>
  <c r="EA75" i="4"/>
  <c r="CG26" i="4"/>
  <c r="CG27" i="4"/>
  <c r="DR201" i="4"/>
  <c r="DP201" i="4"/>
  <c r="DM201" i="4"/>
  <c r="CG83" i="4"/>
  <c r="CF144" i="4"/>
  <c r="DR142" i="4"/>
  <c r="DM142" i="4"/>
  <c r="DJ153" i="4"/>
  <c r="DQ153" i="4" s="1"/>
  <c r="DP142" i="4"/>
  <c r="EG50" i="4"/>
  <c r="CG46" i="4"/>
  <c r="CG98" i="4"/>
  <c r="CG97" i="4"/>
  <c r="DJ147" i="4"/>
  <c r="DQ147" i="4" s="1"/>
  <c r="EG121" i="4"/>
  <c r="N235" i="4"/>
  <c r="DZ219" i="4"/>
  <c r="CG36" i="4"/>
  <c r="CF180" i="4"/>
  <c r="CF182" i="4"/>
  <c r="DJ39" i="4"/>
  <c r="DQ39" i="4" s="1"/>
  <c r="EA186" i="4"/>
  <c r="CG34" i="4"/>
  <c r="DI86" i="4"/>
  <c r="BK230" i="4"/>
  <c r="CG193" i="4"/>
  <c r="EG197" i="4"/>
  <c r="CG122" i="4"/>
  <c r="CG54" i="4"/>
  <c r="DR178" i="4"/>
  <c r="DJ189" i="4"/>
  <c r="DQ189" i="4" s="1"/>
  <c r="DM178" i="4"/>
  <c r="DP178" i="4"/>
  <c r="CG159" i="4"/>
  <c r="CF167" i="4"/>
  <c r="DJ76" i="4"/>
  <c r="DQ76" i="4" s="1"/>
  <c r="CG135" i="4"/>
  <c r="CF131" i="4"/>
  <c r="DR167" i="4"/>
  <c r="DP167" i="4"/>
  <c r="DM167" i="4"/>
  <c r="DJ178" i="4"/>
  <c r="DQ178" i="4" s="1"/>
  <c r="CG58" i="4"/>
  <c r="CG108" i="4"/>
  <c r="DI120" i="4"/>
  <c r="CG75" i="4"/>
  <c r="CG76" i="4"/>
  <c r="DR34" i="4"/>
  <c r="DP34" i="4"/>
  <c r="DM34" i="4"/>
  <c r="DJ45" i="4"/>
  <c r="DQ45" i="4" s="1"/>
  <c r="CF61" i="4"/>
  <c r="DR59" i="4"/>
  <c r="DM59" i="4"/>
  <c r="DJ70" i="4"/>
  <c r="DQ70" i="4" s="1"/>
  <c r="DP59" i="4"/>
  <c r="CG33" i="4"/>
  <c r="CG31" i="4"/>
  <c r="CG86" i="4"/>
  <c r="CG90" i="4"/>
  <c r="CF142" i="4"/>
  <c r="EA94" i="4"/>
  <c r="DJ63" i="4"/>
  <c r="DQ63" i="4" s="1"/>
  <c r="DJ180" i="4"/>
  <c r="DQ180" i="4" s="1"/>
  <c r="DR12" i="4"/>
  <c r="DJ23" i="4"/>
  <c r="DQ23" i="4" s="1"/>
  <c r="DP12" i="4"/>
  <c r="DM24" i="4"/>
  <c r="CG96" i="4"/>
  <c r="CF102" i="4"/>
  <c r="CF90" i="4"/>
  <c r="EG76" i="4"/>
  <c r="DI143" i="4"/>
  <c r="DZ220" i="4"/>
  <c r="N203" i="4"/>
  <c r="N215" i="4"/>
  <c r="EG137" i="4"/>
  <c r="CF34" i="4"/>
  <c r="CF36" i="4"/>
  <c r="CG118" i="4"/>
  <c r="CG182" i="4"/>
  <c r="CF176" i="4"/>
  <c r="EF224" i="4"/>
  <c r="DJ35" i="4"/>
  <c r="DQ35" i="4" s="1"/>
  <c r="EA81" i="4"/>
  <c r="DJ186" i="4"/>
  <c r="DQ186" i="4" s="1"/>
  <c r="DI84" i="4"/>
  <c r="EF237" i="4"/>
  <c r="DR179" i="4"/>
  <c r="DJ190" i="4"/>
  <c r="DQ190" i="4" s="1"/>
  <c r="DP179" i="4"/>
  <c r="DM179" i="4"/>
  <c r="CG124" i="4"/>
  <c r="CG166" i="4"/>
  <c r="CG164" i="4"/>
  <c r="DR154" i="4"/>
  <c r="DJ157" i="4"/>
  <c r="DQ157" i="4" s="1"/>
  <c r="DP154" i="4"/>
  <c r="DJ155" i="4"/>
  <c r="DQ155" i="4" s="1"/>
  <c r="DI156" i="4"/>
  <c r="DJ163" i="4"/>
  <c r="DQ163" i="4" s="1"/>
  <c r="DJ158" i="4"/>
  <c r="DQ158" i="4" s="1"/>
  <c r="DI158" i="4"/>
  <c r="DJ156" i="4"/>
  <c r="DQ156" i="4" s="1"/>
  <c r="DJ165" i="4"/>
  <c r="DQ165" i="4" s="1"/>
  <c r="DJ162" i="4"/>
  <c r="DQ162" i="4" s="1"/>
  <c r="DJ161" i="4"/>
  <c r="DQ161" i="4" s="1"/>
  <c r="DI155" i="4"/>
  <c r="DJ164" i="4"/>
  <c r="DQ164" i="4" s="1"/>
  <c r="DM154" i="4"/>
  <c r="DI154" i="4"/>
  <c r="DJ159" i="4"/>
  <c r="DQ159" i="4" s="1"/>
  <c r="DI157" i="4"/>
  <c r="DJ160" i="4"/>
  <c r="DQ160" i="4" s="1"/>
  <c r="CG172" i="4"/>
  <c r="DJ75" i="4"/>
  <c r="DQ75" i="4" s="1"/>
  <c r="DJ77" i="4"/>
  <c r="DQ77" i="4" s="1"/>
  <c r="DJ136" i="4"/>
  <c r="DQ136" i="4" s="1"/>
  <c r="CG134" i="4"/>
  <c r="CG132" i="4"/>
  <c r="CG116" i="4"/>
  <c r="DJ125" i="4"/>
  <c r="DQ125" i="4" s="1"/>
  <c r="DI121" i="4"/>
  <c r="DJ133" i="4"/>
  <c r="DQ133" i="4" s="1"/>
  <c r="EJ219" i="4"/>
  <c r="CG103" i="4"/>
  <c r="EA128" i="4"/>
  <c r="CG79" i="4"/>
  <c r="CG73" i="4"/>
  <c r="CG64" i="4"/>
  <c r="DJ168" i="4"/>
  <c r="DQ168" i="4" s="1"/>
  <c r="EA77" i="4"/>
  <c r="EA89" i="4"/>
  <c r="DT61" i="4"/>
  <c r="CF84" i="4"/>
  <c r="CG151" i="4"/>
  <c r="EG194" i="4"/>
  <c r="DJ179" i="4"/>
  <c r="DQ179" i="4" s="1"/>
  <c r="CF94" i="4"/>
  <c r="CF100" i="4"/>
  <c r="CF88" i="4"/>
  <c r="DJ119" i="4"/>
  <c r="DQ119" i="4" s="1"/>
  <c r="EJ232" i="4"/>
  <c r="DR83" i="4"/>
  <c r="DP83" i="4"/>
  <c r="DJ92" i="4"/>
  <c r="DQ92" i="4" s="1"/>
  <c r="DM83" i="4"/>
  <c r="DJ93" i="4"/>
  <c r="DQ93" i="4" s="1"/>
  <c r="DJ91" i="4"/>
  <c r="DQ91" i="4" s="1"/>
  <c r="DJ94" i="4"/>
  <c r="DQ94" i="4" s="1"/>
  <c r="EA176" i="4"/>
  <c r="DJ143" i="4"/>
  <c r="DQ143" i="4" s="1"/>
  <c r="DZ218" i="4"/>
  <c r="L202" i="4"/>
  <c r="L214" i="4"/>
  <c r="L204" i="4"/>
  <c r="L216" i="4"/>
  <c r="DH223" i="4"/>
  <c r="DK223" i="4" s="1"/>
  <c r="CL223" i="4"/>
  <c r="CM223" i="4" s="1"/>
  <c r="CE223" i="4"/>
  <c r="CI223" i="4"/>
  <c r="CG196" i="4"/>
  <c r="EG141" i="4"/>
  <c r="DR70" i="4"/>
  <c r="DM82" i="4"/>
  <c r="DM70" i="4"/>
  <c r="DP70" i="4"/>
  <c r="DJ81" i="4"/>
  <c r="DQ81" i="4" s="1"/>
  <c r="CG37" i="4"/>
  <c r="CF178" i="4"/>
  <c r="DJ38" i="4"/>
  <c r="DQ38" i="4" s="1"/>
  <c r="DI34" i="4"/>
  <c r="EA171" i="4"/>
  <c r="DR23" i="4"/>
  <c r="DM23" i="4"/>
  <c r="DJ34" i="4"/>
  <c r="DQ34" i="4" s="1"/>
  <c r="DP23" i="4"/>
  <c r="DJ188" i="4"/>
  <c r="DQ188" i="4" s="1"/>
  <c r="EA183" i="4"/>
  <c r="L230" i="4"/>
  <c r="EG198" i="4"/>
  <c r="ED251" i="4"/>
  <c r="CL236" i="4"/>
  <c r="CM236" i="4" s="1"/>
  <c r="EF245" i="4"/>
  <c r="EG257" i="4" s="1"/>
  <c r="CD251" i="4"/>
  <c r="CD249" i="4"/>
  <c r="CK249" i="4" s="1"/>
  <c r="CD224" i="4"/>
  <c r="CK224" i="4" s="1"/>
  <c r="CG192" i="4"/>
  <c r="CG123" i="4"/>
  <c r="CC222" i="4"/>
  <c r="CG56" i="4"/>
  <c r="DJ53" i="4"/>
  <c r="DQ53" i="4" s="1"/>
  <c r="EA127" i="4"/>
  <c r="EA139" i="4"/>
  <c r="EA141" i="4"/>
  <c r="EA129" i="4"/>
  <c r="EG68" i="4"/>
  <c r="CG155" i="4"/>
  <c r="DI68" i="4"/>
  <c r="CG130" i="4"/>
  <c r="DR106" i="4"/>
  <c r="DP106" i="4"/>
  <c r="DM106" i="4"/>
  <c r="DJ114" i="4"/>
  <c r="DQ114" i="4" s="1"/>
  <c r="DJ112" i="4"/>
  <c r="DQ112" i="4" s="1"/>
  <c r="DJ115" i="4"/>
  <c r="DQ115" i="4" s="1"/>
  <c r="DJ116" i="4"/>
  <c r="DQ116" i="4" s="1"/>
  <c r="DJ117" i="4"/>
  <c r="DQ117" i="4" s="1"/>
  <c r="DJ113" i="4"/>
  <c r="DQ113" i="4" s="1"/>
  <c r="DJ121" i="4"/>
  <c r="DQ121" i="4" s="1"/>
  <c r="DJ134" i="4"/>
  <c r="DQ134" i="4" s="1"/>
  <c r="EJ227" i="4"/>
  <c r="EG171" i="4"/>
  <c r="DJ68" i="4"/>
  <c r="DQ68" i="4" s="1"/>
  <c r="CL220" i="4"/>
  <c r="CM220" i="4" s="1"/>
  <c r="DH220" i="4"/>
  <c r="DK220" i="4" s="1"/>
  <c r="CI220" i="4"/>
  <c r="CE220" i="4"/>
  <c r="CC223" i="4"/>
  <c r="CC224" i="4"/>
  <c r="CC225" i="4"/>
  <c r="CC221" i="4"/>
  <c r="CG77" i="4"/>
  <c r="CG62" i="4"/>
  <c r="DJ61" i="4"/>
  <c r="DQ61" i="4" s="1"/>
  <c r="DJ167" i="4"/>
  <c r="DQ167" i="4" s="1"/>
  <c r="N237" i="4"/>
  <c r="EJ225" i="4"/>
  <c r="EA90" i="4"/>
  <c r="EA102" i="4"/>
  <c r="CG29" i="4"/>
  <c r="DR22" i="4"/>
  <c r="DJ31" i="4"/>
  <c r="DQ31" i="4" s="1"/>
  <c r="DP22" i="4"/>
  <c r="DJ30" i="4"/>
  <c r="DQ30" i="4" s="1"/>
  <c r="DM22" i="4"/>
  <c r="DJ33" i="4"/>
  <c r="DQ33" i="4" s="1"/>
  <c r="DJ32" i="4"/>
  <c r="DQ32" i="4" s="1"/>
  <c r="DR79" i="4"/>
  <c r="DP79" i="4"/>
  <c r="DM91" i="4"/>
  <c r="DJ90" i="4"/>
  <c r="DQ90" i="4" s="1"/>
  <c r="DM79" i="4"/>
  <c r="CG149" i="4"/>
  <c r="EG84" i="4"/>
  <c r="EA92" i="4"/>
  <c r="DI61" i="4"/>
  <c r="EJ234" i="4"/>
  <c r="DI178" i="4"/>
  <c r="DR35" i="4"/>
  <c r="DJ46" i="4"/>
  <c r="DQ46" i="4" s="1"/>
  <c r="DP35" i="4"/>
  <c r="DM35" i="4"/>
  <c r="CF98" i="4"/>
  <c r="CF101" i="4"/>
  <c r="CF89" i="4"/>
  <c r="DJ120" i="4"/>
  <c r="DQ120" i="4" s="1"/>
  <c r="CI232" i="4"/>
  <c r="DJ26" i="4"/>
  <c r="DQ26" i="4" s="1"/>
  <c r="EG191" i="4"/>
  <c r="DI142" i="4"/>
  <c r="EG138" i="4"/>
  <c r="CF44" i="4"/>
  <c r="CF32" i="4"/>
  <c r="CG185" i="4"/>
  <c r="DJ71" i="4"/>
  <c r="DQ71" i="4" s="1"/>
  <c r="ED222" i="4"/>
  <c r="DJ41" i="4"/>
  <c r="DQ41" i="4" s="1"/>
  <c r="DJ87" i="4"/>
  <c r="DQ87" i="4" s="1"/>
  <c r="EA184" i="4"/>
  <c r="DZ222" i="4"/>
  <c r="ED228" i="4"/>
  <c r="CF188" i="4"/>
  <c r="CG129" i="4"/>
  <c r="CG126" i="4"/>
  <c r="CG127" i="4"/>
  <c r="CG53" i="4"/>
  <c r="EA135" i="4"/>
  <c r="EA147" i="4"/>
  <c r="EG128" i="4"/>
  <c r="CG158" i="4"/>
  <c r="CG175" i="4"/>
  <c r="CG133" i="4"/>
  <c r="CF126" i="4"/>
  <c r="CF138" i="4"/>
  <c r="DR47" i="4"/>
  <c r="DP47" i="4"/>
  <c r="DJ58" i="4"/>
  <c r="DQ58" i="4" s="1"/>
  <c r="DM47" i="4"/>
  <c r="CG113" i="4"/>
  <c r="DI129" i="4"/>
  <c r="CG101" i="4"/>
  <c r="DM58" i="4"/>
  <c r="EA43" i="4"/>
  <c r="CG78" i="4"/>
  <c r="DR193" i="4"/>
  <c r="DP193" i="4"/>
  <c r="DM193" i="4"/>
  <c r="DJ196" i="4"/>
  <c r="DQ196" i="4" s="1"/>
  <c r="CG61" i="4"/>
  <c r="EA87" i="4"/>
  <c r="DR191" i="4"/>
  <c r="DP191" i="4"/>
  <c r="DM191" i="4"/>
  <c r="CG152" i="4"/>
  <c r="DI62" i="4"/>
  <c r="DJ62" i="4"/>
  <c r="DQ62" i="4" s="1"/>
  <c r="DJ181" i="4"/>
  <c r="DQ181" i="4" s="1"/>
  <c r="EG88" i="4"/>
  <c r="CF104" i="4"/>
  <c r="CF92" i="4"/>
  <c r="DI25" i="4"/>
  <c r="EG80" i="4"/>
  <c r="DJ150" i="4"/>
  <c r="DQ150" i="4" s="1"/>
  <c r="DZ223" i="4"/>
  <c r="N205" i="4"/>
  <c r="N217" i="4"/>
  <c r="N204" i="4"/>
  <c r="N216" i="4"/>
  <c r="EG192" i="4"/>
  <c r="CG38" i="4"/>
  <c r="CF45" i="4"/>
  <c r="CF33" i="4"/>
  <c r="CG179" i="4"/>
  <c r="DR174" i="4"/>
  <c r="DM186" i="4"/>
  <c r="DJ185" i="4"/>
  <c r="DQ185" i="4" s="1"/>
  <c r="DM174" i="4"/>
  <c r="DP174" i="4"/>
  <c r="ED226" i="4"/>
  <c r="DJ36" i="4"/>
  <c r="DQ36" i="4" s="1"/>
  <c r="DJ187" i="4"/>
  <c r="DQ187" i="4" s="1"/>
  <c r="EA177" i="4"/>
  <c r="EA84" i="4"/>
  <c r="EG179" i="4"/>
  <c r="CD246" i="4"/>
  <c r="CK246" i="4" s="1"/>
  <c r="CF186" i="4"/>
  <c r="DR184" i="4"/>
  <c r="DI184" i="4"/>
  <c r="DI185" i="4"/>
  <c r="DI186" i="4"/>
  <c r="DJ195" i="4"/>
  <c r="DQ195" i="4" s="1"/>
  <c r="DM184" i="4"/>
  <c r="DP184" i="4"/>
  <c r="DI190" i="4"/>
  <c r="DJ194" i="4"/>
  <c r="DQ194" i="4" s="1"/>
  <c r="DI191" i="4"/>
  <c r="DI189" i="4"/>
  <c r="DI187" i="4"/>
  <c r="DI194" i="4"/>
  <c r="DI188" i="4"/>
  <c r="DI193" i="4"/>
  <c r="DI192" i="4"/>
  <c r="CG119" i="4"/>
  <c r="CF121" i="4"/>
  <c r="CG48" i="4"/>
  <c r="EA130" i="4"/>
  <c r="EA142" i="4"/>
  <c r="DR155" i="4"/>
  <c r="DP155" i="4"/>
  <c r="DJ166" i="4"/>
  <c r="DQ166" i="4" s="1"/>
  <c r="DM155" i="4"/>
  <c r="CG173" i="4"/>
  <c r="CF169" i="4"/>
  <c r="CF139" i="4"/>
  <c r="CF127" i="4"/>
  <c r="DR126" i="4"/>
  <c r="DP126" i="4"/>
  <c r="DM126" i="4"/>
  <c r="DM138" i="4"/>
  <c r="DJ137" i="4"/>
  <c r="DQ137" i="4" s="1"/>
  <c r="CG117" i="4"/>
  <c r="EG51" i="4"/>
  <c r="CF72" i="4"/>
  <c r="EG159" i="4"/>
  <c r="CG154" i="4"/>
  <c r="EJ238" i="4"/>
  <c r="CF81" i="4"/>
  <c r="DJ64" i="4"/>
  <c r="DQ64" i="4" s="1"/>
  <c r="DJ184" i="4"/>
  <c r="DQ184" i="4" s="1"/>
  <c r="EG91" i="4"/>
  <c r="CF95" i="4"/>
  <c r="DR88" i="4"/>
  <c r="DP88" i="4"/>
  <c r="DM88" i="4"/>
  <c r="DI88" i="4"/>
  <c r="DI89" i="4"/>
  <c r="DI95" i="4"/>
  <c r="DJ99" i="4"/>
  <c r="DQ99" i="4" s="1"/>
  <c r="DI91" i="4"/>
  <c r="DI96" i="4"/>
  <c r="DI98" i="4"/>
  <c r="DI90" i="4"/>
  <c r="DJ98" i="4"/>
  <c r="DQ98" i="4" s="1"/>
  <c r="DI93" i="4"/>
  <c r="DI97" i="4"/>
  <c r="DI94" i="4"/>
  <c r="DI92" i="4"/>
  <c r="DI24" i="4"/>
  <c r="DJ27" i="4"/>
  <c r="DQ27" i="4" s="1"/>
  <c r="EG78" i="4"/>
  <c r="DJ146" i="4"/>
  <c r="DQ146" i="4" s="1"/>
  <c r="DZ226" i="4"/>
  <c r="CL202" i="4"/>
  <c r="CM202" i="4" s="1"/>
  <c r="DH202" i="4"/>
  <c r="DK202" i="4" s="1"/>
  <c r="CE202" i="4"/>
  <c r="CE214" i="4"/>
  <c r="CD213" i="4"/>
  <c r="CK213" i="4" s="1"/>
  <c r="CI202" i="4"/>
  <c r="CL212" i="4"/>
  <c r="CM212" i="4" s="1"/>
  <c r="CD223" i="4"/>
  <c r="CK223" i="4" s="1"/>
  <c r="CD217" i="4"/>
  <c r="CK217" i="4" s="1"/>
  <c r="CD222" i="4"/>
  <c r="CK222" i="4" s="1"/>
  <c r="CD221" i="4"/>
  <c r="CK221" i="4" s="1"/>
  <c r="CC218" i="4"/>
  <c r="CC217" i="4"/>
  <c r="CD220" i="4"/>
  <c r="CK220" i="4" s="1"/>
  <c r="CD219" i="4"/>
  <c r="CK219" i="4" s="1"/>
  <c r="CE212" i="4"/>
  <c r="DH212" i="4"/>
  <c r="DK212" i="4" s="1"/>
  <c r="CD216" i="4"/>
  <c r="CK216" i="4" s="1"/>
  <c r="CD215" i="4"/>
  <c r="CK215" i="4" s="1"/>
  <c r="CC216" i="4"/>
  <c r="CD218" i="4"/>
  <c r="CK218" i="4" s="1"/>
  <c r="CC213" i="4"/>
  <c r="CC212" i="4"/>
  <c r="CD214" i="4"/>
  <c r="CK214" i="4" s="1"/>
  <c r="CI212" i="4"/>
  <c r="CC214" i="4"/>
  <c r="CC215" i="4"/>
  <c r="EG134" i="4"/>
  <c r="CG35" i="4"/>
  <c r="CF38" i="4"/>
  <c r="DR107" i="4"/>
  <c r="DM107" i="4"/>
  <c r="DP107" i="4"/>
  <c r="DJ118" i="4"/>
  <c r="DQ118" i="4" s="1"/>
  <c r="CG181" i="4"/>
  <c r="ED225" i="4"/>
  <c r="DI36" i="4"/>
  <c r="CG140" i="4"/>
  <c r="DM177" i="4"/>
  <c r="DI83" i="4"/>
  <c r="EA182" i="4"/>
  <c r="BK227" i="4"/>
  <c r="EG48" i="4"/>
  <c r="CC237" i="4"/>
  <c r="CF249" i="4" s="1"/>
  <c r="N243" i="4"/>
  <c r="DH221" i="4"/>
  <c r="DK221" i="4" s="1"/>
  <c r="CL221" i="4"/>
  <c r="CM221" i="4" s="1"/>
  <c r="CE221" i="4"/>
  <c r="CI221" i="4"/>
  <c r="CF185" i="4"/>
  <c r="CG82" i="4"/>
  <c r="CG49" i="4"/>
  <c r="CG55" i="4"/>
  <c r="EA136" i="4"/>
  <c r="EA148" i="4"/>
  <c r="CG168" i="4"/>
  <c r="CG167" i="4"/>
  <c r="DJ74" i="4"/>
  <c r="DQ74" i="4" s="1"/>
  <c r="CG128" i="4"/>
  <c r="CG100" i="4"/>
  <c r="CG74" i="4"/>
  <c r="DR68" i="4"/>
  <c r="DM68" i="4"/>
  <c r="DM80" i="4"/>
  <c r="DP68" i="4"/>
  <c r="DJ79" i="4"/>
  <c r="DQ79" i="4" s="1"/>
  <c r="CG60" i="4"/>
  <c r="CG66" i="4"/>
  <c r="EA187" i="4"/>
  <c r="CG87" i="4"/>
  <c r="CG146" i="4"/>
  <c r="DR11" i="4"/>
  <c r="DJ22" i="4"/>
  <c r="DQ22" i="4" s="1"/>
  <c r="DP11" i="4"/>
  <c r="DJ65" i="4"/>
  <c r="DQ65" i="4" s="1"/>
  <c r="DJ183" i="4"/>
  <c r="DQ183" i="4" s="1"/>
  <c r="DI180" i="4"/>
  <c r="DJ66" i="4"/>
  <c r="DQ66" i="4" s="1"/>
  <c r="EG77" i="4"/>
  <c r="DI146" i="4"/>
  <c r="DJ149" i="4"/>
  <c r="DQ149" i="4" s="1"/>
  <c r="L203" i="4"/>
  <c r="L215" i="4"/>
  <c r="EG142" i="4"/>
  <c r="EG140" i="4"/>
  <c r="CF35" i="4"/>
  <c r="CG40" i="4"/>
  <c r="ED224" i="4"/>
  <c r="CG139" i="4"/>
  <c r="DJ86" i="4"/>
  <c r="DQ86" i="4" s="1"/>
  <c r="EA118" i="4"/>
  <c r="EA185" i="4"/>
  <c r="EA169" i="4"/>
  <c r="DR118" i="4"/>
  <c r="DM118" i="4"/>
  <c r="DP118" i="4"/>
  <c r="DJ129" i="4"/>
  <c r="DQ129" i="4" s="1"/>
  <c r="CG121" i="4"/>
  <c r="CG125" i="4"/>
  <c r="CG51" i="4"/>
  <c r="CG52" i="4"/>
  <c r="EA131" i="4"/>
  <c r="EA143" i="4"/>
  <c r="CG187" i="4"/>
  <c r="CG156" i="4"/>
  <c r="CG165" i="4"/>
  <c r="CG174" i="4"/>
  <c r="CG115" i="4"/>
  <c r="DJ124" i="4"/>
  <c r="DQ124" i="4" s="1"/>
  <c r="CG102" i="4"/>
  <c r="CG67" i="4"/>
  <c r="CG70" i="4"/>
  <c r="DT157" i="4"/>
  <c r="CG28" i="4"/>
  <c r="CG88" i="4"/>
  <c r="CG143" i="4"/>
  <c r="DI182" i="4"/>
  <c r="CF91" i="4"/>
  <c r="CF103" i="4"/>
  <c r="CG176" i="4"/>
  <c r="CG92" i="4"/>
  <c r="EG81" i="4"/>
  <c r="DJ148" i="4"/>
  <c r="DQ148" i="4" s="1"/>
  <c r="DJ144" i="4"/>
  <c r="DQ144" i="4" s="1"/>
  <c r="DJ95" i="4"/>
  <c r="DQ95" i="4" s="1"/>
  <c r="L217" i="4"/>
  <c r="L205" i="4"/>
  <c r="EF218" i="4"/>
  <c r="EF212" i="4"/>
  <c r="EG212" i="4" s="1"/>
  <c r="EF216" i="4"/>
  <c r="EF222" i="4"/>
  <c r="EF220" i="4"/>
  <c r="EF215" i="4"/>
  <c r="EF223" i="4"/>
  <c r="EF213" i="4"/>
  <c r="EG213" i="4" s="1"/>
  <c r="EF219" i="4"/>
  <c r="EF217" i="4"/>
  <c r="EF214" i="4"/>
  <c r="EG214" i="4" s="1"/>
  <c r="EF221" i="4"/>
  <c r="EG34" i="4"/>
  <c r="EG131" i="4"/>
  <c r="DR10" i="4"/>
  <c r="DP10" i="4"/>
  <c r="DJ16" i="4"/>
  <c r="DQ16" i="4" s="1"/>
  <c r="DJ15" i="4"/>
  <c r="DQ15" i="4" s="1"/>
  <c r="DI10" i="4"/>
  <c r="DI14" i="4"/>
  <c r="DJ18" i="4"/>
  <c r="DQ18" i="4" s="1"/>
  <c r="DJ14" i="4"/>
  <c r="DQ14" i="4" s="1"/>
  <c r="DJ20" i="4"/>
  <c r="DQ20" i="4" s="1"/>
  <c r="DI13" i="4"/>
  <c r="DJ19" i="4"/>
  <c r="DQ19" i="4" s="1"/>
  <c r="DJ21" i="4"/>
  <c r="DQ21" i="4" s="1"/>
  <c r="DJ17" i="4"/>
  <c r="DQ17" i="4" s="1"/>
  <c r="DI12" i="4"/>
  <c r="DI11" i="4"/>
  <c r="CG41" i="4"/>
  <c r="DI35" i="4"/>
  <c r="CG142" i="4"/>
  <c r="CG138" i="4"/>
  <c r="DJ192" i="4"/>
  <c r="DQ192" i="4" s="1"/>
  <c r="EA180" i="4"/>
  <c r="BK238" i="4"/>
  <c r="BK237" i="4"/>
  <c r="DR71" i="4"/>
  <c r="DM71" i="4"/>
  <c r="DP71" i="4"/>
  <c r="DJ82" i="4"/>
  <c r="DQ82" i="4" s="1"/>
  <c r="CG50" i="4"/>
  <c r="CL222" i="4"/>
  <c r="CM222" i="4" s="1"/>
  <c r="CI222" i="4"/>
  <c r="DH222" i="4"/>
  <c r="DK222" i="4" s="1"/>
  <c r="CE222" i="4"/>
  <c r="EA132" i="4"/>
  <c r="EA144" i="4"/>
  <c r="CG186" i="4"/>
  <c r="CG162" i="4"/>
  <c r="CF170" i="4"/>
  <c r="CG171" i="4"/>
  <c r="DI71" i="4"/>
  <c r="CG136" i="4"/>
  <c r="CG106" i="4"/>
  <c r="CC228" i="4"/>
  <c r="CG44" i="4"/>
  <c r="DT185" i="4"/>
  <c r="CF62" i="4"/>
  <c r="DH217" i="4"/>
  <c r="DK217" i="4" s="1"/>
  <c r="CL217" i="4"/>
  <c r="CM217" i="4" s="1"/>
  <c r="CE229" i="4"/>
  <c r="CE217" i="4"/>
  <c r="CI217" i="4"/>
  <c r="EG195" i="4"/>
  <c r="DR143" i="4"/>
  <c r="DP143" i="4"/>
  <c r="DJ154" i="4"/>
  <c r="DQ154" i="4" s="1"/>
  <c r="DM143" i="4"/>
  <c r="CG30" i="4"/>
  <c r="CF82" i="4"/>
  <c r="CG147" i="4"/>
  <c r="CF145" i="4"/>
  <c r="EA97" i="4"/>
  <c r="DI59" i="4"/>
  <c r="DT54" i="4"/>
  <c r="DJ104" i="4"/>
  <c r="DQ104" i="4" s="1"/>
  <c r="DI179" i="4"/>
  <c r="EG86" i="4"/>
  <c r="DT55" i="4"/>
  <c r="CF105" i="4"/>
  <c r="CF93" i="4"/>
  <c r="DI23" i="4"/>
  <c r="CG94" i="4"/>
  <c r="DJ59" i="4"/>
  <c r="DQ59" i="4" s="1"/>
  <c r="EG79" i="4"/>
  <c r="DI144" i="4"/>
  <c r="DZ225" i="4"/>
  <c r="DR190" i="4"/>
  <c r="DM190" i="4"/>
  <c r="DP190" i="4"/>
  <c r="CF37" i="4"/>
  <c r="DR31" i="4"/>
  <c r="DP31" i="4"/>
  <c r="DM43" i="4"/>
  <c r="DM31" i="4"/>
  <c r="DJ42" i="4"/>
  <c r="DQ42" i="4" s="1"/>
  <c r="CF179" i="4"/>
  <c r="CG180" i="4"/>
  <c r="DI37" i="4"/>
  <c r="DR131" i="4"/>
  <c r="DJ142" i="4"/>
  <c r="DQ142" i="4" s="1"/>
  <c r="DP131" i="4"/>
  <c r="DM131" i="4"/>
  <c r="CG141" i="4"/>
  <c r="DJ191" i="4"/>
  <c r="DQ191" i="4" s="1"/>
  <c r="EA178" i="4"/>
  <c r="EG124" i="4"/>
  <c r="EJ237" i="4"/>
  <c r="CD248" i="4"/>
  <c r="CK248" i="4" s="1"/>
  <c r="CC234" i="4"/>
  <c r="N253" i="4"/>
  <c r="EJ228" i="4"/>
  <c r="EA168" i="4"/>
  <c r="DM166" i="4"/>
  <c r="CG120" i="4"/>
  <c r="DR116" i="4"/>
  <c r="DP116" i="4"/>
  <c r="DM128" i="4"/>
  <c r="DM116" i="4"/>
  <c r="DJ127" i="4"/>
  <c r="DQ127" i="4" s="1"/>
  <c r="EG187" i="4"/>
  <c r="CG47" i="4"/>
  <c r="DI49" i="4"/>
  <c r="EA126" i="4"/>
  <c r="EA138" i="4"/>
  <c r="DT38" i="4"/>
  <c r="DM196" i="4"/>
  <c r="EA133" i="4"/>
  <c r="EA145" i="4"/>
  <c r="CG189" i="4"/>
  <c r="CG169" i="4"/>
  <c r="DJ78" i="4"/>
  <c r="DQ78" i="4" s="1"/>
  <c r="CF129" i="4"/>
  <c r="CF141" i="4"/>
  <c r="EG113" i="4"/>
  <c r="EG52" i="4"/>
  <c r="CG114" i="4"/>
  <c r="CG107" i="4"/>
  <c r="DJ123" i="4"/>
  <c r="DQ123" i="4" s="1"/>
  <c r="DJ131" i="4"/>
  <c r="DQ131" i="4" s="1"/>
  <c r="EJ218" i="4"/>
  <c r="CG104" i="4"/>
  <c r="N218" i="4"/>
  <c r="CG72" i="4"/>
  <c r="EG156" i="4"/>
  <c r="CG43" i="4"/>
  <c r="CG68" i="4"/>
  <c r="CF59" i="4"/>
  <c r="DJ111" i="4"/>
  <c r="DQ111" i="4" s="1"/>
  <c r="DJ108" i="4"/>
  <c r="DQ108" i="4" s="1"/>
  <c r="DZ209" i="4"/>
  <c r="EA209" i="4" s="1"/>
  <c r="CG80" i="4"/>
  <c r="EA73" i="4"/>
  <c r="EG123" i="4"/>
  <c r="CF85" i="4"/>
  <c r="CF83" i="4"/>
  <c r="CG145" i="4"/>
  <c r="CF143" i="4"/>
  <c r="EA95" i="4"/>
  <c r="CG95" i="4"/>
  <c r="DJ60" i="4"/>
  <c r="DQ60" i="4" s="1"/>
  <c r="DJ145" i="4"/>
  <c r="DQ145" i="4" s="1"/>
  <c r="CG42" i="4"/>
  <c r="CG183" i="4"/>
  <c r="DI82" i="4"/>
  <c r="DI85" i="4"/>
  <c r="DJ193" i="4"/>
  <c r="DQ193" i="4" s="1"/>
  <c r="EA179" i="4"/>
  <c r="EG75" i="4"/>
  <c r="EJ236" i="4"/>
  <c r="DS254" i="4"/>
  <c r="DU254" i="4" s="1"/>
  <c r="CE249" i="4"/>
  <c r="CD238" i="4"/>
  <c r="CK238" i="4" s="1"/>
  <c r="DZ240" i="4"/>
  <c r="CC240" i="4"/>
  <c r="CF252" i="4" s="1"/>
  <c r="CL237" i="4"/>
  <c r="CM237" i="4" s="1"/>
  <c r="CD247" i="4"/>
  <c r="CD242" i="4"/>
  <c r="BJ249" i="4"/>
  <c r="BJ253" i="4"/>
  <c r="L244" i="4"/>
  <c r="EJ241" i="4"/>
  <c r="DZ248" i="4"/>
  <c r="EA260" i="4" s="1"/>
  <c r="CC238" i="4"/>
  <c r="CF250" i="4" s="1"/>
  <c r="DZ239" i="4"/>
  <c r="N245" i="4"/>
  <c r="BK252" i="4"/>
  <c r="DZ244" i="4"/>
  <c r="EA256" i="4" s="1"/>
  <c r="N246" i="4"/>
  <c r="EF233" i="4"/>
  <c r="CD233" i="4"/>
  <c r="CK233" i="4" s="1"/>
  <c r="CD237" i="4"/>
  <c r="CK237" i="4" s="1"/>
  <c r="EF235" i="4"/>
  <c r="CD239" i="4"/>
  <c r="CK239" i="4" s="1"/>
  <c r="CC242" i="4"/>
  <c r="CF254" i="4" s="1"/>
  <c r="DZ247" i="4"/>
  <c r="EA259" i="4" s="1"/>
  <c r="CC235" i="4"/>
  <c r="CF247" i="4" s="1"/>
  <c r="CD236" i="4"/>
  <c r="CK236" i="4" s="1"/>
  <c r="CD240" i="4"/>
  <c r="CK240" i="4" s="1"/>
  <c r="CC241" i="4"/>
  <c r="CF253" i="4" s="1"/>
  <c r="CC239" i="4"/>
  <c r="CF251" i="4" s="1"/>
  <c r="DZ241" i="4"/>
  <c r="DZ250" i="4"/>
  <c r="EA262" i="4" s="1"/>
  <c r="DZ243" i="4"/>
  <c r="EA255" i="4" s="1"/>
  <c r="BK244" i="4"/>
  <c r="EF251" i="4"/>
  <c r="EG263" i="4" s="1"/>
  <c r="EF236" i="4"/>
  <c r="DZ245" i="4"/>
  <c r="EA257" i="4" s="1"/>
  <c r="EJ247" i="4"/>
  <c r="ED245" i="4"/>
  <c r="ED244" i="4"/>
  <c r="CE237" i="4"/>
  <c r="DZ242" i="4"/>
  <c r="EA254" i="4" s="1"/>
  <c r="DZ246" i="4"/>
  <c r="EA258" i="4" s="1"/>
  <c r="EF243" i="4"/>
  <c r="EG255" i="4" s="1"/>
  <c r="CD234" i="4"/>
  <c r="CK234" i="4" s="1"/>
  <c r="L243" i="4"/>
  <c r="L231" i="4"/>
  <c r="ED249" i="4"/>
  <c r="ED237" i="4"/>
  <c r="CD243" i="4"/>
  <c r="EF241" i="4"/>
  <c r="EF234" i="4"/>
  <c r="EJ254" i="4"/>
  <c r="EJ242" i="4"/>
  <c r="EF252" i="4"/>
  <c r="EG264" i="4" s="1"/>
  <c r="EF249" i="4"/>
  <c r="EG261" i="4" s="1"/>
  <c r="CE253" i="4"/>
  <c r="CD252" i="4"/>
  <c r="DH241" i="4"/>
  <c r="DK241" i="4" s="1"/>
  <c r="CE241" i="4"/>
  <c r="CL241" i="4"/>
  <c r="CM241" i="4" s="1"/>
  <c r="DM254" i="4"/>
  <c r="DJ253" i="4"/>
  <c r="DR242" i="4"/>
  <c r="DP242" i="4"/>
  <c r="ED253" i="4"/>
  <c r="ED241" i="4"/>
  <c r="ED240" i="4"/>
  <c r="ED252" i="4"/>
  <c r="ED254" i="4"/>
  <c r="ED242" i="4"/>
  <c r="EF244" i="4"/>
  <c r="EG256" i="4" s="1"/>
  <c r="EF238" i="4"/>
  <c r="CE245" i="4"/>
  <c r="CD244" i="4"/>
  <c r="CL233" i="4"/>
  <c r="CM233" i="4" s="1"/>
  <c r="CE233" i="4"/>
  <c r="DH233" i="4"/>
  <c r="DK233" i="4" s="1"/>
  <c r="CC236" i="4"/>
  <c r="EF242" i="4"/>
  <c r="EG254" i="4" s="1"/>
  <c r="CE246" i="4"/>
  <c r="CD245" i="4"/>
  <c r="CL234" i="4"/>
  <c r="CM234" i="4" s="1"/>
  <c r="DH234" i="4"/>
  <c r="DK234" i="4" s="1"/>
  <c r="CE234" i="4"/>
  <c r="CI234" i="4"/>
  <c r="DN112" i="4" l="1"/>
  <c r="EA210" i="4"/>
  <c r="DN153" i="4"/>
  <c r="CG211" i="4"/>
  <c r="CG198" i="4"/>
  <c r="CK198" i="4"/>
  <c r="CG197" i="4"/>
  <c r="CK197" i="4"/>
  <c r="DK219" i="4"/>
  <c r="DR219" i="4"/>
  <c r="DT219" i="4" s="1"/>
  <c r="CG201" i="4"/>
  <c r="CK201" i="4"/>
  <c r="CG199" i="4"/>
  <c r="CK199" i="4"/>
  <c r="CK202" i="4"/>
  <c r="CG202" i="4"/>
  <c r="CG200" i="4"/>
  <c r="CK200" i="4"/>
  <c r="CG205" i="4"/>
  <c r="CK205" i="4"/>
  <c r="CG206" i="4"/>
  <c r="CK206" i="4"/>
  <c r="CG263" i="4"/>
  <c r="CK251" i="4"/>
  <c r="CG259" i="4"/>
  <c r="CK247" i="4"/>
  <c r="CG254" i="4"/>
  <c r="CK242" i="4"/>
  <c r="CG255" i="4"/>
  <c r="CK243" i="4"/>
  <c r="CG264" i="4"/>
  <c r="CK252" i="4"/>
  <c r="DO265" i="4"/>
  <c r="DQ253" i="4"/>
  <c r="CG256" i="4"/>
  <c r="CK244" i="4"/>
  <c r="CG257" i="4"/>
  <c r="CK245" i="4"/>
  <c r="DN111" i="4"/>
  <c r="CJ199" i="4"/>
  <c r="CJ197" i="4"/>
  <c r="CJ196" i="4"/>
  <c r="CJ198" i="4"/>
  <c r="DO49" i="4"/>
  <c r="DN53" i="4"/>
  <c r="DN85" i="4"/>
  <c r="EA240" i="4"/>
  <c r="DN41" i="4"/>
  <c r="DN40" i="4"/>
  <c r="EA212" i="4"/>
  <c r="DN52" i="4"/>
  <c r="EG220" i="4"/>
  <c r="EG215" i="4"/>
  <c r="DK238" i="4"/>
  <c r="DP238" i="4"/>
  <c r="DR237" i="4"/>
  <c r="CG209" i="4"/>
  <c r="DR226" i="4"/>
  <c r="EG239" i="4"/>
  <c r="DR236" i="4"/>
  <c r="DM248" i="4"/>
  <c r="DP216" i="4"/>
  <c r="DR216" i="4"/>
  <c r="DT216" i="4" s="1"/>
  <c r="DP226" i="4"/>
  <c r="DI219" i="4"/>
  <c r="DN121" i="4"/>
  <c r="DN109" i="4"/>
  <c r="EG217" i="4"/>
  <c r="DP209" i="4"/>
  <c r="DM251" i="4"/>
  <c r="DR209" i="4"/>
  <c r="DT209" i="4" s="1"/>
  <c r="DP219" i="4"/>
  <c r="DR207" i="4"/>
  <c r="DT207" i="4" s="1"/>
  <c r="DM219" i="4"/>
  <c r="DO135" i="4"/>
  <c r="DN193" i="4"/>
  <c r="DN72" i="4"/>
  <c r="EA233" i="4"/>
  <c r="DN60" i="4"/>
  <c r="EA225" i="4"/>
  <c r="DN146" i="4"/>
  <c r="DO177" i="4"/>
  <c r="CG230" i="4"/>
  <c r="EG223" i="4"/>
  <c r="DN58" i="4"/>
  <c r="DN127" i="4"/>
  <c r="DN152" i="4"/>
  <c r="DP232" i="4"/>
  <c r="EG216" i="4"/>
  <c r="CF213" i="4"/>
  <c r="DJ198" i="4"/>
  <c r="DM244" i="4"/>
  <c r="DN189" i="4"/>
  <c r="DJ200" i="4"/>
  <c r="DM209" i="4"/>
  <c r="DN57" i="4"/>
  <c r="DI197" i="4"/>
  <c r="DN197" i="4" s="1"/>
  <c r="DI232" i="4"/>
  <c r="DN244" i="4" s="1"/>
  <c r="DR232" i="4"/>
  <c r="DT232" i="4" s="1"/>
  <c r="CG227" i="4"/>
  <c r="DN67" i="4"/>
  <c r="DM197" i="4"/>
  <c r="DM228" i="4"/>
  <c r="DP228" i="4"/>
  <c r="DJ201" i="4"/>
  <c r="DN69" i="4"/>
  <c r="DJ197" i="4"/>
  <c r="DP197" i="4"/>
  <c r="DM232" i="4"/>
  <c r="CG239" i="4"/>
  <c r="DN140" i="4"/>
  <c r="DN172" i="4"/>
  <c r="DR197" i="4"/>
  <c r="CG226" i="4"/>
  <c r="DI198" i="4"/>
  <c r="DN198" i="4" s="1"/>
  <c r="DO151" i="4"/>
  <c r="DM252" i="4"/>
  <c r="EA241" i="4"/>
  <c r="DN134" i="4"/>
  <c r="DN113" i="4"/>
  <c r="DN115" i="4"/>
  <c r="DN185" i="4"/>
  <c r="CF212" i="4"/>
  <c r="DN51" i="4"/>
  <c r="DN151" i="4"/>
  <c r="CF209" i="4"/>
  <c r="DN30" i="4"/>
  <c r="DN38" i="4"/>
  <c r="DN55" i="4"/>
  <c r="CF231" i="4"/>
  <c r="DN18" i="4"/>
  <c r="DN56" i="4"/>
  <c r="DN26" i="4"/>
  <c r="CF223" i="4"/>
  <c r="DN16" i="4"/>
  <c r="DN42" i="4"/>
  <c r="DN160" i="4"/>
  <c r="DN54" i="4"/>
  <c r="DN118" i="4"/>
  <c r="DN20" i="4"/>
  <c r="DN90" i="4"/>
  <c r="DN32" i="4"/>
  <c r="DN68" i="4"/>
  <c r="DR240" i="4"/>
  <c r="DT240" i="4" s="1"/>
  <c r="DO51" i="4"/>
  <c r="DN125" i="4"/>
  <c r="DN147" i="4"/>
  <c r="DN143" i="4"/>
  <c r="DN19" i="4"/>
  <c r="DN137" i="4"/>
  <c r="CF217" i="4"/>
  <c r="DN124" i="4"/>
  <c r="DN82" i="4"/>
  <c r="DN66" i="4"/>
  <c r="DN164" i="4"/>
  <c r="DN149" i="4"/>
  <c r="DN150" i="4"/>
  <c r="CF221" i="4"/>
  <c r="DN76" i="4"/>
  <c r="CG235" i="4"/>
  <c r="EA215" i="4"/>
  <c r="CG231" i="4"/>
  <c r="CG232" i="4"/>
  <c r="CF232" i="4"/>
  <c r="DN86" i="4"/>
  <c r="DN33" i="4"/>
  <c r="DM200" i="4"/>
  <c r="CG233" i="4"/>
  <c r="DN21" i="4"/>
  <c r="CF218" i="4"/>
  <c r="CG260" i="4"/>
  <c r="CG262" i="4"/>
  <c r="DM226" i="4"/>
  <c r="EG243" i="4"/>
  <c r="DM203" i="4"/>
  <c r="DM205" i="4"/>
  <c r="DM213" i="4"/>
  <c r="DM239" i="4"/>
  <c r="DI220" i="4"/>
  <c r="DI231" i="4"/>
  <c r="DN231" i="4" s="1"/>
  <c r="EA213" i="4"/>
  <c r="DP236" i="4"/>
  <c r="DM216" i="4"/>
  <c r="CG261" i="4"/>
  <c r="DJ199" i="4"/>
  <c r="DQ199" i="4" s="1"/>
  <c r="DM250" i="4"/>
  <c r="DN148" i="4"/>
  <c r="CG258" i="4"/>
  <c r="DM207" i="4"/>
  <c r="DN183" i="4"/>
  <c r="DN195" i="4"/>
  <c r="CG265" i="4"/>
  <c r="DN157" i="4"/>
  <c r="DO69" i="4"/>
  <c r="DO101" i="4"/>
  <c r="DR228" i="4"/>
  <c r="DT228" i="4" s="1"/>
  <c r="EA245" i="4"/>
  <c r="EA247" i="4"/>
  <c r="DN136" i="4"/>
  <c r="DN187" i="4"/>
  <c r="EA243" i="4"/>
  <c r="EA249" i="4"/>
  <c r="EA250" i="4"/>
  <c r="DR239" i="4"/>
  <c r="DT239" i="4" s="1"/>
  <c r="DN28" i="4"/>
  <c r="DM237" i="4"/>
  <c r="EG240" i="4"/>
  <c r="DP239" i="4"/>
  <c r="EA244" i="4"/>
  <c r="DR238" i="4"/>
  <c r="DT238" i="4" s="1"/>
  <c r="CG203" i="4"/>
  <c r="DM238" i="4"/>
  <c r="DN91" i="4"/>
  <c r="DO89" i="4"/>
  <c r="DO84" i="4"/>
  <c r="DS62" i="4"/>
  <c r="DU62" i="4" s="1"/>
  <c r="DO96" i="4"/>
  <c r="DN131" i="4"/>
  <c r="DO48" i="4"/>
  <c r="DN17" i="4"/>
  <c r="DN129" i="4"/>
  <c r="DL64" i="4"/>
  <c r="DS27" i="4"/>
  <c r="DU27" i="4" s="1"/>
  <c r="EA246" i="4"/>
  <c r="CG208" i="4"/>
  <c r="DN186" i="4"/>
  <c r="CF211" i="4"/>
  <c r="DN70" i="4"/>
  <c r="CF219" i="4"/>
  <c r="DO103" i="4"/>
  <c r="CF220" i="4"/>
  <c r="DI210" i="4"/>
  <c r="DP207" i="4"/>
  <c r="DI207" i="4"/>
  <c r="DN207" i="4" s="1"/>
  <c r="EG236" i="4"/>
  <c r="EG219" i="4"/>
  <c r="DR229" i="4"/>
  <c r="DT229" i="4" s="1"/>
  <c r="DP229" i="4"/>
  <c r="DN188" i="4"/>
  <c r="DO67" i="4"/>
  <c r="CF215" i="4"/>
  <c r="DN123" i="4"/>
  <c r="EG237" i="4"/>
  <c r="DO110" i="4"/>
  <c r="DN62" i="4"/>
  <c r="EA236" i="4"/>
  <c r="CF214" i="4"/>
  <c r="EA239" i="4"/>
  <c r="CG210" i="4"/>
  <c r="DO85" i="4"/>
  <c r="DO50" i="4"/>
  <c r="EA219" i="4"/>
  <c r="DR231" i="4"/>
  <c r="DT231" i="4" s="1"/>
  <c r="DM235" i="4"/>
  <c r="EA222" i="4"/>
  <c r="DR235" i="4"/>
  <c r="DT235" i="4" s="1"/>
  <c r="CG229" i="4"/>
  <c r="DS130" i="4"/>
  <c r="DU130" i="4" s="1"/>
  <c r="DO138" i="4"/>
  <c r="DN162" i="4"/>
  <c r="DM231" i="4"/>
  <c r="DP231" i="4"/>
  <c r="DN93" i="4"/>
  <c r="DP235" i="4"/>
  <c r="DN179" i="4"/>
  <c r="DN139" i="4"/>
  <c r="DM247" i="4"/>
  <c r="DM243" i="4"/>
  <c r="EA248" i="4"/>
  <c r="DP230" i="4"/>
  <c r="EA223" i="4"/>
  <c r="DR230" i="4"/>
  <c r="DT230" i="4" s="1"/>
  <c r="CF234" i="4"/>
  <c r="DS63" i="4"/>
  <c r="DU63" i="4" s="1"/>
  <c r="DN29" i="4"/>
  <c r="CG228" i="4"/>
  <c r="DM230" i="4"/>
  <c r="CG253" i="4"/>
  <c r="DO47" i="4"/>
  <c r="EA220" i="4"/>
  <c r="EA227" i="4"/>
  <c r="EG244" i="4"/>
  <c r="DO56" i="4"/>
  <c r="DM240" i="4"/>
  <c r="DM242" i="4"/>
  <c r="DP240" i="4"/>
  <c r="EG221" i="4"/>
  <c r="DN114" i="4"/>
  <c r="EA229" i="4"/>
  <c r="DS168" i="4"/>
  <c r="DU168" i="4" s="1"/>
  <c r="DN132" i="4"/>
  <c r="DN178" i="4"/>
  <c r="DN165" i="4"/>
  <c r="DS66" i="4"/>
  <c r="DU66" i="4" s="1"/>
  <c r="DS61" i="4"/>
  <c r="DU61" i="4" s="1"/>
  <c r="DN117" i="4"/>
  <c r="DS36" i="4"/>
  <c r="DU36" i="4" s="1"/>
  <c r="DS152" i="4"/>
  <c r="DU152" i="4" s="1"/>
  <c r="DS167" i="4"/>
  <c r="DU167" i="4" s="1"/>
  <c r="DL69" i="4"/>
  <c r="DN144" i="4"/>
  <c r="DL151" i="4"/>
  <c r="DN182" i="4"/>
  <c r="DN133" i="4"/>
  <c r="DN107" i="4"/>
  <c r="DN44" i="4"/>
  <c r="DN84" i="4"/>
  <c r="CG241" i="4"/>
  <c r="EA214" i="4"/>
  <c r="DN92" i="4"/>
  <c r="DN119" i="4"/>
  <c r="DN88" i="4"/>
  <c r="DS89" i="4"/>
  <c r="DU89" i="4" s="1"/>
  <c r="DS120" i="4"/>
  <c r="DU120" i="4" s="1"/>
  <c r="DS64" i="4"/>
  <c r="DU64" i="4" s="1"/>
  <c r="DO132" i="4"/>
  <c r="DN122" i="4"/>
  <c r="DS65" i="4"/>
  <c r="DU65" i="4" s="1"/>
  <c r="EA218" i="4"/>
  <c r="CF233" i="4"/>
  <c r="CF222" i="4"/>
  <c r="DN34" i="4"/>
  <c r="DO152" i="4"/>
  <c r="CJ200" i="4"/>
  <c r="CF216" i="4"/>
  <c r="DS104" i="4"/>
  <c r="DU104" i="4" s="1"/>
  <c r="DN161" i="4"/>
  <c r="DN145" i="4"/>
  <c r="DO54" i="4"/>
  <c r="DN81" i="4"/>
  <c r="DO37" i="4"/>
  <c r="DR199" i="4"/>
  <c r="DT199" i="4" s="1"/>
  <c r="DI199" i="4"/>
  <c r="DN199" i="4" s="1"/>
  <c r="DM199" i="4"/>
  <c r="DP199" i="4"/>
  <c r="EA217" i="4"/>
  <c r="DO102" i="4"/>
  <c r="DO40" i="4"/>
  <c r="DS85" i="4"/>
  <c r="DU85" i="4" s="1"/>
  <c r="DN184" i="4"/>
  <c r="DN47" i="4"/>
  <c r="DN180" i="4"/>
  <c r="DS186" i="4"/>
  <c r="DU186" i="4" s="1"/>
  <c r="DS44" i="4"/>
  <c r="DU44" i="4" s="1"/>
  <c r="CG212" i="4"/>
  <c r="EA216" i="4"/>
  <c r="DS131" i="4"/>
  <c r="DU131" i="4" s="1"/>
  <c r="EA232" i="4"/>
  <c r="DJ209" i="4"/>
  <c r="DQ209" i="4" s="1"/>
  <c r="DS50" i="4"/>
  <c r="DU50" i="4" s="1"/>
  <c r="DO122" i="4"/>
  <c r="DM249" i="4"/>
  <c r="EG251" i="4"/>
  <c r="EG249" i="4"/>
  <c r="CG247" i="4"/>
  <c r="CJ244" i="4"/>
  <c r="DP237" i="4"/>
  <c r="EG250" i="4"/>
  <c r="CG204" i="4"/>
  <c r="DS188" i="4"/>
  <c r="DU188" i="4" s="1"/>
  <c r="DP215" i="4"/>
  <c r="DR215" i="4"/>
  <c r="DT215" i="4" s="1"/>
  <c r="DS187" i="4"/>
  <c r="DU187" i="4" s="1"/>
  <c r="DS24" i="4"/>
  <c r="DU24" i="4" s="1"/>
  <c r="DS71" i="4"/>
  <c r="DU71" i="4" s="1"/>
  <c r="DI209" i="4"/>
  <c r="DN37" i="4"/>
  <c r="DL82" i="4"/>
  <c r="EA226" i="4"/>
  <c r="DN176" i="4"/>
  <c r="DN128" i="4"/>
  <c r="DL22" i="4"/>
  <c r="DN116" i="4"/>
  <c r="DR213" i="4"/>
  <c r="DT213" i="4" s="1"/>
  <c r="DP213" i="4"/>
  <c r="EG228" i="4"/>
  <c r="DL26" i="4"/>
  <c r="EA228" i="4"/>
  <c r="CG242" i="4"/>
  <c r="EG235" i="4"/>
  <c r="CJ228" i="4"/>
  <c r="EG222" i="4"/>
  <c r="DN135" i="4"/>
  <c r="DN45" i="4"/>
  <c r="DN65" i="4"/>
  <c r="DN59" i="4"/>
  <c r="CG207" i="4"/>
  <c r="EG233" i="4"/>
  <c r="EG218" i="4"/>
  <c r="DL42" i="4"/>
  <c r="DL24" i="4"/>
  <c r="DL58" i="4"/>
  <c r="CJ201" i="4"/>
  <c r="DL25" i="4"/>
  <c r="DL27" i="4"/>
  <c r="DL59" i="4"/>
  <c r="CJ212" i="4"/>
  <c r="DN141" i="4"/>
  <c r="DI227" i="4"/>
  <c r="DN130" i="4"/>
  <c r="DI208" i="4"/>
  <c r="DN208" i="4" s="1"/>
  <c r="DR200" i="4"/>
  <c r="DT200" i="4" s="1"/>
  <c r="DP200" i="4"/>
  <c r="DI201" i="4"/>
  <c r="DN201" i="4" s="1"/>
  <c r="DI200" i="4"/>
  <c r="DN200" i="4" s="1"/>
  <c r="DO97" i="4"/>
  <c r="DM204" i="4"/>
  <c r="DR204" i="4"/>
  <c r="DT204" i="4" s="1"/>
  <c r="DP204" i="4"/>
  <c r="DN170" i="4"/>
  <c r="DN77" i="4"/>
  <c r="DN105" i="4"/>
  <c r="DR206" i="4"/>
  <c r="DT206" i="4" s="1"/>
  <c r="DP206" i="4"/>
  <c r="DM206" i="4"/>
  <c r="DN71" i="4"/>
  <c r="DS28" i="4"/>
  <c r="DU28" i="4" s="1"/>
  <c r="DN163" i="4"/>
  <c r="CJ233" i="4"/>
  <c r="DS149" i="4"/>
  <c r="DU149" i="4" s="1"/>
  <c r="DS54" i="4"/>
  <c r="DU54" i="4" s="1"/>
  <c r="CJ230" i="4"/>
  <c r="CJ246" i="4"/>
  <c r="CJ220" i="4"/>
  <c r="CJ250" i="4"/>
  <c r="CJ249" i="4"/>
  <c r="CJ235" i="4"/>
  <c r="CJ238" i="4"/>
  <c r="CJ237" i="4"/>
  <c r="CJ225" i="4"/>
  <c r="CJ224" i="4"/>
  <c r="CJ208" i="4"/>
  <c r="CJ202" i="4"/>
  <c r="CJ219" i="4"/>
  <c r="CJ209" i="4"/>
  <c r="CJ232" i="4"/>
  <c r="CJ223" i="4"/>
  <c r="CJ243" i="4"/>
  <c r="DL71" i="4"/>
  <c r="CJ217" i="4"/>
  <c r="CJ226" i="4"/>
  <c r="CJ241" i="4"/>
  <c r="CJ227" i="4"/>
  <c r="CJ236" i="4"/>
  <c r="CJ222" i="4"/>
  <c r="CJ252" i="4"/>
  <c r="CJ216" i="4"/>
  <c r="CJ215" i="4"/>
  <c r="CJ245" i="4"/>
  <c r="CJ211" i="4"/>
  <c r="CJ205" i="4"/>
  <c r="CJ214" i="4"/>
  <c r="CJ240" i="4"/>
  <c r="CJ242" i="4"/>
  <c r="CJ218" i="4"/>
  <c r="CJ213" i="4"/>
  <c r="CJ231" i="4"/>
  <c r="CJ251" i="4"/>
  <c r="CJ229" i="4"/>
  <c r="CJ248" i="4"/>
  <c r="CJ203" i="4"/>
  <c r="CJ204" i="4"/>
  <c r="CJ247" i="4"/>
  <c r="CJ234" i="4"/>
  <c r="CJ221" i="4"/>
  <c r="CJ207" i="4"/>
  <c r="CJ206" i="4"/>
  <c r="CJ239" i="4"/>
  <c r="CJ210" i="4"/>
  <c r="DR211" i="4"/>
  <c r="DT211" i="4" s="1"/>
  <c r="DP211" i="4"/>
  <c r="DM211" i="4"/>
  <c r="DN39" i="4"/>
  <c r="DN27" i="4"/>
  <c r="DS48" i="4"/>
  <c r="DU48" i="4" s="1"/>
  <c r="EG232" i="4"/>
  <c r="DL142" i="4"/>
  <c r="DN177" i="4"/>
  <c r="CF229" i="4"/>
  <c r="DL53" i="4"/>
  <c r="DN120" i="4"/>
  <c r="DL101" i="4"/>
  <c r="EA224" i="4"/>
  <c r="DM236" i="4"/>
  <c r="DS49" i="4"/>
  <c r="DU49" i="4" s="1"/>
  <c r="DS196" i="4"/>
  <c r="DU196" i="4" s="1"/>
  <c r="DS84" i="4"/>
  <c r="DU84" i="4" s="1"/>
  <c r="DN89" i="4"/>
  <c r="DS56" i="4"/>
  <c r="DU56" i="4" s="1"/>
  <c r="DN142" i="4"/>
  <c r="DS43" i="4"/>
  <c r="DU43" i="4" s="1"/>
  <c r="DS150" i="4"/>
  <c r="DU150" i="4" s="1"/>
  <c r="DR205" i="4"/>
  <c r="DT205" i="4" s="1"/>
  <c r="DP205" i="4"/>
  <c r="DN87" i="4"/>
  <c r="DN99" i="4"/>
  <c r="CG236" i="4"/>
  <c r="DJ203" i="4"/>
  <c r="DS52" i="4"/>
  <c r="DU52" i="4" s="1"/>
  <c r="EA231" i="4"/>
  <c r="DN173" i="4"/>
  <c r="DS101" i="4"/>
  <c r="DU101" i="4" s="1"/>
  <c r="DS55" i="4"/>
  <c r="DU55" i="4" s="1"/>
  <c r="DJ212" i="4"/>
  <c r="DQ212" i="4" s="1"/>
  <c r="DS193" i="4"/>
  <c r="DU193" i="4" s="1"/>
  <c r="DJ202" i="4"/>
  <c r="DN50" i="4"/>
  <c r="DN78" i="4"/>
  <c r="DS95" i="4"/>
  <c r="DU95" i="4" s="1"/>
  <c r="DN155" i="4"/>
  <c r="EG246" i="4"/>
  <c r="DP227" i="4"/>
  <c r="DR227" i="4"/>
  <c r="DT227" i="4" s="1"/>
  <c r="DM227" i="4"/>
  <c r="DR210" i="4"/>
  <c r="DT210" i="4" s="1"/>
  <c r="DP210" i="4"/>
  <c r="DM210" i="4"/>
  <c r="DI211" i="4"/>
  <c r="EG252" i="4"/>
  <c r="DN23" i="4"/>
  <c r="DS102" i="4"/>
  <c r="DU102" i="4" s="1"/>
  <c r="DL95" i="4"/>
  <c r="DN25" i="4"/>
  <c r="DP208" i="4"/>
  <c r="DR208" i="4"/>
  <c r="DT208" i="4" s="1"/>
  <c r="DM208" i="4"/>
  <c r="DN63" i="4"/>
  <c r="DS103" i="4"/>
  <c r="DU103" i="4" s="1"/>
  <c r="DN100" i="4"/>
  <c r="DN101" i="4"/>
  <c r="EA235" i="4"/>
  <c r="DS100" i="4"/>
  <c r="DU100" i="4" s="1"/>
  <c r="CG251" i="4"/>
  <c r="DS88" i="4"/>
  <c r="DU88" i="4" s="1"/>
  <c r="DN175" i="4"/>
  <c r="DI240" i="4"/>
  <c r="DJ230" i="4"/>
  <c r="DQ230" i="4" s="1"/>
  <c r="EG234" i="4"/>
  <c r="DN98" i="4"/>
  <c r="DL84" i="4"/>
  <c r="DL148" i="4"/>
  <c r="DJ237" i="4"/>
  <c r="DQ237" i="4" s="1"/>
  <c r="EA253" i="4"/>
  <c r="DN96" i="4"/>
  <c r="DL28" i="4"/>
  <c r="DN79" i="4"/>
  <c r="DM215" i="4"/>
  <c r="DP203" i="4"/>
  <c r="DR203" i="4"/>
  <c r="DT203" i="4" s="1"/>
  <c r="DN174" i="4"/>
  <c r="DN64" i="4"/>
  <c r="DP214" i="4"/>
  <c r="DR214" i="4"/>
  <c r="DT214" i="4" s="1"/>
  <c r="DI237" i="4"/>
  <c r="DI222" i="4"/>
  <c r="DS60" i="4"/>
  <c r="DU60" i="4" s="1"/>
  <c r="DL103" i="4"/>
  <c r="DL102" i="4"/>
  <c r="DL110" i="4"/>
  <c r="DL66" i="4"/>
  <c r="DL188" i="4"/>
  <c r="DL61" i="4"/>
  <c r="DL63" i="4"/>
  <c r="DL60" i="4"/>
  <c r="DL68" i="4"/>
  <c r="DL65" i="4"/>
  <c r="DL186" i="4"/>
  <c r="DL185" i="4"/>
  <c r="DL187" i="4"/>
  <c r="DL100" i="4"/>
  <c r="DL85" i="4"/>
  <c r="DL127" i="4"/>
  <c r="DL83" i="4"/>
  <c r="DL46" i="4"/>
  <c r="DL104" i="4"/>
  <c r="DL198" i="4"/>
  <c r="DL52" i="4"/>
  <c r="DL54" i="4"/>
  <c r="DL177" i="4"/>
  <c r="DL167" i="4"/>
  <c r="DL44" i="4"/>
  <c r="DL55" i="4"/>
  <c r="CF246" i="4"/>
  <c r="CF240" i="4"/>
  <c r="CF237" i="4"/>
  <c r="EA252" i="4"/>
  <c r="EA251" i="4"/>
  <c r="DJ240" i="4"/>
  <c r="DQ240" i="4" s="1"/>
  <c r="DL43" i="4"/>
  <c r="DL189" i="4"/>
  <c r="DL78" i="4"/>
  <c r="DL88" i="4"/>
  <c r="DL166" i="4"/>
  <c r="DL168" i="4"/>
  <c r="DL107" i="4"/>
  <c r="DL138" i="4"/>
  <c r="DL56" i="4"/>
  <c r="DI235" i="4"/>
  <c r="DN247" i="4" s="1"/>
  <c r="EA242" i="4"/>
  <c r="EG245" i="4"/>
  <c r="DJ234" i="4"/>
  <c r="DQ234" i="4" s="1"/>
  <c r="CF241" i="4"/>
  <c r="CG248" i="4"/>
  <c r="DI236" i="4"/>
  <c r="CG246" i="4"/>
  <c r="CG249" i="4"/>
  <c r="DO59" i="4"/>
  <c r="DO192" i="4"/>
  <c r="DL126" i="4"/>
  <c r="DT68" i="4"/>
  <c r="DS79" i="4"/>
  <c r="DU79" i="4" s="1"/>
  <c r="DS76" i="4"/>
  <c r="DU76" i="4" s="1"/>
  <c r="DS74" i="4"/>
  <c r="DU74" i="4" s="1"/>
  <c r="DS75" i="4"/>
  <c r="DU75" i="4" s="1"/>
  <c r="DS73" i="4"/>
  <c r="DU73" i="4" s="1"/>
  <c r="DS77" i="4"/>
  <c r="DU77" i="4" s="1"/>
  <c r="DI228" i="4"/>
  <c r="DO111" i="4"/>
  <c r="DN49" i="4"/>
  <c r="DT190" i="4"/>
  <c r="DO104" i="4"/>
  <c r="DL152" i="4"/>
  <c r="DL154" i="4"/>
  <c r="DS69" i="4"/>
  <c r="DU69" i="4" s="1"/>
  <c r="DL122" i="4"/>
  <c r="DO149" i="4"/>
  <c r="DN36" i="4"/>
  <c r="CG216" i="4"/>
  <c r="DO64" i="4"/>
  <c r="DS137" i="4"/>
  <c r="DU137" i="4" s="1"/>
  <c r="DT126" i="4"/>
  <c r="DL194" i="4"/>
  <c r="DL195" i="4"/>
  <c r="DS51" i="4"/>
  <c r="DU51" i="4" s="1"/>
  <c r="DT191" i="4"/>
  <c r="DJ204" i="4"/>
  <c r="DQ204" i="4" s="1"/>
  <c r="DT79" i="4"/>
  <c r="DS90" i="4"/>
  <c r="DU90" i="4" s="1"/>
  <c r="DO31" i="4"/>
  <c r="DR220" i="4"/>
  <c r="DT220" i="4" s="1"/>
  <c r="DM220" i="4"/>
  <c r="DP220" i="4"/>
  <c r="DI225" i="4"/>
  <c r="DI229" i="4"/>
  <c r="DI226" i="4"/>
  <c r="DO38" i="4"/>
  <c r="DL97" i="4"/>
  <c r="DN102" i="4"/>
  <c r="DO164" i="4"/>
  <c r="DO157" i="4"/>
  <c r="DS53" i="4"/>
  <c r="DU53" i="4" s="1"/>
  <c r="DN110" i="4"/>
  <c r="DL45" i="4"/>
  <c r="DS191" i="4"/>
  <c r="DU191" i="4" s="1"/>
  <c r="DL153" i="4"/>
  <c r="DN166" i="4"/>
  <c r="DN104" i="4"/>
  <c r="EG230" i="4"/>
  <c r="DL109" i="4"/>
  <c r="DS22" i="4"/>
  <c r="DU22" i="4" s="1"/>
  <c r="DT11" i="4"/>
  <c r="DO124" i="4"/>
  <c r="DO129" i="4"/>
  <c r="DJ217" i="4"/>
  <c r="DQ217" i="4" s="1"/>
  <c r="DR212" i="4"/>
  <c r="DJ219" i="4"/>
  <c r="DQ219" i="4" s="1"/>
  <c r="DP212" i="4"/>
  <c r="DJ221" i="4"/>
  <c r="DQ221" i="4" s="1"/>
  <c r="DI218" i="4"/>
  <c r="DI212" i="4"/>
  <c r="DJ223" i="4"/>
  <c r="DQ223" i="4" s="1"/>
  <c r="DJ222" i="4"/>
  <c r="DQ222" i="4" s="1"/>
  <c r="DI216" i="4"/>
  <c r="DI213" i="4"/>
  <c r="DI217" i="4"/>
  <c r="DJ215" i="4"/>
  <c r="DQ215" i="4" s="1"/>
  <c r="DJ220" i="4"/>
  <c r="DQ220" i="4" s="1"/>
  <c r="DJ214" i="4"/>
  <c r="DQ214" i="4" s="1"/>
  <c r="DM212" i="4"/>
  <c r="DI215" i="4"/>
  <c r="DI214" i="4"/>
  <c r="DJ216" i="4"/>
  <c r="DQ216" i="4" s="1"/>
  <c r="DJ218" i="4"/>
  <c r="DQ218" i="4" s="1"/>
  <c r="DO27" i="4"/>
  <c r="DO99" i="4"/>
  <c r="DL137" i="4"/>
  <c r="DO187" i="4"/>
  <c r="DT174" i="4"/>
  <c r="DS185" i="4"/>
  <c r="DU185" i="4" s="1"/>
  <c r="DS179" i="4"/>
  <c r="DU179" i="4" s="1"/>
  <c r="DO71" i="4"/>
  <c r="DO26" i="4"/>
  <c r="DL89" i="4"/>
  <c r="DL90" i="4"/>
  <c r="DT22" i="4"/>
  <c r="DS31" i="4"/>
  <c r="DU31" i="4" s="1"/>
  <c r="DS30" i="4"/>
  <c r="DU30" i="4" s="1"/>
  <c r="DS32" i="4"/>
  <c r="DU32" i="4" s="1"/>
  <c r="DS33" i="4"/>
  <c r="DU33" i="4" s="1"/>
  <c r="DS26" i="4"/>
  <c r="DU26" i="4" s="1"/>
  <c r="DO61" i="4"/>
  <c r="DO121" i="4"/>
  <c r="CG224" i="4"/>
  <c r="DS29" i="4"/>
  <c r="DU29" i="4" s="1"/>
  <c r="DS165" i="4"/>
  <c r="DU165" i="4" s="1"/>
  <c r="DT154" i="4"/>
  <c r="DS155" i="4"/>
  <c r="DU155" i="4" s="1"/>
  <c r="DS161" i="4"/>
  <c r="DU161" i="4" s="1"/>
  <c r="DS156" i="4"/>
  <c r="DU156" i="4" s="1"/>
  <c r="DS160" i="4"/>
  <c r="DU160" i="4" s="1"/>
  <c r="DS164" i="4"/>
  <c r="DU164" i="4" s="1"/>
  <c r="DS158" i="4"/>
  <c r="DU158" i="4" s="1"/>
  <c r="DS162" i="4"/>
  <c r="DU162" i="4" s="1"/>
  <c r="DS159" i="4"/>
  <c r="DU159" i="4" s="1"/>
  <c r="DS163" i="4"/>
  <c r="DU163" i="4" s="1"/>
  <c r="DS157" i="4"/>
  <c r="DU157" i="4" s="1"/>
  <c r="DN103" i="4"/>
  <c r="DN169" i="4"/>
  <c r="DL50" i="4"/>
  <c r="DS182" i="4"/>
  <c r="DU182" i="4" s="1"/>
  <c r="DS134" i="4"/>
  <c r="DU134" i="4" s="1"/>
  <c r="DS124" i="4"/>
  <c r="DU124" i="4" s="1"/>
  <c r="DO128" i="4"/>
  <c r="DS83" i="4"/>
  <c r="DU83" i="4" s="1"/>
  <c r="DO191" i="4"/>
  <c r="DJ229" i="4"/>
  <c r="DQ229" i="4" s="1"/>
  <c r="CG237" i="4"/>
  <c r="DS121" i="4"/>
  <c r="DU121" i="4" s="1"/>
  <c r="DO42" i="4"/>
  <c r="DS82" i="4"/>
  <c r="DU82" i="4" s="1"/>
  <c r="DT71" i="4"/>
  <c r="DS19" i="4"/>
  <c r="DU19" i="4" s="1"/>
  <c r="DS18" i="4"/>
  <c r="DU18" i="4" s="1"/>
  <c r="DS21" i="4"/>
  <c r="DU21" i="4" s="1"/>
  <c r="DS20" i="4"/>
  <c r="DU20" i="4" s="1"/>
  <c r="DS17" i="4"/>
  <c r="DU17" i="4" s="1"/>
  <c r="DT10" i="4"/>
  <c r="DS16" i="4"/>
  <c r="DU16" i="4" s="1"/>
  <c r="DS15" i="4"/>
  <c r="DU15" i="4" s="1"/>
  <c r="DS14" i="4"/>
  <c r="DU14" i="4" s="1"/>
  <c r="DS136" i="4"/>
  <c r="DU136" i="4" s="1"/>
  <c r="EG226" i="4"/>
  <c r="CG213" i="4"/>
  <c r="DN24" i="4"/>
  <c r="DN95" i="4"/>
  <c r="DI221" i="4"/>
  <c r="DN191" i="4"/>
  <c r="DL38" i="4"/>
  <c r="DL30" i="4"/>
  <c r="DL32" i="4"/>
  <c r="DL33" i="4"/>
  <c r="DL31" i="4"/>
  <c r="DO113" i="4"/>
  <c r="DO53" i="4"/>
  <c r="DO143" i="4"/>
  <c r="DO136" i="4"/>
  <c r="DO161" i="4"/>
  <c r="DL157" i="4"/>
  <c r="DL158" i="4"/>
  <c r="DL164" i="4"/>
  <c r="DL159" i="4"/>
  <c r="DL165" i="4"/>
  <c r="DL161" i="4"/>
  <c r="DL156" i="4"/>
  <c r="DL162" i="4"/>
  <c r="DL160" i="4"/>
  <c r="DL163" i="4"/>
  <c r="DL155" i="4"/>
  <c r="DO186" i="4"/>
  <c r="DO70" i="4"/>
  <c r="DO76" i="4"/>
  <c r="DO43" i="4"/>
  <c r="DO175" i="4"/>
  <c r="DN168" i="4"/>
  <c r="DO140" i="4"/>
  <c r="DL147" i="4"/>
  <c r="DS180" i="4"/>
  <c r="DU180" i="4" s="1"/>
  <c r="DS198" i="4"/>
  <c r="DU198" i="4" s="1"/>
  <c r="DS132" i="4"/>
  <c r="DU132" i="4" s="1"/>
  <c r="DL179" i="4"/>
  <c r="DO72" i="4"/>
  <c r="DL47" i="4"/>
  <c r="EA230" i="4"/>
  <c r="DO29" i="4"/>
  <c r="DN74" i="4"/>
  <c r="DO154" i="4"/>
  <c r="DJ228" i="4"/>
  <c r="DQ228" i="4" s="1"/>
  <c r="EG248" i="4"/>
  <c r="DO145" i="4"/>
  <c r="DL199" i="4"/>
  <c r="DL120" i="4"/>
  <c r="DR222" i="4"/>
  <c r="DT222" i="4" s="1"/>
  <c r="DP222" i="4"/>
  <c r="DM222" i="4"/>
  <c r="DL18" i="4"/>
  <c r="DL17" i="4"/>
  <c r="DL19" i="4"/>
  <c r="DL15" i="4"/>
  <c r="DL16" i="4"/>
  <c r="DL20" i="4"/>
  <c r="DL21" i="4"/>
  <c r="DL14" i="4"/>
  <c r="DO86" i="4"/>
  <c r="DO66" i="4"/>
  <c r="CG219" i="4"/>
  <c r="DO194" i="4"/>
  <c r="DL40" i="4"/>
  <c r="DO181" i="4"/>
  <c r="DT193" i="4"/>
  <c r="DN61" i="4"/>
  <c r="DO68" i="4"/>
  <c r="DO117" i="4"/>
  <c r="DS78" i="4"/>
  <c r="DU78" i="4" s="1"/>
  <c r="DO119" i="4"/>
  <c r="DO133" i="4"/>
  <c r="DO77" i="4"/>
  <c r="DO162" i="4"/>
  <c r="DL87" i="4"/>
  <c r="DS175" i="4"/>
  <c r="DU175" i="4" s="1"/>
  <c r="DS174" i="4"/>
  <c r="DU174" i="4" s="1"/>
  <c r="DS173" i="4"/>
  <c r="DU173" i="4" s="1"/>
  <c r="DS172" i="4"/>
  <c r="DU172" i="4" s="1"/>
  <c r="DT164" i="4"/>
  <c r="DS170" i="4"/>
  <c r="DU170" i="4" s="1"/>
  <c r="DS171" i="4"/>
  <c r="DU171" i="4" s="1"/>
  <c r="DS169" i="4"/>
  <c r="DU169" i="4" s="1"/>
  <c r="DO141" i="4"/>
  <c r="DL146" i="4"/>
  <c r="DN22" i="4"/>
  <c r="DS184" i="4"/>
  <c r="DU184" i="4" s="1"/>
  <c r="DS133" i="4"/>
  <c r="DU133" i="4" s="1"/>
  <c r="DN196" i="4"/>
  <c r="DL184" i="4"/>
  <c r="DL49" i="4"/>
  <c r="CG238" i="4"/>
  <c r="DL119" i="4"/>
  <c r="DL136" i="4"/>
  <c r="DT118" i="4"/>
  <c r="DS129" i="4"/>
  <c r="DU129" i="4" s="1"/>
  <c r="DO74" i="4"/>
  <c r="DJ232" i="4"/>
  <c r="DQ232" i="4" s="1"/>
  <c r="DO118" i="4"/>
  <c r="CG220" i="4"/>
  <c r="DN190" i="4"/>
  <c r="EG227" i="4"/>
  <c r="DL37" i="4"/>
  <c r="DO62" i="4"/>
  <c r="DL29" i="4"/>
  <c r="DO120" i="4"/>
  <c r="DL72" i="4"/>
  <c r="DO116" i="4"/>
  <c r="DO188" i="4"/>
  <c r="DO81" i="4"/>
  <c r="DR223" i="4"/>
  <c r="DT223" i="4" s="1"/>
  <c r="DM223" i="4"/>
  <c r="DP223" i="4"/>
  <c r="DO94" i="4"/>
  <c r="DO75" i="4"/>
  <c r="DO165" i="4"/>
  <c r="DO190" i="4"/>
  <c r="DO35" i="4"/>
  <c r="DT59" i="4"/>
  <c r="DS70" i="4"/>
  <c r="DU70" i="4" s="1"/>
  <c r="DO178" i="4"/>
  <c r="DL86" i="4"/>
  <c r="DO170" i="4"/>
  <c r="DL171" i="4"/>
  <c r="DL175" i="4"/>
  <c r="DL173" i="4"/>
  <c r="DL174" i="4"/>
  <c r="DL172" i="4"/>
  <c r="DL169" i="4"/>
  <c r="DL170" i="4"/>
  <c r="DS122" i="4"/>
  <c r="DU122" i="4" s="1"/>
  <c r="DL143" i="4"/>
  <c r="DO176" i="4"/>
  <c r="DS181" i="4"/>
  <c r="DU181" i="4" s="1"/>
  <c r="DL180" i="4"/>
  <c r="DL48" i="4"/>
  <c r="EG231" i="4"/>
  <c r="EG225" i="4"/>
  <c r="CF238" i="4"/>
  <c r="DL125" i="4"/>
  <c r="DO60" i="4"/>
  <c r="DL196" i="4"/>
  <c r="DO127" i="4"/>
  <c r="CG240" i="4"/>
  <c r="DO193" i="4"/>
  <c r="DL192" i="4"/>
  <c r="DN35" i="4"/>
  <c r="DS119" i="4"/>
  <c r="DU119" i="4" s="1"/>
  <c r="DL135" i="4"/>
  <c r="DL129" i="4"/>
  <c r="DO183" i="4"/>
  <c r="DM214" i="4"/>
  <c r="DJ213" i="4"/>
  <c r="DQ213" i="4" s="1"/>
  <c r="DM202" i="4"/>
  <c r="DR202" i="4"/>
  <c r="DP202" i="4"/>
  <c r="DI205" i="4"/>
  <c r="DN205" i="4" s="1"/>
  <c r="DJ208" i="4"/>
  <c r="DQ208" i="4" s="1"/>
  <c r="DJ206" i="4"/>
  <c r="DQ206" i="4" s="1"/>
  <c r="DI204" i="4"/>
  <c r="DN204" i="4" s="1"/>
  <c r="DJ207" i="4"/>
  <c r="DQ207" i="4" s="1"/>
  <c r="DI203" i="4"/>
  <c r="DN203" i="4" s="1"/>
  <c r="DI206" i="4"/>
  <c r="DN206" i="4" s="1"/>
  <c r="DI202" i="4"/>
  <c r="DN202" i="4" s="1"/>
  <c r="DJ205" i="4"/>
  <c r="DQ205" i="4" s="1"/>
  <c r="DJ210" i="4"/>
  <c r="DQ210" i="4" s="1"/>
  <c r="DN94" i="4"/>
  <c r="DL41" i="4"/>
  <c r="DL111" i="4"/>
  <c r="DL76" i="4"/>
  <c r="DO115" i="4"/>
  <c r="DO91" i="4"/>
  <c r="DS72" i="4"/>
  <c r="DU72" i="4" s="1"/>
  <c r="DO156" i="4"/>
  <c r="DS190" i="4"/>
  <c r="DU190" i="4" s="1"/>
  <c r="DT179" i="4"/>
  <c r="EG224" i="4"/>
  <c r="DL70" i="4"/>
  <c r="DL62" i="4"/>
  <c r="DL67" i="4"/>
  <c r="DL131" i="4"/>
  <c r="DO139" i="4"/>
  <c r="DL144" i="4"/>
  <c r="DS183" i="4"/>
  <c r="DU183" i="4" s="1"/>
  <c r="DO100" i="4"/>
  <c r="DO44" i="4"/>
  <c r="DN73" i="4"/>
  <c r="DN80" i="4"/>
  <c r="EA221" i="4"/>
  <c r="DL182" i="4"/>
  <c r="DS128" i="4"/>
  <c r="DU128" i="4" s="1"/>
  <c r="DT117" i="4"/>
  <c r="DO52" i="4"/>
  <c r="DS67" i="4"/>
  <c r="DU67" i="4" s="1"/>
  <c r="DJ231" i="4"/>
  <c r="DQ231" i="4" s="1"/>
  <c r="DO142" i="4"/>
  <c r="DT31" i="4"/>
  <c r="DS42" i="4"/>
  <c r="DU42" i="4" s="1"/>
  <c r="DS39" i="4"/>
  <c r="DU39" i="4" s="1"/>
  <c r="DS37" i="4"/>
  <c r="DU37" i="4" s="1"/>
  <c r="DS38" i="4"/>
  <c r="DU38" i="4" s="1"/>
  <c r="DR217" i="4"/>
  <c r="DT217" i="4" s="1"/>
  <c r="DM217" i="4"/>
  <c r="DP217" i="4"/>
  <c r="DJ226" i="4"/>
  <c r="DQ226" i="4" s="1"/>
  <c r="DM229" i="4"/>
  <c r="DJ225" i="4"/>
  <c r="DQ225" i="4" s="1"/>
  <c r="DJ227" i="4"/>
  <c r="DQ227" i="4" s="1"/>
  <c r="DL35" i="4"/>
  <c r="DL130" i="4"/>
  <c r="DO65" i="4"/>
  <c r="DO79" i="4"/>
  <c r="CG214" i="4"/>
  <c r="DN97" i="4"/>
  <c r="DL39" i="4"/>
  <c r="DL74" i="4"/>
  <c r="DO112" i="4"/>
  <c r="DO34" i="4"/>
  <c r="DO93" i="4"/>
  <c r="DN158" i="4"/>
  <c r="DL190" i="4"/>
  <c r="DJ211" i="4"/>
  <c r="DQ211" i="4" s="1"/>
  <c r="DL133" i="4"/>
  <c r="DO172" i="4"/>
  <c r="EA234" i="4"/>
  <c r="DS139" i="4"/>
  <c r="DU139" i="4" s="1"/>
  <c r="DS141" i="4"/>
  <c r="DU141" i="4" s="1"/>
  <c r="DS140" i="4"/>
  <c r="DU140" i="4" s="1"/>
  <c r="DT130" i="4"/>
  <c r="DL149" i="4"/>
  <c r="DO106" i="4"/>
  <c r="DO88" i="4"/>
  <c r="DO55" i="4"/>
  <c r="DL181" i="4"/>
  <c r="DL128" i="4"/>
  <c r="DL150" i="4"/>
  <c r="CG225" i="4"/>
  <c r="DS142" i="4"/>
  <c r="DU142" i="4" s="1"/>
  <c r="DT131" i="4"/>
  <c r="CF228" i="4"/>
  <c r="DL36" i="4"/>
  <c r="DJ224" i="4"/>
  <c r="DQ224" i="4" s="1"/>
  <c r="DT107" i="4"/>
  <c r="DS118" i="4"/>
  <c r="DU118" i="4" s="1"/>
  <c r="CG221" i="4"/>
  <c r="DS99" i="4"/>
  <c r="DU99" i="4" s="1"/>
  <c r="DS98" i="4"/>
  <c r="DU98" i="4" s="1"/>
  <c r="DT88" i="4"/>
  <c r="DO195" i="4"/>
  <c r="CF230" i="4"/>
  <c r="DO36" i="4"/>
  <c r="DL73" i="4"/>
  <c r="DO87" i="4"/>
  <c r="DO32" i="4"/>
  <c r="CF225" i="4"/>
  <c r="DO114" i="4"/>
  <c r="DO83" i="4"/>
  <c r="DO179" i="4"/>
  <c r="DO125" i="4"/>
  <c r="DO160" i="4"/>
  <c r="DO158" i="4"/>
  <c r="DN46" i="4"/>
  <c r="DS97" i="4"/>
  <c r="DU97" i="4" s="1"/>
  <c r="DT12" i="4"/>
  <c r="DS23" i="4"/>
  <c r="DU23" i="4" s="1"/>
  <c r="DS47" i="4"/>
  <c r="DU47" i="4" s="1"/>
  <c r="DT167" i="4"/>
  <c r="DS178" i="4"/>
  <c r="DU178" i="4" s="1"/>
  <c r="DO80" i="4"/>
  <c r="DL132" i="4"/>
  <c r="DO174" i="4"/>
  <c r="DN48" i="4"/>
  <c r="DL140" i="4"/>
  <c r="DL141" i="4"/>
  <c r="DL139" i="4"/>
  <c r="DL145" i="4"/>
  <c r="DS176" i="4"/>
  <c r="DU176" i="4" s="1"/>
  <c r="DT165" i="4"/>
  <c r="DL183" i="4"/>
  <c r="DO28" i="4"/>
  <c r="DS151" i="4"/>
  <c r="DU151" i="4" s="1"/>
  <c r="DT116" i="4"/>
  <c r="DS127" i="4"/>
  <c r="DU127" i="4" s="1"/>
  <c r="EG229" i="4"/>
  <c r="DL121" i="4"/>
  <c r="DN83" i="4"/>
  <c r="DL118" i="4"/>
  <c r="CG222" i="4"/>
  <c r="DO98" i="4"/>
  <c r="DL99" i="4"/>
  <c r="DL98" i="4"/>
  <c r="DO137" i="4"/>
  <c r="DO166" i="4"/>
  <c r="DN192" i="4"/>
  <c r="CF227" i="4"/>
  <c r="DO150" i="4"/>
  <c r="DS41" i="4"/>
  <c r="DU41" i="4" s="1"/>
  <c r="DO33" i="4"/>
  <c r="CF224" i="4"/>
  <c r="DS25" i="4"/>
  <c r="DU25" i="4" s="1"/>
  <c r="CF226" i="4"/>
  <c r="DS34" i="4"/>
  <c r="DU34" i="4" s="1"/>
  <c r="DT23" i="4"/>
  <c r="DT70" i="4"/>
  <c r="DS81" i="4"/>
  <c r="DU81" i="4" s="1"/>
  <c r="DO92" i="4"/>
  <c r="DO163" i="4"/>
  <c r="DS96" i="4"/>
  <c r="DU96" i="4" s="1"/>
  <c r="DL23" i="4"/>
  <c r="DO45" i="4"/>
  <c r="DL178" i="4"/>
  <c r="DO189" i="4"/>
  <c r="DR218" i="4"/>
  <c r="DM218" i="4"/>
  <c r="DP218" i="4"/>
  <c r="DL134" i="4"/>
  <c r="DO73" i="4"/>
  <c r="DO169" i="4"/>
  <c r="DL176" i="4"/>
  <c r="DR224" i="4"/>
  <c r="DT224" i="4" s="1"/>
  <c r="DM224" i="4"/>
  <c r="DP224" i="4"/>
  <c r="DO105" i="4"/>
  <c r="DO126" i="4"/>
  <c r="DN31" i="4"/>
  <c r="DN43" i="4"/>
  <c r="DO182" i="4"/>
  <c r="DL123" i="4"/>
  <c r="DO78" i="4"/>
  <c r="DO95" i="4"/>
  <c r="DS125" i="4"/>
  <c r="DU125" i="4" s="1"/>
  <c r="DR221" i="4"/>
  <c r="DT221" i="4" s="1"/>
  <c r="DP221" i="4"/>
  <c r="DM221" i="4"/>
  <c r="CG218" i="4"/>
  <c r="CG217" i="4"/>
  <c r="DO146" i="4"/>
  <c r="DI224" i="4"/>
  <c r="DO196" i="4"/>
  <c r="DO58" i="4"/>
  <c r="DL75" i="4"/>
  <c r="DS40" i="4"/>
  <c r="DU40" i="4" s="1"/>
  <c r="DO90" i="4"/>
  <c r="EA237" i="4"/>
  <c r="DL34" i="4"/>
  <c r="DL81" i="4"/>
  <c r="DO159" i="4"/>
  <c r="DN156" i="4"/>
  <c r="DS68" i="4"/>
  <c r="DU68" i="4" s="1"/>
  <c r="DO180" i="4"/>
  <c r="DS189" i="4"/>
  <c r="DU189" i="4" s="1"/>
  <c r="DT178" i="4"/>
  <c r="EA238" i="4"/>
  <c r="DO39" i="4"/>
  <c r="DO147" i="4"/>
  <c r="DO153" i="4"/>
  <c r="DT201" i="4"/>
  <c r="DS86" i="4"/>
  <c r="DU86" i="4" s="1"/>
  <c r="DS138" i="4"/>
  <c r="DU138" i="4" s="1"/>
  <c r="DS177" i="4"/>
  <c r="DU177" i="4" s="1"/>
  <c r="DO57" i="4"/>
  <c r="DS123" i="4"/>
  <c r="DU123" i="4" s="1"/>
  <c r="DN181" i="4"/>
  <c r="DJ248" i="4"/>
  <c r="DQ248" i="4" s="1"/>
  <c r="DO131" i="4"/>
  <c r="CG223" i="4"/>
  <c r="DT155" i="4"/>
  <c r="DS166" i="4"/>
  <c r="DU166" i="4" s="1"/>
  <c r="DO46" i="4"/>
  <c r="DO30" i="4"/>
  <c r="DO167" i="4"/>
  <c r="DT106" i="4"/>
  <c r="DS117" i="4"/>
  <c r="DU117" i="4" s="1"/>
  <c r="DS114" i="4"/>
  <c r="DU114" i="4" s="1"/>
  <c r="DS116" i="4"/>
  <c r="DU116" i="4" s="1"/>
  <c r="DS115" i="4"/>
  <c r="DU115" i="4" s="1"/>
  <c r="DS109" i="4"/>
  <c r="DU109" i="4" s="1"/>
  <c r="DS110" i="4"/>
  <c r="DU110" i="4" s="1"/>
  <c r="DS113" i="4"/>
  <c r="DU113" i="4" s="1"/>
  <c r="DS108" i="4"/>
  <c r="DU108" i="4" s="1"/>
  <c r="DS112" i="4"/>
  <c r="DU112" i="4" s="1"/>
  <c r="DT83" i="4"/>
  <c r="DS93" i="4"/>
  <c r="DU93" i="4" s="1"/>
  <c r="DS94" i="4"/>
  <c r="DU94" i="4" s="1"/>
  <c r="DS92" i="4"/>
  <c r="DU92" i="4" s="1"/>
  <c r="DS91" i="4"/>
  <c r="DU91" i="4" s="1"/>
  <c r="DN154" i="4"/>
  <c r="DO155" i="4"/>
  <c r="DS107" i="4"/>
  <c r="DU107" i="4" s="1"/>
  <c r="DL191" i="4"/>
  <c r="DL108" i="4"/>
  <c r="DS80" i="4"/>
  <c r="DU80" i="4" s="1"/>
  <c r="DT69" i="4"/>
  <c r="DL197" i="4"/>
  <c r="DO171" i="4"/>
  <c r="DO107" i="4"/>
  <c r="DS87" i="4"/>
  <c r="DU87" i="4" s="1"/>
  <c r="DT95" i="4"/>
  <c r="DS106" i="4"/>
  <c r="DU106" i="4" s="1"/>
  <c r="DS105" i="4"/>
  <c r="DU105" i="4" s="1"/>
  <c r="DT46" i="4"/>
  <c r="DS57" i="4"/>
  <c r="DU57" i="4" s="1"/>
  <c r="DO130" i="4"/>
  <c r="DO144" i="4"/>
  <c r="DS126" i="4"/>
  <c r="DU126" i="4" s="1"/>
  <c r="DI230" i="4"/>
  <c r="DS135" i="4"/>
  <c r="DU135" i="4" s="1"/>
  <c r="DO108" i="4"/>
  <c r="DO123" i="4"/>
  <c r="DT143" i="4"/>
  <c r="DS154" i="4"/>
  <c r="DU154" i="4" s="1"/>
  <c r="DO82" i="4"/>
  <c r="DO148" i="4"/>
  <c r="DL124" i="4"/>
  <c r="DS35" i="4"/>
  <c r="DU35" i="4" s="1"/>
  <c r="DL79" i="4"/>
  <c r="DL77" i="4"/>
  <c r="CG215" i="4"/>
  <c r="DO184" i="4"/>
  <c r="DI223" i="4"/>
  <c r="DN194" i="4"/>
  <c r="DT184" i="4"/>
  <c r="DS194" i="4"/>
  <c r="DU194" i="4" s="1"/>
  <c r="DS195" i="4"/>
  <c r="DU195" i="4" s="1"/>
  <c r="DO185" i="4"/>
  <c r="DT47" i="4"/>
  <c r="DS58" i="4"/>
  <c r="DU58" i="4" s="1"/>
  <c r="DO41" i="4"/>
  <c r="DS46" i="4"/>
  <c r="DU46" i="4" s="1"/>
  <c r="DT35" i="4"/>
  <c r="DS111" i="4"/>
  <c r="DU111" i="4" s="1"/>
  <c r="DO134" i="4"/>
  <c r="DL112" i="4"/>
  <c r="DL113" i="4"/>
  <c r="DL116" i="4"/>
  <c r="DL117" i="4"/>
  <c r="DL115" i="4"/>
  <c r="DL114" i="4"/>
  <c r="DL96" i="4"/>
  <c r="DL91" i="4"/>
  <c r="DL93" i="4"/>
  <c r="DL92" i="4"/>
  <c r="DL94" i="4"/>
  <c r="DO168" i="4"/>
  <c r="DL193" i="4"/>
  <c r="DO63" i="4"/>
  <c r="DN106" i="4"/>
  <c r="DT34" i="4"/>
  <c r="DS45" i="4"/>
  <c r="DU45" i="4" s="1"/>
  <c r="DS192" i="4"/>
  <c r="DU192" i="4" s="1"/>
  <c r="DS153" i="4"/>
  <c r="DU153" i="4" s="1"/>
  <c r="DT142" i="4"/>
  <c r="DS148" i="4"/>
  <c r="DU148" i="4" s="1"/>
  <c r="DS146" i="4"/>
  <c r="DU146" i="4" s="1"/>
  <c r="DS147" i="4"/>
  <c r="DU147" i="4" s="1"/>
  <c r="DS144" i="4"/>
  <c r="DU144" i="4" s="1"/>
  <c r="DS143" i="4"/>
  <c r="DU143" i="4" s="1"/>
  <c r="DS145" i="4"/>
  <c r="DU145" i="4" s="1"/>
  <c r="DL80" i="4"/>
  <c r="DO173" i="4"/>
  <c r="DN167" i="4"/>
  <c r="DS59" i="4"/>
  <c r="DU59" i="4" s="1"/>
  <c r="DN108" i="4"/>
  <c r="DL106" i="4"/>
  <c r="DL105" i="4"/>
  <c r="DM225" i="4"/>
  <c r="DR225" i="4"/>
  <c r="DT225" i="4" s="1"/>
  <c r="DP225" i="4"/>
  <c r="DO109" i="4"/>
  <c r="DN126" i="4"/>
  <c r="DN138" i="4"/>
  <c r="DL57" i="4"/>
  <c r="DL51" i="4"/>
  <c r="EG247" i="4"/>
  <c r="CG250" i="4"/>
  <c r="CF235" i="4"/>
  <c r="CF239" i="4"/>
  <c r="CF242" i="4"/>
  <c r="CG234" i="4"/>
  <c r="EG238" i="4"/>
  <c r="EG242" i="4"/>
  <c r="DI241" i="4"/>
  <c r="DN253" i="4" s="1"/>
  <c r="DJ249" i="4"/>
  <c r="DJ250" i="4"/>
  <c r="DQ250" i="4" s="1"/>
  <c r="DJ244" i="4"/>
  <c r="DM245" i="4"/>
  <c r="DM233" i="4"/>
  <c r="DR233" i="4"/>
  <c r="DP233" i="4"/>
  <c r="DS253" i="4"/>
  <c r="DU253" i="4" s="1"/>
  <c r="DT242" i="4"/>
  <c r="CG252" i="4"/>
  <c r="DT236" i="4"/>
  <c r="DI238" i="4"/>
  <c r="DI239" i="4"/>
  <c r="DJ238" i="4"/>
  <c r="DQ238" i="4" s="1"/>
  <c r="DJ239" i="4"/>
  <c r="DQ239" i="4" s="1"/>
  <c r="DJ235" i="4"/>
  <c r="DQ235" i="4" s="1"/>
  <c r="DJ251" i="4"/>
  <c r="DJ246" i="4"/>
  <c r="DJ247" i="4"/>
  <c r="DT237" i="4"/>
  <c r="DI234" i="4"/>
  <c r="DJ241" i="4"/>
  <c r="CG245" i="4"/>
  <c r="CF236" i="4"/>
  <c r="CF248" i="4"/>
  <c r="EG253" i="4"/>
  <c r="EG241" i="4"/>
  <c r="CG243" i="4"/>
  <c r="DI233" i="4"/>
  <c r="DJ242" i="4"/>
  <c r="DJ236" i="4"/>
  <c r="DQ236" i="4" s="1"/>
  <c r="DJ233" i="4"/>
  <c r="DQ233" i="4" s="1"/>
  <c r="DM246" i="4"/>
  <c r="DJ245" i="4"/>
  <c r="DR234" i="4"/>
  <c r="DM234" i="4"/>
  <c r="DP234" i="4"/>
  <c r="CG244" i="4"/>
  <c r="DJ252" i="4"/>
  <c r="DM253" i="4"/>
  <c r="DR241" i="4"/>
  <c r="DM241" i="4"/>
  <c r="DP241" i="4"/>
  <c r="DJ243" i="4"/>
  <c r="DI242" i="4"/>
  <c r="DT226" i="4"/>
  <c r="DO198" i="4" l="1"/>
  <c r="DQ198" i="4"/>
  <c r="DO200" i="4"/>
  <c r="DQ200" i="4"/>
  <c r="DO201" i="4"/>
  <c r="DQ201" i="4"/>
  <c r="DO197" i="4"/>
  <c r="DQ197" i="4"/>
  <c r="DO203" i="4"/>
  <c r="DQ203" i="4"/>
  <c r="DO202" i="4"/>
  <c r="DQ202" i="4"/>
  <c r="DO261" i="4"/>
  <c r="DQ249" i="4"/>
  <c r="DO256" i="4"/>
  <c r="DQ244" i="4"/>
  <c r="DO263" i="4"/>
  <c r="DQ251" i="4"/>
  <c r="DO258" i="4"/>
  <c r="DQ246" i="4"/>
  <c r="DO259" i="4"/>
  <c r="DQ247" i="4"/>
  <c r="DO253" i="4"/>
  <c r="DQ241" i="4"/>
  <c r="DO254" i="4"/>
  <c r="DQ242" i="4"/>
  <c r="DO257" i="4"/>
  <c r="DQ245" i="4"/>
  <c r="DO264" i="4"/>
  <c r="DQ252" i="4"/>
  <c r="DO255" i="4"/>
  <c r="DQ243" i="4"/>
  <c r="DO209" i="4"/>
  <c r="DN223" i="4"/>
  <c r="DT197" i="4"/>
  <c r="DS197" i="4"/>
  <c r="DU197" i="4" s="1"/>
  <c r="DN232" i="4"/>
  <c r="DN210" i="4"/>
  <c r="DN209" i="4"/>
  <c r="DS247" i="4"/>
  <c r="DU247" i="4" s="1"/>
  <c r="DN243" i="4"/>
  <c r="DO199" i="4"/>
  <c r="DN222" i="4"/>
  <c r="DO230" i="4"/>
  <c r="DO262" i="4"/>
  <c r="DO260" i="4"/>
  <c r="DN219" i="4"/>
  <c r="DN211" i="4"/>
  <c r="DL200" i="4"/>
  <c r="DN212" i="4"/>
  <c r="DS201" i="4"/>
  <c r="DU201" i="4" s="1"/>
  <c r="DS211" i="4"/>
  <c r="DU211" i="4" s="1"/>
  <c r="DL201" i="4"/>
  <c r="DN213" i="4"/>
  <c r="DN237" i="4"/>
  <c r="DN221" i="4"/>
  <c r="DO212" i="4"/>
  <c r="DO228" i="4"/>
  <c r="DN240" i="4"/>
  <c r="DS199" i="4"/>
  <c r="DU199" i="4" s="1"/>
  <c r="DO237" i="4"/>
  <c r="DO249" i="4"/>
  <c r="DO236" i="4"/>
  <c r="DN252" i="4"/>
  <c r="DO234" i="4"/>
  <c r="DO231" i="4"/>
  <c r="DS200" i="4"/>
  <c r="DU200" i="4" s="1"/>
  <c r="DN230" i="4"/>
  <c r="DN249" i="4"/>
  <c r="DL232" i="4"/>
  <c r="DS212" i="4"/>
  <c r="DU212" i="4" s="1"/>
  <c r="DS204" i="4"/>
  <c r="DU204" i="4" s="1"/>
  <c r="DN227" i="4"/>
  <c r="DN220" i="4"/>
  <c r="DS228" i="4"/>
  <c r="DU228" i="4" s="1"/>
  <c r="DS232" i="4"/>
  <c r="DU232" i="4" s="1"/>
  <c r="DO240" i="4"/>
  <c r="DL203" i="4"/>
  <c r="DS226" i="4"/>
  <c r="DU226" i="4" s="1"/>
  <c r="DO235" i="4"/>
  <c r="DN228" i="4"/>
  <c r="DS231" i="4"/>
  <c r="DU231" i="4" s="1"/>
  <c r="DO239" i="4"/>
  <c r="DO229" i="4"/>
  <c r="DS227" i="4"/>
  <c r="DU227" i="4" s="1"/>
  <c r="DN214" i="4"/>
  <c r="DN236" i="4"/>
  <c r="DL229" i="4"/>
  <c r="DL212" i="4"/>
  <c r="DL211" i="4"/>
  <c r="DL231" i="4"/>
  <c r="DL230" i="4"/>
  <c r="DL225" i="4"/>
  <c r="DS241" i="4"/>
  <c r="DU241" i="4" s="1"/>
  <c r="DN248" i="4"/>
  <c r="DO248" i="4"/>
  <c r="DL226" i="4"/>
  <c r="DN224" i="4"/>
  <c r="DO208" i="4"/>
  <c r="DS239" i="4"/>
  <c r="DU239" i="4" s="1"/>
  <c r="DO214" i="4"/>
  <c r="DO219" i="4"/>
  <c r="DL227" i="4"/>
  <c r="DL228" i="4"/>
  <c r="DO224" i="4"/>
  <c r="DO211" i="4"/>
  <c r="DL204" i="4"/>
  <c r="DO220" i="4"/>
  <c r="DS220" i="4"/>
  <c r="DU220" i="4" s="1"/>
  <c r="DS216" i="4"/>
  <c r="DU216" i="4" s="1"/>
  <c r="DT212" i="4"/>
  <c r="DS219" i="4"/>
  <c r="DU219" i="4" s="1"/>
  <c r="DS218" i="4"/>
  <c r="DU218" i="4" s="1"/>
  <c r="DS222" i="4"/>
  <c r="DU222" i="4" s="1"/>
  <c r="DS223" i="4"/>
  <c r="DU223" i="4" s="1"/>
  <c r="DS214" i="4"/>
  <c r="DU214" i="4" s="1"/>
  <c r="DS215" i="4"/>
  <c r="DU215" i="4" s="1"/>
  <c r="DS217" i="4"/>
  <c r="DU217" i="4" s="1"/>
  <c r="DS221" i="4"/>
  <c r="DU221" i="4" s="1"/>
  <c r="DL224" i="4"/>
  <c r="DT218" i="4"/>
  <c r="DS229" i="4"/>
  <c r="DU229" i="4" s="1"/>
  <c r="DO226" i="4"/>
  <c r="DS225" i="4"/>
  <c r="DU225" i="4" s="1"/>
  <c r="DS230" i="4"/>
  <c r="DU230" i="4" s="1"/>
  <c r="DN235" i="4"/>
  <c r="DS213" i="4"/>
  <c r="DU213" i="4" s="1"/>
  <c r="DT202" i="4"/>
  <c r="DS207" i="4"/>
  <c r="DU207" i="4" s="1"/>
  <c r="DS208" i="4"/>
  <c r="DU208" i="4" s="1"/>
  <c r="DS206" i="4"/>
  <c r="DU206" i="4" s="1"/>
  <c r="DS209" i="4"/>
  <c r="DU209" i="4" s="1"/>
  <c r="DS210" i="4"/>
  <c r="DU210" i="4" s="1"/>
  <c r="DO232" i="4"/>
  <c r="DO215" i="4"/>
  <c r="DO217" i="4"/>
  <c r="DO204" i="4"/>
  <c r="DO210" i="4"/>
  <c r="DN217" i="4"/>
  <c r="DL218" i="4"/>
  <c r="DL215" i="4"/>
  <c r="DL216" i="4"/>
  <c r="DL219" i="4"/>
  <c r="DL220" i="4"/>
  <c r="DL221" i="4"/>
  <c r="DL223" i="4"/>
  <c r="DL222" i="4"/>
  <c r="DL214" i="4"/>
  <c r="DL217" i="4"/>
  <c r="DN226" i="4"/>
  <c r="DO205" i="4"/>
  <c r="DO213" i="4"/>
  <c r="DS224" i="4"/>
  <c r="DU224" i="4" s="1"/>
  <c r="DN229" i="4"/>
  <c r="DS202" i="4"/>
  <c r="DU202" i="4" s="1"/>
  <c r="DN216" i="4"/>
  <c r="DN225" i="4"/>
  <c r="DL213" i="4"/>
  <c r="DL210" i="4"/>
  <c r="DL209" i="4"/>
  <c r="DL206" i="4"/>
  <c r="DL208" i="4"/>
  <c r="DO222" i="4"/>
  <c r="DS203" i="4"/>
  <c r="DU203" i="4" s="1"/>
  <c r="DL202" i="4"/>
  <c r="DO218" i="4"/>
  <c r="DO223" i="4"/>
  <c r="DL205" i="4"/>
  <c r="DO207" i="4"/>
  <c r="DO216" i="4"/>
  <c r="DO227" i="4"/>
  <c r="DN218" i="4"/>
  <c r="DO233" i="4"/>
  <c r="DO225" i="4"/>
  <c r="DL207" i="4"/>
  <c r="DO206" i="4"/>
  <c r="DN215" i="4"/>
  <c r="DO221" i="4"/>
  <c r="DS205" i="4"/>
  <c r="DU205" i="4" s="1"/>
  <c r="DL239" i="4"/>
  <c r="DL233" i="4"/>
  <c r="DS238" i="4"/>
  <c r="DU238" i="4" s="1"/>
  <c r="DO238" i="4"/>
  <c r="DL237" i="4"/>
  <c r="DL234" i="4"/>
  <c r="DL235" i="4"/>
  <c r="DL238" i="4"/>
  <c r="DL240" i="4"/>
  <c r="DS242" i="4"/>
  <c r="DU242" i="4" s="1"/>
  <c r="DS235" i="4"/>
  <c r="DU235" i="4" s="1"/>
  <c r="DL242" i="4"/>
  <c r="DS236" i="4"/>
  <c r="DU236" i="4" s="1"/>
  <c r="DO241" i="4"/>
  <c r="DS237" i="4"/>
  <c r="DU237" i="4" s="1"/>
  <c r="DL236" i="4"/>
  <c r="DS233" i="4"/>
  <c r="DU233" i="4" s="1"/>
  <c r="DS240" i="4"/>
  <c r="DU240" i="4" s="1"/>
  <c r="DS234" i="4"/>
  <c r="DU234" i="4" s="1"/>
  <c r="DN241" i="4"/>
  <c r="DO250" i="4"/>
  <c r="DL241" i="4"/>
  <c r="DN234" i="4"/>
  <c r="DN246" i="4"/>
  <c r="DS248" i="4"/>
  <c r="DU248" i="4" s="1"/>
  <c r="DL248" i="4"/>
  <c r="DN233" i="4"/>
  <c r="DN245" i="4"/>
  <c r="DL247" i="4"/>
  <c r="DO242" i="4"/>
  <c r="DS245" i="4"/>
  <c r="DU245" i="4" s="1"/>
  <c r="DT234" i="4"/>
  <c r="DL246" i="4"/>
  <c r="DL243" i="4"/>
  <c r="DL250" i="4"/>
  <c r="DO252" i="4"/>
  <c r="DL245" i="4"/>
  <c r="DO245" i="4"/>
  <c r="DO247" i="4"/>
  <c r="DO251" i="4"/>
  <c r="DN254" i="4"/>
  <c r="DN242" i="4"/>
  <c r="DL252" i="4"/>
  <c r="DL249" i="4"/>
  <c r="DL251" i="4"/>
  <c r="DS246" i="4"/>
  <c r="DU246" i="4" s="1"/>
  <c r="DS249" i="4"/>
  <c r="DU249" i="4" s="1"/>
  <c r="DO246" i="4"/>
  <c r="DN239" i="4"/>
  <c r="DN251" i="4"/>
  <c r="DS243" i="4"/>
  <c r="DU243" i="4" s="1"/>
  <c r="DL244" i="4"/>
  <c r="DO244" i="4"/>
  <c r="DO243" i="4"/>
  <c r="DS252" i="4"/>
  <c r="DU252" i="4" s="1"/>
  <c r="DT241" i="4"/>
  <c r="DN238" i="4"/>
  <c r="DN250" i="4"/>
  <c r="DS251" i="4"/>
  <c r="DU251" i="4" s="1"/>
  <c r="DS244" i="4"/>
  <c r="DU244" i="4" s="1"/>
  <c r="DT233" i="4"/>
  <c r="DS250" i="4"/>
  <c r="DU250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P2" authorId="0" shapeId="0" xr:uid="{00000000-0006-0000-0900-000001000000}">
      <text>
        <r>
          <rPr>
            <sz val="9"/>
            <color indexed="81"/>
            <rFont val="Tahoma"/>
            <family val="2"/>
          </rPr>
          <t>Ingresos tributarios como porcentaje del PIB nominal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A13" authorId="0" shapeId="0" xr:uid="{E8D2BC18-B76B-45C3-8719-C0B365740AC6}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2022 y 2023 "Devengado"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E2" authorId="0" shapeId="0" xr:uid="{00000000-0006-0000-0B00-000001000000}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5" authorId="0" shapeId="0" xr:uid="{9981A4EC-947C-42D4-BC02-5E6694A456E4}">
      <text>
        <r>
          <rPr>
            <sz val="9"/>
            <color indexed="81"/>
            <rFont val="Tahoma"/>
            <family val="2"/>
          </rPr>
          <t>Fuente: Anexo Estadístico del Informe Económico del BCP - abril 2026</t>
        </r>
      </text>
    </comment>
    <comment ref="E26" authorId="0" shapeId="0" xr:uid="{FE6FE6DB-B57E-4F76-A9D1-9C9D3F955A34}">
      <text>
        <r>
          <rPr>
            <sz val="9"/>
            <color indexed="81"/>
            <rFont val="Tahoma"/>
            <family val="2"/>
          </rPr>
          <t>Fuente: Escenario macro DGPMF abril 2026</t>
        </r>
      </text>
    </comment>
  </commentList>
</comments>
</file>

<file path=xl/sharedStrings.xml><?xml version="1.0" encoding="utf-8"?>
<sst xmlns="http://schemas.openxmlformats.org/spreadsheetml/2006/main" count="669" uniqueCount="351">
  <si>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</si>
  <si>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</si>
  <si>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</si>
  <si>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</si>
  <si>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</si>
  <si>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</si>
  <si>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</si>
  <si>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</si>
  <si>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</si>
  <si>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</si>
  <si>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</si>
  <si>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</si>
  <si>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</si>
  <si>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</si>
  <si>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</si>
  <si>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</si>
  <si>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</si>
  <si>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</si>
  <si>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</si>
  <si>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</si>
  <si>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</si>
  <si>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</si>
  <si>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</si>
  <si>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</si>
  <si>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</si>
  <si>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</si>
  <si>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</si>
  <si>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</si>
  <si>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</si>
  <si>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</si>
  <si>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</si>
  <si>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</si>
  <si>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</si>
  <si>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</si>
  <si>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</si>
  <si>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</si>
  <si>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</si>
  <si>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</si>
  <si>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</si>
  <si>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</si>
  <si>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</si>
  <si>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</si>
  <si>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</si>
  <si>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</si>
  <si>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</si>
  <si>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</si>
  <si>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</si>
  <si>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</si>
  <si>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</si>
  <si>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</si>
  <si>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</si>
  <si>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</si>
  <si>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</si>
  <si>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</si>
  <si>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</si>
  <si>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</si>
  <si>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</si>
  <si>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</si>
  <si>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</si>
  <si>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</si>
  <si>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</si>
  <si>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</si>
  <si>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</si>
  <si>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</si>
  <si>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</si>
  <si>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</si>
  <si>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</si>
  <si>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</si>
  <si>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</si>
  <si>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</si>
  <si>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</si>
  <si>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</si>
  <si>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</si>
  <si>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</si>
  <si>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</si>
  <si>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</si>
  <si>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</si>
  <si>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</si>
  <si>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</si>
  <si>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</si>
  <si>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</si>
  <si>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</si>
  <si>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</si>
  <si>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</si>
  <si>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PIB nominal (miles de millones de G.)</t>
  </si>
  <si>
    <t>Tipo de cambio Gs./US$</t>
  </si>
  <si>
    <t>Ingreso Total (Recaudado)</t>
  </si>
  <si>
    <t>Ingreso Total (% del PIB)</t>
  </si>
  <si>
    <t>IT acumulado por año</t>
  </si>
  <si>
    <t>IT Suma 12 meses</t>
  </si>
  <si>
    <t>% Var acum Ingreso total</t>
  </si>
  <si>
    <t>% Var interanual</t>
  </si>
  <si>
    <t>% Var suma 12 meses</t>
  </si>
  <si>
    <t>Ingresos Tributarios</t>
  </si>
  <si>
    <t>Presión Tributaria</t>
  </si>
  <si>
    <t>Tributarios Acum. Por año</t>
  </si>
  <si>
    <t>Tributarios suma 12 meses</t>
  </si>
  <si>
    <t>% Var. Interanual Tributarios</t>
  </si>
  <si>
    <t>% Var. Acum. Tributarios</t>
  </si>
  <si>
    <t>% Var. Suma 12m Tributarios</t>
  </si>
  <si>
    <t>SET</t>
  </si>
  <si>
    <t>DNA</t>
  </si>
  <si>
    <t>Contribuciones Sociales</t>
  </si>
  <si>
    <t>Contribuciones Sociales (% del PIB)</t>
  </si>
  <si>
    <t>Donaciones (% del PIB)</t>
  </si>
  <si>
    <t>Otros Ingresos</t>
  </si>
  <si>
    <t>Otros ingresos (millones de US$)</t>
  </si>
  <si>
    <t>Itaipú</t>
  </si>
  <si>
    <t>Itaipú (millones de US$)</t>
  </si>
  <si>
    <t>Itaipú acumulado por año (millones de US$)</t>
  </si>
  <si>
    <t>Yacyretá</t>
  </si>
  <si>
    <t>Yacyretá (en millones de US$)</t>
  </si>
  <si>
    <t>Yacyretá acumulado por año (millones de US$)</t>
  </si>
  <si>
    <t>Otros Ingr.</t>
  </si>
  <si>
    <t>Gasto Total (Obligado)</t>
  </si>
  <si>
    <t>Gasto Total (% del PIB)</t>
  </si>
  <si>
    <t>Gasto total acumulado por año</t>
  </si>
  <si>
    <t>Gasto Total suma 12 meses</t>
  </si>
  <si>
    <t>% Var interanual gasto total</t>
  </si>
  <si>
    <t>% Var acumulado gasto total</t>
  </si>
  <si>
    <t>% Var. Anualizado GT</t>
  </si>
  <si>
    <t>Remuneración a los Empleados</t>
  </si>
  <si>
    <t>Remun. Acum. Por año</t>
  </si>
  <si>
    <t>Remun. Suma 12 meses</t>
  </si>
  <si>
    <t>% Var. Interanual Remun.</t>
  </si>
  <si>
    <t>% Var. Acumulado Remun.</t>
  </si>
  <si>
    <t>% Var. Anualizado Remun.</t>
  </si>
  <si>
    <t>Sueldos</t>
  </si>
  <si>
    <t>Otras remuneraciones</t>
  </si>
  <si>
    <t>Uso de Bienes y Servicios</t>
  </si>
  <si>
    <t>Intereses (millones de US$)</t>
  </si>
  <si>
    <t>Intereses (% del PIB)</t>
  </si>
  <si>
    <t>Donaciones (Gasto)</t>
  </si>
  <si>
    <t>Prestaciones Sociales</t>
  </si>
  <si>
    <t>Otros Gastos</t>
  </si>
  <si>
    <t>Resultado Operativo Neto</t>
  </si>
  <si>
    <t>RON acumulado por año</t>
  </si>
  <si>
    <t>RON acumulado 12 meses</t>
  </si>
  <si>
    <t>% Var interanual RON</t>
  </si>
  <si>
    <t>% Var acumulado RON</t>
  </si>
  <si>
    <t>% Var anualizado</t>
  </si>
  <si>
    <t>RON (% del PIB)</t>
  </si>
  <si>
    <t>RON anualizado (% del PIB)</t>
  </si>
  <si>
    <t>Adquisición Neta de Activos no Financieros</t>
  </si>
  <si>
    <t>ANANF acumulado por año</t>
  </si>
  <si>
    <t>ANANF acumulado 12 meses</t>
  </si>
  <si>
    <t>% Var interanual ANANF</t>
  </si>
  <si>
    <t>% Var acumulado por año ANANF</t>
  </si>
  <si>
    <t>% Var anualizado ANANF</t>
  </si>
  <si>
    <t>ANANF (mm US$)</t>
  </si>
  <si>
    <t>ANANF (% del PIB)</t>
  </si>
  <si>
    <t>ANANF acum. Por año (% del PIB)</t>
  </si>
  <si>
    <t>ANANF anualizado (% del PIB)</t>
  </si>
  <si>
    <t>MOPC</t>
  </si>
  <si>
    <t>MOPC (mm US$)</t>
  </si>
  <si>
    <t>Otras entidades</t>
  </si>
  <si>
    <t>Otras entidades (mm US$)</t>
  </si>
  <si>
    <t>Resultado Fiscal (miles de millones de G.)</t>
  </si>
  <si>
    <t>Resultado Fiscal acumulado por año</t>
  </si>
  <si>
    <t>Resultado fiscal anualizado</t>
  </si>
  <si>
    <t>Resultado Fiscal (millones de US$)</t>
  </si>
  <si>
    <t>Resultado Fiscal anualizado (millones de US$)</t>
  </si>
  <si>
    <t>% Var interanual Resultado Fiscal</t>
  </si>
  <si>
    <t>% Var acumulado Resultado Fiscal</t>
  </si>
  <si>
    <t>% Var anualizado Resultado Fiscal</t>
  </si>
  <si>
    <t>Resultado Fiscal (% del PIB)</t>
  </si>
  <si>
    <t>Resultado fiscal anualizado (% del PIB)</t>
  </si>
  <si>
    <t>Binacionales</t>
  </si>
  <si>
    <t>RON primario</t>
  </si>
  <si>
    <t>RON primario (% del PIB)</t>
  </si>
  <si>
    <t>Gasto+Inversión</t>
  </si>
  <si>
    <t>Gasto+Inversión (% del PIB)</t>
  </si>
  <si>
    <t>Resultado Primario</t>
  </si>
  <si>
    <t>Resultado Primario Anualizado</t>
  </si>
  <si>
    <t>Resultado Primario (% del PIB)</t>
  </si>
  <si>
    <t>Resultado Primario anualizado (% del PIB)</t>
  </si>
  <si>
    <t xml:space="preserve">Ingresos Tributarios </t>
  </si>
  <si>
    <t xml:space="preserve">Binacionales </t>
  </si>
  <si>
    <t xml:space="preserve">Ingreso Total </t>
  </si>
  <si>
    <t>Nro. Mes</t>
  </si>
  <si>
    <t>Ingreso Total</t>
  </si>
  <si>
    <t>Último periodo</t>
  </si>
  <si>
    <t>Periodo anterior</t>
  </si>
  <si>
    <t>% Var.</t>
  </si>
  <si>
    <t>% Var</t>
  </si>
  <si>
    <t xml:space="preserve">Itaipú </t>
  </si>
  <si>
    <t xml:space="preserve">Yacyretá </t>
  </si>
  <si>
    <t xml:space="preserve">Intereses </t>
  </si>
  <si>
    <t xml:space="preserve">Donaciones </t>
  </si>
  <si>
    <t xml:space="preserve">Otros Gastos </t>
  </si>
  <si>
    <t xml:space="preserve">ANANF suma 12 meses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</si>
  <si>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</si>
  <si>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</si>
  <si>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</si>
  <si>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</si>
  <si>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</si>
  <si>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</si>
  <si>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</si>
  <si>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</si>
  <si>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</si>
  <si>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</si>
  <si>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</si>
  <si>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</si>
  <si>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</si>
  <si>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</si>
  <si>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</si>
  <si>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</si>
  <si>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</si>
  <si>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</si>
  <si>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</si>
  <si>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</si>
  <si>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</si>
  <si>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</si>
  <si>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</si>
  <si>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</si>
  <si>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</si>
  <si>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</si>
  <si>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</si>
  <si>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</si>
  <si>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</si>
  <si>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</si>
  <si>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</si>
  <si>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</si>
  <si>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</si>
  <si>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</si>
  <si>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</si>
  <si>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</si>
  <si>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</si>
  <si>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</si>
  <si>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</si>
  <si>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</si>
  <si>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</si>
  <si>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</si>
  <si>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</si>
  <si>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</si>
  <si>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</si>
  <si>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</si>
  <si>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</si>
  <si>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</si>
  <si>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</si>
  <si>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</si>
  <si>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</si>
  <si>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</si>
  <si>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</si>
  <si>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</si>
  <si>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</si>
  <si>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</si>
  <si>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</si>
  <si>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</si>
  <si>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Oct</t>
  </si>
  <si>
    <t>Nov</t>
  </si>
  <si>
    <t>Dic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</si>
  <si>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</si>
  <si>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</si>
  <si>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</si>
  <si>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</si>
  <si>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</si>
  <si>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</si>
  <si>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</si>
  <si>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</si>
  <si>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</si>
  <si>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>RON (millones de US$)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</si>
  <si>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</si>
  <si>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</si>
  <si>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</si>
  <si>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</si>
  <si>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</si>
  <si>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</si>
  <si>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</si>
  <si>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</si>
  <si>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</si>
  <si>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</si>
  <si>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</si>
  <si>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</si>
  <si>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Llave en mano</t>
  </si>
  <si>
    <t>Llave en mano (mm US$)</t>
  </si>
  <si>
    <t>IPC General</t>
  </si>
  <si>
    <t>Ingresos Tributarios def.</t>
  </si>
  <si>
    <t>Ingreso Total def.</t>
  </si>
  <si>
    <t>Ing. Total def. suma 12m</t>
  </si>
  <si>
    <t>% Var. Real Ing. Total</t>
  </si>
  <si>
    <t>% Var. Real Ing. Trib.</t>
  </si>
  <si>
    <t>Gasto Total def.</t>
  </si>
  <si>
    <t>% Var. Real Gto. Total</t>
  </si>
  <si>
    <t>ANANF def.</t>
  </si>
  <si>
    <t>ANANF def. sum12m</t>
  </si>
  <si>
    <t>Ing. Trib. Def Sum12m</t>
  </si>
  <si>
    <t>Gto. Total def. sum12m</t>
  </si>
  <si>
    <t>% Var. Real ANANF</t>
  </si>
  <si>
    <t>INFORME DE LA SITUACIÓN FINANCIERA - ADMINISTRACIÓN CENTRAL</t>
  </si>
  <si>
    <t>Partidas Adicionales</t>
  </si>
  <si>
    <t>Gasto Corriente Primario</t>
  </si>
  <si>
    <t>Resultado Fiscal anualizado (millones de USD)</t>
  </si>
  <si>
    <t xml:space="preserve">Resultado Fiscal anualizado (millones de US$) </t>
  </si>
  <si>
    <t>RON anualizado (millones de US$)</t>
  </si>
  <si>
    <t>Resultado Operativo anualizado (millones de USD)</t>
  </si>
  <si>
    <t xml:space="preserve">RON anualizado (millones de US$) </t>
  </si>
  <si>
    <t>IVA interno</t>
  </si>
  <si>
    <t>IVA externo</t>
  </si>
  <si>
    <t>Imp. Internos</t>
  </si>
  <si>
    <t>Imp. Externos</t>
  </si>
  <si>
    <t>Imp. Internos suma 12 meses</t>
  </si>
  <si>
    <t>% Var. Anualizado Imp. Internos</t>
  </si>
  <si>
    <t>% Var. Interanual Imp. Internos</t>
  </si>
  <si>
    <t>Imp. Externos suma 12 meses</t>
  </si>
  <si>
    <t>% Var. Anualizado Imp. Externos</t>
  </si>
  <si>
    <t>% Var. Interanual Imp. Externos</t>
  </si>
  <si>
    <t>% Var. i.a. IVA interno</t>
  </si>
  <si>
    <t>% Var. i.a. IVA externo</t>
  </si>
  <si>
    <t>ene</t>
  </si>
  <si>
    <t>feb</t>
  </si>
  <si>
    <t>mar</t>
  </si>
  <si>
    <t>abr</t>
  </si>
  <si>
    <t>Gasto corriente</t>
  </si>
  <si>
    <t>Gasto corriente (% del PIB)</t>
  </si>
  <si>
    <t>Gasto corr. anualizado</t>
  </si>
  <si>
    <t>Gasto corr. anualizado (% del PIB)</t>
  </si>
  <si>
    <t>Intereses anualizados</t>
  </si>
  <si>
    <t>Inversión anualizada (miles de millones de Gs.)</t>
  </si>
  <si>
    <t>Inversión anualizada (millones de USD)</t>
  </si>
  <si>
    <t>MOPC suma 12 meses (mm US$)</t>
  </si>
  <si>
    <t xml:space="preserve">MOPC suma 12 meses (mm US$) </t>
  </si>
  <si>
    <t>Inversión anualizada MOPC (millones de USD)</t>
  </si>
  <si>
    <t>Gto. Corr. Primario</t>
  </si>
  <si>
    <t>Gto. Corr. Primario (% del PIB)</t>
  </si>
  <si>
    <t>Gto. Corr. Primario anualizado</t>
  </si>
  <si>
    <t>Gto. Corr. Primario anualizado (% del PIB)</t>
  </si>
  <si>
    <t>P/ hoja resumen</t>
  </si>
  <si>
    <t>IT anualizado (% del PIB)</t>
  </si>
  <si>
    <t>GT anualizado (% del PIB)</t>
  </si>
  <si>
    <t>SSPP SP financiados con Ingresos Tributarios</t>
  </si>
  <si>
    <t>SSPP AC financiados con ingresos tributarios</t>
  </si>
  <si>
    <t>ANANF anualizado (millones de USD)</t>
  </si>
  <si>
    <t xml:space="preserve">ANANF anualizado (m_US$) </t>
  </si>
  <si>
    <t>Presupuesto
Ajustado
2025</t>
  </si>
  <si>
    <t xml:space="preserve"> </t>
  </si>
  <si>
    <t>Var. %</t>
  </si>
  <si>
    <t>% PIB</t>
  </si>
  <si>
    <t>Ingresos</t>
  </si>
  <si>
    <t>Causas</t>
  </si>
  <si>
    <t>Gastos</t>
  </si>
  <si>
    <t>Multas, tasas y otros</t>
  </si>
  <si>
    <t>Ingresos de Binacionales (miles de millones PYG)</t>
  </si>
  <si>
    <t>Anualizado</t>
  </si>
  <si>
    <t>Millones USD</t>
  </si>
  <si>
    <t>Sept</t>
  </si>
  <si>
    <t>Total Ejecución 2026</t>
  </si>
  <si>
    <t>Presupuesto
Ajustado
2026</t>
  </si>
  <si>
    <t>(Varios elementos)</t>
  </si>
  <si>
    <t>Ejecución
Ene-Abr
2025</t>
  </si>
  <si>
    <t>Ejecución
Ene-Abr
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</si>
</sst>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1" formatCode="0.0%;[Red]0.0%"/>
    <numFmt numFmtId="182" formatCode="#,##0.0000"/>
    <numFmt numFmtId="183" formatCode="#,##0.0\ [$USD]"/>
    <numFmt numFmtId="184" formatCode="0.0%;[White]0.0%"/>
    <numFmt numFmtId="185" formatCode="[$USD]\ #,##0.0;[$USD]\ \-#,##0.0"/>
    <numFmt numFmtId="186" formatCode="#,##0.00;\(#,##0.00\)"/>
    <numFmt numFmtId="187" formatCode="[$PYG]\ #,##0.0;[$PYG]\ \-#,##0.0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  <font>
      <i/>
      <sz val="10"/>
      <name val="Times New Roman"/>
      <family val="1"/>
    </font>
    <font>
      <b/>
      <sz val="9"/>
      <color indexed="81"/>
      <name val="Tahoma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b/>
      <sz val="11"/>
      <name val="Times New Roman"/>
      <family val="1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  <fill>
      <patternFill patternType="lightDown">
        <fgColor theme="0" tint="-0.14996795556505021"/>
        <bgColor auto="1"/>
      </patternFill>
    </fill>
    <fill>
      <gradientFill degree="45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9999FF"/>
        <bgColor indexed="64"/>
      </patternFill>
    </fill>
    <fill>
      <gradientFill degree="90">
        <stop position="0">
          <color rgb="FF70A83B"/>
        </stop>
        <stop position="1">
          <color rgb="FF50792B"/>
        </stop>
      </gradientFill>
    </fill>
    <fill>
      <patternFill patternType="solid">
        <fgColor theme="2" tint="-0.249977111117893"/>
        <bgColor indexed="64"/>
      </patternFill>
    </fill>
    <fill>
      <gradientFill degree="90">
        <stop position="0">
          <color rgb="FFEE8254"/>
        </stop>
        <stop position="1">
          <color theme="5" tint="-0.25098422193060094"/>
        </stop>
      </gradient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6CB9E3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70" fontId="19" fillId="0" borderId="0"/>
    <xf numFmtId="0" fontId="23" fillId="0" borderId="0" applyNumberFormat="0" applyFill="0" applyBorder="0" applyAlignment="0" applyProtection="0"/>
    <xf numFmtId="9" fontId="19" fillId="0" borderId="0" applyFont="0" applyFill="0" applyBorder="0" applyAlignment="0" applyProtection="0"/>
    <xf numFmtId="0" fontId="17" fillId="0" borderId="0"/>
    <xf numFmtId="0" fontId="19" fillId="0" borderId="0" applyNumberFormat="0" applyFill="0" applyBorder="0" applyAlignment="0" applyProtection="0"/>
    <xf numFmtId="178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9" fillId="0" borderId="0"/>
    <xf numFmtId="179" fontId="1" fillId="0" borderId="0"/>
    <xf numFmtId="0" fontId="1" fillId="0" borderId="0"/>
    <xf numFmtId="0" fontId="1" fillId="0" borderId="0"/>
    <xf numFmtId="0" fontId="17" fillId="0" borderId="0"/>
    <xf numFmtId="0" fontId="41" fillId="0" borderId="0"/>
    <xf numFmtId="9" fontId="1" fillId="0" borderId="0" applyFont="0" applyFill="0" applyBorder="0" applyAlignment="0" applyProtection="0"/>
  </cellStyleXfs>
  <cellXfs count="329">
    <xf numFmtId="0" fontId="0" fillId="0" borderId="0" xfId="0"/>
    <xf numFmtId="3" fontId="5" fillId="0" borderId="1" xfId="2" applyFont="1" applyFill="1" applyBorder="1" applyAlignment="1">
      <alignment horizontal="center" vertical="center"/>
    </xf>
    <xf numFmtId="17" fontId="5" fillId="0" borderId="1" xfId="2" applyNumberFormat="1" applyFont="1" applyFill="1" applyBorder="1" applyAlignment="1">
      <alignment horizontal="center" vertical="center"/>
    </xf>
    <xf numFmtId="3" fontId="5" fillId="0" borderId="0" xfId="2" applyFont="1" applyFill="1" applyAlignment="1">
      <alignment horizontal="center"/>
    </xf>
    <xf numFmtId="3" fontId="6" fillId="0" borderId="0" xfId="2" applyFont="1" applyFill="1"/>
    <xf numFmtId="164" fontId="6" fillId="0" borderId="0" xfId="2" applyNumberFormat="1" applyFont="1" applyFill="1"/>
    <xf numFmtId="3" fontId="7" fillId="0" borderId="0" xfId="2" applyFont="1" applyFill="1"/>
    <xf numFmtId="165" fontId="8" fillId="0" borderId="0" xfId="3" applyNumberFormat="1" applyFont="1" applyFill="1"/>
    <xf numFmtId="3" fontId="9" fillId="0" borderId="0" xfId="2" applyFont="1" applyFill="1"/>
    <xf numFmtId="164" fontId="9" fillId="0" borderId="0" xfId="2" applyNumberFormat="1" applyFont="1" applyFill="1"/>
    <xf numFmtId="3" fontId="5" fillId="0" borderId="0" xfId="2" applyFont="1" applyFill="1"/>
    <xf numFmtId="164" fontId="5" fillId="0" borderId="0" xfId="2" applyNumberFormat="1" applyFont="1" applyFill="1"/>
    <xf numFmtId="165" fontId="10" fillId="0" borderId="0" xfId="3" applyNumberFormat="1" applyFont="1" applyFill="1"/>
    <xf numFmtId="3" fontId="11" fillId="0" borderId="0" xfId="2" applyFont="1" applyFill="1" applyAlignment="1">
      <alignment horizontal="left" indent="2"/>
    </xf>
    <xf numFmtId="164" fontId="11" fillId="0" borderId="0" xfId="2" applyNumberFormat="1" applyFont="1" applyFill="1" applyAlignment="1">
      <alignment horizontal="right"/>
    </xf>
    <xf numFmtId="3" fontId="11" fillId="0" borderId="0" xfId="2" applyFont="1" applyFill="1" applyAlignment="1" applyProtection="1">
      <alignment horizontal="left" indent="2"/>
    </xf>
    <xf numFmtId="3" fontId="11" fillId="0" borderId="0" xfId="2" applyFont="1" applyFill="1"/>
    <xf numFmtId="166" fontId="7" fillId="0" borderId="0" xfId="2" applyNumberFormat="1" applyFont="1" applyFill="1"/>
    <xf numFmtId="166" fontId="8" fillId="0" borderId="0" xfId="3" applyNumberFormat="1" applyFont="1" applyFill="1"/>
    <xf numFmtId="3" fontId="11" fillId="0" borderId="0" xfId="2" applyFont="1" applyFill="1" applyAlignment="1">
      <alignment horizontal="left" indent="5"/>
    </xf>
    <xf numFmtId="3" fontId="6" fillId="0" borderId="0" xfId="2" applyFont="1" applyFill="1" applyBorder="1"/>
    <xf numFmtId="164" fontId="6" fillId="0" borderId="0" xfId="2" applyNumberFormat="1" applyFont="1" applyFill="1" applyBorder="1"/>
    <xf numFmtId="3" fontId="11" fillId="2" borderId="0" xfId="2" applyFont="1" applyFill="1" applyBorder="1" applyAlignment="1">
      <alignment horizontal="left" indent="2"/>
    </xf>
    <xf numFmtId="164" fontId="11" fillId="2" borderId="0" xfId="2" applyNumberFormat="1" applyFont="1" applyFill="1" applyBorder="1" applyAlignment="1">
      <alignment horizontal="right"/>
    </xf>
    <xf numFmtId="164" fontId="5" fillId="2" borderId="0" xfId="2" applyNumberFormat="1" applyFont="1" applyFill="1" applyBorder="1" applyAlignment="1">
      <alignment horizontal="right"/>
    </xf>
    <xf numFmtId="3" fontId="7" fillId="2" borderId="0" xfId="2" applyFont="1" applyFill="1"/>
    <xf numFmtId="165" fontId="8" fillId="2" borderId="0" xfId="3" applyNumberFormat="1" applyFont="1" applyFill="1"/>
    <xf numFmtId="0" fontId="0" fillId="2" borderId="0" xfId="0" applyFill="1"/>
    <xf numFmtId="3" fontId="11" fillId="2" borderId="0" xfId="2" applyFont="1" applyFill="1" applyAlignment="1">
      <alignment horizontal="left" indent="2"/>
    </xf>
    <xf numFmtId="164" fontId="11" fillId="2" borderId="0" xfId="2" applyNumberFormat="1" applyFont="1" applyFill="1" applyAlignment="1">
      <alignment horizontal="right"/>
    </xf>
    <xf numFmtId="164" fontId="5" fillId="2" borderId="0" xfId="2" applyNumberFormat="1" applyFont="1" applyFill="1" applyAlignment="1">
      <alignment horizontal="right"/>
    </xf>
    <xf numFmtId="3" fontId="11" fillId="0" borderId="0" xfId="2" applyFont="1" applyFill="1" applyAlignment="1">
      <alignment horizontal="left" indent="3"/>
    </xf>
    <xf numFmtId="164" fontId="5" fillId="0" borderId="0" xfId="2" applyNumberFormat="1" applyFont="1" applyFill="1" applyAlignment="1">
      <alignment horizontal="right"/>
    </xf>
    <xf numFmtId="3" fontId="11" fillId="0" borderId="0" xfId="2" applyFont="1" applyFill="1" applyAlignment="1">
      <alignment horizontal="left" wrapText="1" indent="2"/>
    </xf>
    <xf numFmtId="167" fontId="11" fillId="0" borderId="0" xfId="2" applyNumberFormat="1" applyFont="1" applyFill="1" applyAlignment="1">
      <alignment horizontal="right"/>
    </xf>
    <xf numFmtId="3" fontId="12" fillId="0" borderId="0" xfId="2" applyFont="1" applyFill="1" applyBorder="1"/>
    <xf numFmtId="164" fontId="13" fillId="0" borderId="0" xfId="2" applyNumberFormat="1" applyFont="1" applyFill="1" applyAlignment="1">
      <alignment horizontal="right"/>
    </xf>
    <xf numFmtId="3" fontId="14" fillId="0" borderId="0" xfId="2" applyFont="1" applyFill="1" applyBorder="1"/>
    <xf numFmtId="164" fontId="14" fillId="0" borderId="0" xfId="2" applyNumberFormat="1" applyFont="1" applyFill="1" applyBorder="1"/>
    <xf numFmtId="3" fontId="15" fillId="3" borderId="0" xfId="2" applyFont="1" applyFill="1" applyBorder="1"/>
    <xf numFmtId="164" fontId="5" fillId="3" borderId="0" xfId="2" applyNumberFormat="1" applyFont="1" applyFill="1" applyAlignment="1">
      <alignment horizontal="right"/>
    </xf>
    <xf numFmtId="3" fontId="7" fillId="3" borderId="0" xfId="2" applyFont="1" applyFill="1"/>
    <xf numFmtId="3" fontId="7" fillId="3" borderId="0" xfId="2" applyNumberFormat="1" applyFont="1" applyFill="1"/>
    <xf numFmtId="168" fontId="7" fillId="3" borderId="0" xfId="2" applyNumberFormat="1" applyFont="1" applyFill="1"/>
    <xf numFmtId="165" fontId="8" fillId="3" borderId="0" xfId="3" applyNumberFormat="1" applyFont="1" applyFill="1"/>
    <xf numFmtId="0" fontId="0" fillId="3" borderId="0" xfId="0" applyFill="1"/>
    <xf numFmtId="3" fontId="6" fillId="0" borderId="0" xfId="2" applyFont="1" applyFill="1" applyBorder="1" applyAlignment="1">
      <alignment vertical="center" wrapText="1"/>
    </xf>
    <xf numFmtId="164" fontId="16" fillId="0" borderId="0" xfId="0" applyNumberFormat="1" applyFont="1"/>
    <xf numFmtId="164" fontId="5" fillId="0" borderId="0" xfId="0" applyNumberFormat="1" applyFont="1"/>
    <xf numFmtId="169" fontId="16" fillId="0" borderId="0" xfId="1" applyNumberFormat="1" applyFont="1" applyFill="1" applyAlignment="1" applyProtection="1">
      <alignment horizontal="right"/>
    </xf>
    <xf numFmtId="169" fontId="16" fillId="0" borderId="0" xfId="4" applyNumberFormat="1" applyFont="1" applyFill="1" applyAlignment="1" applyProtection="1">
      <alignment horizontal="right"/>
    </xf>
    <xf numFmtId="169" fontId="5" fillId="0" borderId="0" xfId="4" applyNumberFormat="1" applyFont="1" applyFill="1" applyAlignment="1">
      <alignment horizontal="right"/>
    </xf>
    <xf numFmtId="169" fontId="11" fillId="0" borderId="0" xfId="4" applyNumberFormat="1" applyFont="1" applyFill="1" applyAlignment="1">
      <alignment horizontal="right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7" fontId="7" fillId="0" borderId="9" xfId="2" applyNumberFormat="1" applyFont="1" applyBorder="1" applyAlignment="1">
      <alignment horizontal="center" vertical="center"/>
    </xf>
    <xf numFmtId="164" fontId="11" fillId="0" borderId="0" xfId="2" applyNumberFormat="1" applyFont="1" applyAlignment="1">
      <alignment horizontal="right"/>
    </xf>
    <xf numFmtId="164" fontId="11" fillId="7" borderId="0" xfId="2" applyNumberFormat="1" applyFont="1" applyFill="1" applyAlignment="1">
      <alignment horizontal="right"/>
    </xf>
    <xf numFmtId="164" fontId="5" fillId="7" borderId="0" xfId="2" applyNumberFormat="1" applyFont="1" applyFill="1" applyAlignment="1">
      <alignment horizontal="right"/>
    </xf>
    <xf numFmtId="168" fontId="0" fillId="0" borderId="0" xfId="0" applyNumberFormat="1"/>
    <xf numFmtId="169" fontId="11" fillId="7" borderId="0" xfId="1" applyNumberFormat="1" applyFont="1" applyFill="1" applyAlignment="1">
      <alignment horizontal="right"/>
    </xf>
    <xf numFmtId="17" fontId="7" fillId="2" borderId="9" xfId="2" applyNumberFormat="1" applyFont="1" applyFill="1" applyBorder="1" applyAlignment="1">
      <alignment horizontal="center" vertical="center"/>
    </xf>
    <xf numFmtId="169" fontId="5" fillId="7" borderId="0" xfId="1" applyNumberFormat="1" applyFont="1" applyFill="1" applyAlignment="1">
      <alignment horizontal="right"/>
    </xf>
    <xf numFmtId="169" fontId="11" fillId="7" borderId="0" xfId="2" applyNumberFormat="1" applyFont="1" applyFill="1" applyAlignment="1">
      <alignment horizontal="right"/>
    </xf>
    <xf numFmtId="17" fontId="7" fillId="0" borderId="10" xfId="2" applyNumberFormat="1" applyFont="1" applyBorder="1" applyAlignment="1">
      <alignment horizontal="center" vertical="center"/>
    </xf>
    <xf numFmtId="164" fontId="5" fillId="3" borderId="0" xfId="2" applyNumberFormat="1" applyFont="1" applyFill="1" applyBorder="1" applyAlignment="1">
      <alignment horizontal="right"/>
    </xf>
    <xf numFmtId="164" fontId="11" fillId="0" borderId="0" xfId="2" applyNumberFormat="1" applyFont="1" applyBorder="1" applyAlignment="1">
      <alignment horizontal="right"/>
    </xf>
    <xf numFmtId="164" fontId="11" fillId="0" borderId="0" xfId="2" applyNumberFormat="1" applyFont="1" applyFill="1" applyBorder="1" applyAlignment="1">
      <alignment horizontal="right"/>
    </xf>
    <xf numFmtId="164" fontId="11" fillId="8" borderId="0" xfId="2" applyNumberFormat="1" applyFont="1" applyFill="1" applyAlignment="1">
      <alignment horizontal="right"/>
    </xf>
    <xf numFmtId="164" fontId="11" fillId="8" borderId="0" xfId="2" applyNumberFormat="1" applyFont="1" applyFill="1" applyBorder="1" applyAlignment="1">
      <alignment horizontal="right"/>
    </xf>
    <xf numFmtId="164" fontId="11" fillId="9" borderId="0" xfId="2" applyNumberFormat="1" applyFont="1" applyFill="1" applyAlignment="1">
      <alignment horizontal="right"/>
    </xf>
    <xf numFmtId="164" fontId="11" fillId="9" borderId="0" xfId="2" applyNumberFormat="1" applyFont="1" applyFill="1" applyBorder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1" fontId="7" fillId="0" borderId="0" xfId="2" applyNumberFormat="1" applyFont="1" applyBorder="1" applyAlignment="1">
      <alignment horizontal="center" vertical="center"/>
    </xf>
    <xf numFmtId="1" fontId="7" fillId="2" borderId="0" xfId="2" applyNumberFormat="1" applyFont="1" applyFill="1" applyBorder="1" applyAlignment="1">
      <alignment horizontal="center" vertical="center"/>
    </xf>
    <xf numFmtId="169" fontId="0" fillId="0" borderId="0" xfId="0" applyNumberFormat="1"/>
    <xf numFmtId="9" fontId="0" fillId="0" borderId="0" xfId="1" applyFont="1"/>
    <xf numFmtId="0" fontId="0" fillId="0" borderId="0" xfId="0" applyAlignment="1">
      <alignment wrapText="1"/>
    </xf>
    <xf numFmtId="0" fontId="22" fillId="0" borderId="0" xfId="0" applyFont="1"/>
    <xf numFmtId="3" fontId="4" fillId="0" borderId="0" xfId="2"/>
    <xf numFmtId="3" fontId="4" fillId="0" borderId="0" xfId="2" applyBorder="1"/>
    <xf numFmtId="49" fontId="24" fillId="0" borderId="0" xfId="2" applyNumberFormat="1" applyFont="1" applyBorder="1" applyAlignment="1">
      <alignment horizontal="center" vertical="center"/>
    </xf>
    <xf numFmtId="3" fontId="25" fillId="0" borderId="12" xfId="2" applyFont="1" applyFill="1" applyBorder="1" applyAlignment="1">
      <alignment horizontal="left" vertical="center" indent="2"/>
    </xf>
    <xf numFmtId="3" fontId="25" fillId="0" borderId="12" xfId="2" applyFont="1" applyFill="1" applyBorder="1" applyAlignment="1">
      <alignment vertical="center"/>
    </xf>
    <xf numFmtId="169" fontId="25" fillId="0" borderId="12" xfId="7" applyNumberFormat="1" applyFont="1" applyFill="1" applyBorder="1" applyAlignment="1">
      <alignment vertical="center"/>
    </xf>
    <xf numFmtId="3" fontId="26" fillId="0" borderId="0" xfId="2" applyFont="1" applyBorder="1" applyAlignment="1">
      <alignment horizontal="left" indent="2"/>
    </xf>
    <xf numFmtId="3" fontId="26" fillId="0" borderId="0" xfId="2" applyFont="1" applyBorder="1"/>
    <xf numFmtId="169" fontId="26" fillId="0" borderId="0" xfId="7" applyNumberFormat="1" applyFont="1" applyBorder="1"/>
    <xf numFmtId="3" fontId="26" fillId="0" borderId="0" xfId="2" applyFont="1" applyAlignment="1">
      <alignment horizontal="left" indent="2"/>
    </xf>
    <xf numFmtId="3" fontId="26" fillId="0" borderId="0" xfId="2" applyFont="1"/>
    <xf numFmtId="169" fontId="26" fillId="0" borderId="0" xfId="7" applyNumberFormat="1" applyFont="1"/>
    <xf numFmtId="3" fontId="26" fillId="0" borderId="13" xfId="2" applyFont="1" applyBorder="1" applyAlignment="1">
      <alignment horizontal="left" indent="2"/>
    </xf>
    <xf numFmtId="3" fontId="26" fillId="0" borderId="13" xfId="2" applyFont="1" applyBorder="1"/>
    <xf numFmtId="169" fontId="26" fillId="0" borderId="13" xfId="7" applyNumberFormat="1" applyFont="1" applyBorder="1"/>
    <xf numFmtId="3" fontId="27" fillId="0" borderId="0" xfId="2" applyFont="1"/>
    <xf numFmtId="49" fontId="24" fillId="0" borderId="0" xfId="2" applyNumberFormat="1" applyFont="1" applyAlignment="1">
      <alignment horizontal="center" vertical="center"/>
    </xf>
    <xf numFmtId="3" fontId="25" fillId="0" borderId="14" xfId="2" applyFont="1" applyFill="1" applyBorder="1" applyAlignment="1"/>
    <xf numFmtId="169" fontId="25" fillId="0" borderId="14" xfId="7" applyNumberFormat="1" applyFont="1" applyFill="1" applyBorder="1"/>
    <xf numFmtId="169" fontId="25" fillId="0" borderId="0" xfId="7" applyNumberFormat="1" applyFont="1" applyFill="1"/>
    <xf numFmtId="3" fontId="26" fillId="0" borderId="0" xfId="2" applyFont="1" applyAlignment="1">
      <alignment wrapText="1"/>
    </xf>
    <xf numFmtId="3" fontId="26" fillId="0" borderId="0" xfId="2" applyFont="1" applyAlignment="1">
      <alignment vertical="center"/>
    </xf>
    <xf numFmtId="169" fontId="26" fillId="0" borderId="0" xfId="7" applyNumberFormat="1" applyFont="1" applyAlignment="1">
      <alignment vertical="center"/>
    </xf>
    <xf numFmtId="3" fontId="26" fillId="0" borderId="15" xfId="2" applyFont="1" applyBorder="1"/>
    <xf numFmtId="169" fontId="26" fillId="0" borderId="15" xfId="7" applyNumberFormat="1" applyFont="1" applyBorder="1"/>
    <xf numFmtId="3" fontId="27" fillId="0" borderId="0" xfId="2" applyFont="1" applyAlignment="1">
      <alignment horizontal="left" vertical="top"/>
    </xf>
    <xf numFmtId="0" fontId="28" fillId="11" borderId="0" xfId="2" applyNumberFormat="1" applyFont="1" applyFill="1" applyAlignment="1">
      <alignment horizontal="left"/>
    </xf>
    <xf numFmtId="3" fontId="29" fillId="0" borderId="0" xfId="2" applyFont="1" applyFill="1" applyAlignment="1">
      <alignment horizontal="center"/>
    </xf>
    <xf numFmtId="0" fontId="28" fillId="0" borderId="0" xfId="2" applyNumberFormat="1" applyFont="1" applyFill="1" applyAlignment="1">
      <alignment horizontal="left"/>
    </xf>
    <xf numFmtId="0" fontId="4" fillId="0" borderId="0" xfId="2" applyNumberFormat="1" applyBorder="1" applyProtection="1"/>
    <xf numFmtId="0" fontId="4" fillId="0" borderId="0" xfId="2" applyNumberFormat="1" applyProtection="1"/>
    <xf numFmtId="3" fontId="30" fillId="0" borderId="0" xfId="2" applyFont="1" applyBorder="1" applyAlignment="1">
      <alignment horizontal="center"/>
    </xf>
    <xf numFmtId="3" fontId="30" fillId="0" borderId="0" xfId="2" applyFont="1" applyFill="1" applyBorder="1" applyAlignment="1">
      <alignment horizontal="center"/>
    </xf>
    <xf numFmtId="3" fontId="28" fillId="0" borderId="0" xfId="2" applyFont="1" applyBorder="1"/>
    <xf numFmtId="3" fontId="28" fillId="0" borderId="0" xfId="2" applyFont="1"/>
    <xf numFmtId="0" fontId="32" fillId="0" borderId="0" xfId="2" applyNumberFormat="1" applyFont="1" applyBorder="1" applyProtection="1"/>
    <xf numFmtId="0" fontId="32" fillId="0" borderId="0" xfId="2" applyNumberFormat="1" applyFont="1" applyFill="1" applyBorder="1" applyProtection="1"/>
    <xf numFmtId="3" fontId="16" fillId="0" borderId="0" xfId="2" applyNumberFormat="1" applyFont="1" applyFill="1" applyProtection="1"/>
    <xf numFmtId="3" fontId="5" fillId="0" borderId="0" xfId="2" applyFont="1" applyFill="1" applyBorder="1" applyAlignment="1">
      <alignment horizontal="center"/>
    </xf>
    <xf numFmtId="3" fontId="9" fillId="0" borderId="0" xfId="2" applyFont="1" applyFill="1" applyBorder="1"/>
    <xf numFmtId="164" fontId="9" fillId="0" borderId="0" xfId="2" applyNumberFormat="1" applyFont="1" applyFill="1" applyAlignment="1">
      <alignment horizontal="center"/>
    </xf>
    <xf numFmtId="172" fontId="5" fillId="0" borderId="0" xfId="2" applyNumberFormat="1" applyFont="1" applyFill="1" applyBorder="1"/>
    <xf numFmtId="164" fontId="5" fillId="0" borderId="0" xfId="2" applyNumberFormat="1" applyFont="1" applyFill="1" applyAlignment="1">
      <alignment horizontal="center"/>
    </xf>
    <xf numFmtId="9" fontId="5" fillId="0" borderId="0" xfId="7" applyFont="1" applyFill="1"/>
    <xf numFmtId="164" fontId="11" fillId="0" borderId="0" xfId="2" applyNumberFormat="1" applyFont="1" applyFill="1" applyAlignment="1">
      <alignment horizontal="center"/>
    </xf>
    <xf numFmtId="0" fontId="19" fillId="0" borderId="0" xfId="2" applyNumberFormat="1" applyFont="1" applyFill="1" applyProtection="1"/>
    <xf numFmtId="9" fontId="11" fillId="0" borderId="0" xfId="7" applyFont="1" applyFill="1"/>
    <xf numFmtId="173" fontId="11" fillId="0" borderId="0" xfId="2" applyNumberFormat="1" applyFont="1" applyFill="1"/>
    <xf numFmtId="164" fontId="9" fillId="0" borderId="0" xfId="2" applyNumberFormat="1" applyFont="1" applyFill="1" applyBorder="1" applyAlignment="1">
      <alignment horizontal="center"/>
    </xf>
    <xf numFmtId="3" fontId="5" fillId="0" borderId="0" xfId="2" applyFont="1" applyFill="1" applyBorder="1" applyAlignment="1">
      <alignment horizontal="left" indent="2"/>
    </xf>
    <xf numFmtId="164" fontId="5" fillId="0" borderId="0" xfId="2" applyNumberFormat="1" applyFont="1" applyFill="1" applyBorder="1" applyAlignment="1">
      <alignment horizontal="center"/>
    </xf>
    <xf numFmtId="3" fontId="34" fillId="0" borderId="0" xfId="2" applyFont="1" applyFill="1" applyBorder="1"/>
    <xf numFmtId="164" fontId="13" fillId="0" borderId="0" xfId="2" applyNumberFormat="1" applyFont="1" applyFill="1" applyAlignment="1">
      <alignment horizontal="center"/>
    </xf>
    <xf numFmtId="174" fontId="11" fillId="0" borderId="0" xfId="2" applyNumberFormat="1" applyFont="1" applyFill="1"/>
    <xf numFmtId="175" fontId="11" fillId="0" borderId="0" xfId="2" applyNumberFormat="1" applyFont="1" applyFill="1"/>
    <xf numFmtId="172" fontId="19" fillId="0" borderId="0" xfId="2" applyNumberFormat="1" applyFont="1" applyFill="1" applyProtection="1"/>
    <xf numFmtId="164" fontId="19" fillId="0" borderId="0" xfId="2" applyNumberFormat="1" applyFont="1" applyFill="1" applyProtection="1"/>
    <xf numFmtId="164" fontId="5" fillId="0" borderId="11" xfId="2" applyNumberFormat="1" applyFont="1" applyFill="1" applyBorder="1" applyAlignment="1">
      <alignment horizontal="center"/>
    </xf>
    <xf numFmtId="164" fontId="9" fillId="0" borderId="0" xfId="2" applyNumberFormat="1" applyFont="1" applyFill="1" applyBorder="1" applyAlignment="1">
      <alignment horizontal="center" vertical="center" wrapText="1"/>
    </xf>
    <xf numFmtId="164" fontId="16" fillId="0" borderId="0" xfId="2" applyNumberFormat="1" applyFont="1" applyFill="1" applyAlignment="1" applyProtection="1">
      <alignment horizontal="center"/>
    </xf>
    <xf numFmtId="0" fontId="19" fillId="0" borderId="0" xfId="2" applyNumberFormat="1" applyFont="1" applyProtection="1"/>
    <xf numFmtId="164" fontId="5" fillId="0" borderId="0" xfId="2" applyNumberFormat="1" applyFont="1" applyFill="1" applyAlignment="1" applyProtection="1">
      <alignment horizontal="center"/>
    </xf>
    <xf numFmtId="164" fontId="4" fillId="0" borderId="0" xfId="2" applyNumberFormat="1" applyAlignment="1" applyProtection="1">
      <alignment horizontal="center"/>
    </xf>
    <xf numFmtId="0" fontId="4" fillId="0" borderId="0" xfId="2" applyNumberFormat="1" applyFill="1" applyProtection="1"/>
    <xf numFmtId="168" fontId="4" fillId="0" borderId="0" xfId="2" applyNumberFormat="1" applyProtection="1"/>
    <xf numFmtId="3" fontId="5" fillId="11" borderId="0" xfId="2" applyFont="1" applyFill="1"/>
    <xf numFmtId="0" fontId="36" fillId="0" borderId="0" xfId="2" applyNumberFormat="1" applyFont="1" applyProtection="1"/>
    <xf numFmtId="0" fontId="36" fillId="0" borderId="0" xfId="2" applyNumberFormat="1" applyFont="1" applyBorder="1" applyProtection="1"/>
    <xf numFmtId="3" fontId="37" fillId="0" borderId="0" xfId="2" applyNumberFormat="1" applyFont="1" applyBorder="1" applyProtection="1"/>
    <xf numFmtId="3" fontId="29" fillId="0" borderId="0" xfId="2" applyFont="1" applyAlignment="1">
      <alignment horizontal="center"/>
    </xf>
    <xf numFmtId="3" fontId="31" fillId="0" borderId="0" xfId="2" applyFont="1" applyBorder="1" applyAlignment="1">
      <alignment horizontal="center"/>
    </xf>
    <xf numFmtId="3" fontId="16" fillId="0" borderId="0" xfId="2" applyNumberFormat="1" applyFont="1" applyProtection="1"/>
    <xf numFmtId="169" fontId="5" fillId="0" borderId="0" xfId="7" applyNumberFormat="1" applyFont="1" applyFill="1"/>
    <xf numFmtId="9" fontId="19" fillId="0" borderId="0" xfId="7" applyFont="1" applyFill="1" applyProtection="1"/>
    <xf numFmtId="172" fontId="5" fillId="0" borderId="0" xfId="2" applyNumberFormat="1" applyFont="1" applyFill="1"/>
    <xf numFmtId="3" fontId="19" fillId="0" borderId="0" xfId="2" applyNumberFormat="1" applyFont="1" applyFill="1" applyProtection="1"/>
    <xf numFmtId="3" fontId="34" fillId="0" borderId="11" xfId="2" applyFont="1" applyFill="1" applyBorder="1"/>
    <xf numFmtId="176" fontId="5" fillId="0" borderId="0" xfId="2" applyNumberFormat="1" applyFont="1" applyFill="1"/>
    <xf numFmtId="3" fontId="9" fillId="0" borderId="0" xfId="2" applyFont="1" applyFill="1" applyBorder="1" applyAlignment="1">
      <alignment vertical="center"/>
    </xf>
    <xf numFmtId="164" fontId="19" fillId="0" borderId="0" xfId="2" applyNumberFormat="1" applyFont="1" applyAlignment="1" applyProtection="1">
      <alignment horizontal="center"/>
    </xf>
    <xf numFmtId="164" fontId="16" fillId="0" borderId="0" xfId="2" applyNumberFormat="1" applyFont="1" applyProtection="1"/>
    <xf numFmtId="3" fontId="5" fillId="0" borderId="0" xfId="2" applyFont="1" applyFill="1" applyAlignment="1">
      <alignment horizontal="left" indent="2"/>
    </xf>
    <xf numFmtId="17" fontId="0" fillId="0" borderId="0" xfId="0" applyNumberFormat="1"/>
    <xf numFmtId="0" fontId="3" fillId="12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9" fillId="0" borderId="0" xfId="3" applyNumberFormat="1" applyFont="1" applyFill="1"/>
    <xf numFmtId="165" fontId="40" fillId="0" borderId="0" xfId="3" applyNumberFormat="1" applyFont="1" applyFill="1"/>
    <xf numFmtId="166" fontId="39" fillId="0" borderId="0" xfId="3" applyNumberFormat="1" applyFont="1" applyFill="1"/>
    <xf numFmtId="165" fontId="39" fillId="2" borderId="0" xfId="3" applyNumberFormat="1" applyFont="1" applyFill="1"/>
    <xf numFmtId="165" fontId="39" fillId="3" borderId="0" xfId="3" applyNumberFormat="1" applyFont="1" applyFill="1"/>
    <xf numFmtId="169" fontId="11" fillId="7" borderId="0" xfId="1" applyNumberFormat="1" applyFont="1" applyFill="1" applyBorder="1" applyAlignment="1">
      <alignment horizontal="right"/>
    </xf>
    <xf numFmtId="165" fontId="7" fillId="0" borderId="0" xfId="3" applyNumberFormat="1" applyFont="1" applyFill="1"/>
    <xf numFmtId="165" fontId="5" fillId="0" borderId="0" xfId="3" applyNumberFormat="1" applyFont="1" applyFill="1"/>
    <xf numFmtId="166" fontId="7" fillId="0" borderId="0" xfId="3" applyNumberFormat="1" applyFont="1" applyFill="1"/>
    <xf numFmtId="165" fontId="7" fillId="2" borderId="0" xfId="3" applyNumberFormat="1" applyFont="1" applyFill="1"/>
    <xf numFmtId="165" fontId="7" fillId="3" borderId="0" xfId="3" applyNumberFormat="1" applyFont="1" applyFill="1"/>
    <xf numFmtId="1" fontId="7" fillId="2" borderId="0" xfId="2" applyNumberFormat="1" applyFont="1" applyFill="1" applyAlignment="1">
      <alignment horizontal="center" vertical="center"/>
    </xf>
    <xf numFmtId="168" fontId="4" fillId="0" borderId="0" xfId="2" applyNumberFormat="1"/>
    <xf numFmtId="1" fontId="7" fillId="0" borderId="0" xfId="2" applyNumberFormat="1" applyFont="1" applyFill="1" applyBorder="1" applyAlignment="1">
      <alignment horizontal="center" vertical="center"/>
    </xf>
    <xf numFmtId="1" fontId="7" fillId="0" borderId="0" xfId="2" applyNumberFormat="1" applyFont="1" applyFill="1" applyAlignment="1">
      <alignment horizontal="center" vertical="center"/>
    </xf>
    <xf numFmtId="17" fontId="7" fillId="0" borderId="9" xfId="2" applyNumberFormat="1" applyFont="1" applyFill="1" applyBorder="1" applyAlignment="1">
      <alignment horizontal="center" vertical="center"/>
    </xf>
    <xf numFmtId="169" fontId="0" fillId="0" borderId="0" xfId="1" applyNumberFormat="1" applyFont="1"/>
    <xf numFmtId="3" fontId="11" fillId="0" borderId="0" xfId="2" applyFont="1" applyFill="1" applyAlignment="1">
      <alignment horizontal="left" indent="4"/>
    </xf>
    <xf numFmtId="182" fontId="11" fillId="0" borderId="0" xfId="2" applyNumberFormat="1" applyFont="1" applyFill="1" applyAlignment="1">
      <alignment horizontal="left" indent="2"/>
    </xf>
    <xf numFmtId="3" fontId="28" fillId="0" borderId="0" xfId="2" applyFont="1" applyFill="1"/>
    <xf numFmtId="3" fontId="42" fillId="11" borderId="0" xfId="2" applyFont="1" applyFill="1" applyAlignment="1">
      <alignment horizontal="left"/>
    </xf>
    <xf numFmtId="3" fontId="36" fillId="0" borderId="0" xfId="2" applyFont="1"/>
    <xf numFmtId="3" fontId="43" fillId="0" borderId="0" xfId="2" applyFont="1"/>
    <xf numFmtId="3" fontId="44" fillId="0" borderId="0" xfId="2" applyFont="1"/>
    <xf numFmtId="3" fontId="45" fillId="0" borderId="0" xfId="2" applyFont="1"/>
    <xf numFmtId="3" fontId="44" fillId="0" borderId="0" xfId="2" applyFont="1" applyFill="1" applyBorder="1" applyAlignment="1">
      <alignment vertical="center"/>
    </xf>
    <xf numFmtId="183" fontId="44" fillId="0" borderId="0" xfId="2" applyNumberFormat="1" applyFont="1" applyFill="1" applyBorder="1" applyAlignment="1">
      <alignment vertical="center"/>
    </xf>
    <xf numFmtId="3" fontId="44" fillId="0" borderId="0" xfId="2" applyFont="1" applyFill="1" applyBorder="1" applyAlignment="1">
      <alignment vertical="center" wrapText="1"/>
    </xf>
    <xf numFmtId="0" fontId="21" fillId="0" borderId="0" xfId="0" applyFont="1" applyAlignment="1">
      <alignment horizontal="center"/>
    </xf>
    <xf numFmtId="169" fontId="0" fillId="10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9" fillId="0" borderId="0" xfId="2" applyNumberFormat="1" applyFont="1" applyFill="1" applyProtection="1"/>
    <xf numFmtId="3" fontId="47" fillId="0" borderId="0" xfId="6" quotePrefix="1" applyNumberFormat="1" applyFont="1" applyAlignment="1">
      <alignment vertical="center"/>
    </xf>
    <xf numFmtId="3" fontId="47" fillId="0" borderId="0" xfId="6" quotePrefix="1" applyNumberFormat="1" applyFont="1" applyAlignment="1">
      <alignment horizontal="left" vertical="center"/>
    </xf>
    <xf numFmtId="181" fontId="48" fillId="0" borderId="0" xfId="1" applyNumberFormat="1" applyFont="1" applyBorder="1" applyAlignment="1">
      <alignment horizontal="right"/>
    </xf>
    <xf numFmtId="184" fontId="48" fillId="0" borderId="0" xfId="1" applyNumberFormat="1" applyFont="1" applyBorder="1" applyAlignment="1">
      <alignment horizontal="right"/>
    </xf>
    <xf numFmtId="169" fontId="1" fillId="10" borderId="0" xfId="1" applyNumberFormat="1" applyFont="1" applyFill="1" applyBorder="1"/>
    <xf numFmtId="0" fontId="49" fillId="0" borderId="0" xfId="6" applyFont="1"/>
    <xf numFmtId="164" fontId="50" fillId="6" borderId="0" xfId="2" applyNumberFormat="1" applyFont="1" applyFill="1" applyAlignment="1">
      <alignment horizontal="right"/>
    </xf>
    <xf numFmtId="168" fontId="11" fillId="0" borderId="0" xfId="2" applyNumberFormat="1" applyFont="1" applyFill="1" applyAlignment="1">
      <alignment horizontal="right"/>
    </xf>
    <xf numFmtId="168" fontId="11" fillId="0" borderId="0" xfId="2" applyNumberFormat="1" applyFont="1" applyAlignment="1">
      <alignment horizontal="right"/>
    </xf>
    <xf numFmtId="168" fontId="11" fillId="7" borderId="0" xfId="2" applyNumberFormat="1" applyFont="1" applyFill="1" applyAlignment="1">
      <alignment horizontal="right"/>
    </xf>
    <xf numFmtId="0" fontId="11" fillId="0" borderId="0" xfId="2" applyNumberFormat="1" applyFont="1" applyAlignment="1">
      <alignment horizontal="right"/>
    </xf>
    <xf numFmtId="0" fontId="11" fillId="7" borderId="0" xfId="2" applyNumberFormat="1" applyFont="1" applyFill="1" applyAlignment="1">
      <alignment horizontal="right"/>
    </xf>
    <xf numFmtId="164" fontId="50" fillId="6" borderId="0" xfId="2" applyNumberFormat="1" applyFont="1" applyFill="1" applyBorder="1" applyAlignment="1">
      <alignment horizontal="right"/>
    </xf>
    <xf numFmtId="168" fontId="11" fillId="0" borderId="0" xfId="2" applyNumberFormat="1" applyFont="1" applyFill="1" applyBorder="1" applyAlignment="1">
      <alignment horizontal="right"/>
    </xf>
    <xf numFmtId="168" fontId="11" fillId="0" borderId="0" xfId="2" applyNumberFormat="1" applyFont="1" applyBorder="1" applyAlignment="1">
      <alignment horizontal="right"/>
    </xf>
    <xf numFmtId="3" fontId="26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166" fontId="7" fillId="2" borderId="0" xfId="3" applyNumberFormat="1" applyFont="1" applyFill="1"/>
    <xf numFmtId="166" fontId="39" fillId="2" borderId="0" xfId="3" applyNumberFormat="1" applyFont="1" applyFill="1"/>
    <xf numFmtId="164" fontId="34" fillId="0" borderId="0" xfId="2" applyNumberFormat="1" applyFont="1" applyFill="1" applyBorder="1" applyAlignment="1">
      <alignment horizontal="center"/>
    </xf>
    <xf numFmtId="164" fontId="34" fillId="0" borderId="11" xfId="2" applyNumberFormat="1" applyFont="1" applyFill="1" applyBorder="1" applyAlignment="1">
      <alignment horizontal="center"/>
    </xf>
    <xf numFmtId="164" fontId="4" fillId="0" borderId="0" xfId="2" applyNumberFormat="1" applyFill="1" applyAlignment="1" applyProtection="1">
      <alignment horizontal="center"/>
    </xf>
    <xf numFmtId="0" fontId="11" fillId="0" borderId="0" xfId="2" applyNumberFormat="1" applyFont="1" applyProtection="1"/>
    <xf numFmtId="164" fontId="11" fillId="0" borderId="0" xfId="2" applyNumberFormat="1" applyFont="1" applyFill="1" applyAlignment="1" applyProtection="1">
      <alignment horizontal="center"/>
    </xf>
    <xf numFmtId="164" fontId="11" fillId="0" borderId="0" xfId="2" applyNumberFormat="1" applyFont="1" applyAlignment="1" applyProtection="1">
      <alignment horizontal="center"/>
    </xf>
    <xf numFmtId="0" fontId="11" fillId="0" borderId="0" xfId="2" applyNumberFormat="1" applyFont="1" applyBorder="1" applyProtection="1"/>
    <xf numFmtId="168" fontId="11" fillId="0" borderId="0" xfId="1" applyNumberFormat="1" applyFont="1" applyProtection="1"/>
    <xf numFmtId="0" fontId="5" fillId="0" borderId="17" xfId="2" applyNumberFormat="1" applyFont="1" applyBorder="1" applyProtection="1"/>
    <xf numFmtId="164" fontId="4" fillId="0" borderId="17" xfId="2" applyNumberFormat="1" applyFill="1" applyBorder="1" applyAlignment="1" applyProtection="1">
      <alignment horizontal="center"/>
    </xf>
    <xf numFmtId="0" fontId="11" fillId="0" borderId="11" xfId="2" applyNumberFormat="1" applyFont="1" applyBorder="1" applyProtection="1"/>
    <xf numFmtId="164" fontId="11" fillId="0" borderId="11" xfId="2" applyNumberFormat="1" applyFont="1" applyFill="1" applyBorder="1" applyAlignment="1" applyProtection="1">
      <alignment horizontal="center"/>
    </xf>
    <xf numFmtId="164" fontId="16" fillId="0" borderId="11" xfId="2" applyNumberFormat="1" applyFont="1" applyFill="1" applyBorder="1" applyAlignment="1" applyProtection="1">
      <alignment horizontal="center"/>
    </xf>
    <xf numFmtId="164" fontId="11" fillId="0" borderId="11" xfId="2" applyNumberFormat="1" applyFont="1" applyBorder="1" applyAlignment="1" applyProtection="1">
      <alignment horizontal="center"/>
    </xf>
    <xf numFmtId="164" fontId="11" fillId="0" borderId="11" xfId="2" applyNumberFormat="1" applyFont="1" applyFill="1" applyBorder="1" applyAlignment="1">
      <alignment horizontal="center"/>
    </xf>
    <xf numFmtId="164" fontId="11" fillId="0" borderId="17" xfId="2" applyNumberFormat="1" applyFont="1" applyBorder="1" applyAlignment="1" applyProtection="1">
      <alignment horizontal="center"/>
    </xf>
    <xf numFmtId="169" fontId="19" fillId="0" borderId="0" xfId="1" applyNumberFormat="1" applyFont="1" applyFill="1" applyProtection="1"/>
    <xf numFmtId="3" fontId="26" fillId="0" borderId="13" xfId="2" applyNumberFormat="1" applyFont="1" applyBorder="1"/>
    <xf numFmtId="164" fontId="11" fillId="5" borderId="0" xfId="2" applyNumberFormat="1" applyFont="1" applyFill="1" applyBorder="1" applyAlignment="1">
      <alignment horizontal="right"/>
    </xf>
    <xf numFmtId="185" fontId="0" fillId="0" borderId="0" xfId="1" applyNumberFormat="1" applyFont="1" applyBorder="1"/>
    <xf numFmtId="168" fontId="0" fillId="8" borderId="0" xfId="0" applyNumberFormat="1" applyFill="1"/>
    <xf numFmtId="0" fontId="2" fillId="4" borderId="0" xfId="0" applyFont="1" applyFill="1" applyAlignment="1">
      <alignment horizontal="center" vertical="center"/>
    </xf>
    <xf numFmtId="1" fontId="2" fillId="4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168" fontId="2" fillId="4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8" fontId="16" fillId="0" borderId="0" xfId="1" applyNumberFormat="1" applyFont="1" applyFill="1" applyAlignment="1" applyProtection="1">
      <alignment horizontal="right"/>
    </xf>
    <xf numFmtId="169" fontId="5" fillId="0" borderId="0" xfId="1" applyNumberFormat="1" applyFont="1" applyFill="1"/>
    <xf numFmtId="171" fontId="0" fillId="0" borderId="0" xfId="0" applyNumberFormat="1"/>
    <xf numFmtId="164" fontId="11" fillId="13" borderId="0" xfId="2" applyNumberFormat="1" applyFont="1" applyFill="1" applyAlignment="1">
      <alignment horizontal="right"/>
    </xf>
    <xf numFmtId="164" fontId="11" fillId="13" borderId="0" xfId="2" applyNumberFormat="1" applyFont="1" applyFill="1" applyBorder="1" applyAlignment="1">
      <alignment horizontal="right"/>
    </xf>
    <xf numFmtId="164" fontId="11" fillId="14" borderId="0" xfId="2" applyNumberFormat="1" applyFont="1" applyFill="1" applyAlignment="1">
      <alignment horizontal="right"/>
    </xf>
    <xf numFmtId="164" fontId="11" fillId="14" borderId="0" xfId="2" applyNumberFormat="1" applyFont="1" applyFill="1" applyBorder="1" applyAlignment="1">
      <alignment horizontal="right"/>
    </xf>
    <xf numFmtId="164" fontId="11" fillId="15" borderId="0" xfId="2" applyNumberFormat="1" applyFont="1" applyFill="1" applyAlignment="1">
      <alignment horizontal="right"/>
    </xf>
    <xf numFmtId="164" fontId="11" fillId="15" borderId="0" xfId="2" applyNumberFormat="1" applyFont="1" applyFill="1" applyBorder="1" applyAlignment="1">
      <alignment horizontal="right"/>
    </xf>
    <xf numFmtId="186" fontId="11" fillId="15" borderId="0" xfId="2" applyNumberFormat="1" applyFont="1" applyFill="1" applyBorder="1" applyAlignment="1">
      <alignment horizontal="right"/>
    </xf>
    <xf numFmtId="164" fontId="5" fillId="15" borderId="0" xfId="2" applyNumberFormat="1" applyFont="1" applyFill="1" applyAlignment="1">
      <alignment horizontal="right"/>
    </xf>
    <xf numFmtId="164" fontId="5" fillId="15" borderId="0" xfId="2" applyNumberFormat="1" applyFont="1" applyFill="1" applyBorder="1" applyAlignment="1">
      <alignment horizontal="right"/>
    </xf>
    <xf numFmtId="0" fontId="0" fillId="15" borderId="0" xfId="0" applyFill="1"/>
    <xf numFmtId="185" fontId="0" fillId="0" borderId="0" xfId="0" applyNumberFormat="1"/>
    <xf numFmtId="187" fontId="0" fillId="0" borderId="0" xfId="1" applyNumberFormat="1" applyFont="1" applyBorder="1"/>
    <xf numFmtId="17" fontId="0" fillId="0" borderId="4" xfId="0" applyNumberFormat="1" applyBorder="1"/>
    <xf numFmtId="0" fontId="46" fillId="0" borderId="0" xfId="0" applyFont="1"/>
    <xf numFmtId="3" fontId="26" fillId="0" borderId="0" xfId="2" applyNumberFormat="1" applyFont="1"/>
    <xf numFmtId="0" fontId="24" fillId="0" borderId="0" xfId="2" applyNumberFormat="1" applyFont="1" applyBorder="1" applyAlignment="1">
      <alignment horizontal="center" vertical="center"/>
    </xf>
    <xf numFmtId="3" fontId="4" fillId="0" borderId="18" xfId="2" applyBorder="1"/>
    <xf numFmtId="0" fontId="24" fillId="0" borderId="0" xfId="2" applyNumberFormat="1" applyFont="1" applyBorder="1" applyAlignment="1">
      <alignment horizontal="center" vertical="center" wrapText="1"/>
    </xf>
    <xf numFmtId="3" fontId="26" fillId="0" borderId="0" xfId="2" applyFont="1" applyAlignment="1">
      <alignment horizontal="left" indent="3"/>
    </xf>
    <xf numFmtId="3" fontId="26" fillId="0" borderId="13" xfId="2" applyFont="1" applyBorder="1" applyAlignment="1">
      <alignment horizontal="left" indent="3"/>
    </xf>
    <xf numFmtId="3" fontId="54" fillId="0" borderId="0" xfId="2" applyFont="1" applyAlignment="1">
      <alignment horizontal="center"/>
    </xf>
    <xf numFmtId="185" fontId="0" fillId="0" borderId="0" xfId="1" applyNumberFormat="1" applyFont="1" applyFill="1" applyBorder="1"/>
    <xf numFmtId="164" fontId="0" fillId="3" borderId="0" xfId="2" applyNumberFormat="1" applyFont="1" applyFill="1" applyAlignment="1">
      <alignment horizontal="right"/>
    </xf>
    <xf numFmtId="164" fontId="0" fillId="0" borderId="0" xfId="2" applyNumberFormat="1" applyFont="1" applyFill="1" applyAlignment="1">
      <alignment horizontal="right"/>
    </xf>
    <xf numFmtId="164" fontId="0" fillId="9" borderId="0" xfId="2" applyNumberFormat="1" applyFont="1" applyFill="1" applyAlignment="1">
      <alignment horizontal="right"/>
    </xf>
    <xf numFmtId="164" fontId="0" fillId="0" borderId="0" xfId="2" applyNumberFormat="1" applyFont="1" applyBorder="1" applyAlignment="1">
      <alignment horizontal="right"/>
    </xf>
    <xf numFmtId="164" fontId="0" fillId="3" borderId="0" xfId="2" applyNumberFormat="1" applyFont="1" applyFill="1" applyBorder="1" applyAlignment="1">
      <alignment horizontal="right"/>
    </xf>
    <xf numFmtId="0" fontId="56" fillId="0" borderId="0" xfId="0" applyFont="1"/>
    <xf numFmtId="3" fontId="56" fillId="0" borderId="0" xfId="0" applyNumberFormat="1" applyFont="1"/>
    <xf numFmtId="164" fontId="57" fillId="3" borderId="0" xfId="2" applyNumberFormat="1" applyFont="1" applyFill="1" applyAlignment="1">
      <alignment horizontal="right"/>
    </xf>
    <xf numFmtId="164" fontId="58" fillId="0" borderId="0" xfId="2" applyNumberFormat="1" applyFont="1" applyAlignment="1">
      <alignment horizontal="right"/>
    </xf>
    <xf numFmtId="164" fontId="58" fillId="9" borderId="0" xfId="2" applyNumberFormat="1" applyFont="1" applyFill="1" applyAlignment="1">
      <alignment horizontal="right"/>
    </xf>
    <xf numFmtId="164" fontId="58" fillId="8" borderId="0" xfId="2" applyNumberFormat="1" applyFont="1" applyFill="1" applyAlignment="1">
      <alignment horizontal="right"/>
    </xf>
    <xf numFmtId="164" fontId="58" fillId="0" borderId="0" xfId="2" applyNumberFormat="1" applyFont="1" applyFill="1" applyAlignment="1">
      <alignment horizontal="right"/>
    </xf>
    <xf numFmtId="164" fontId="58" fillId="15" borderId="0" xfId="2" applyNumberFormat="1" applyFont="1" applyFill="1" applyAlignment="1">
      <alignment horizontal="right"/>
    </xf>
    <xf numFmtId="164" fontId="59" fillId="6" borderId="0" xfId="2" applyNumberFormat="1" applyFont="1" applyFill="1" applyAlignment="1">
      <alignment horizontal="right"/>
    </xf>
    <xf numFmtId="168" fontId="58" fillId="0" borderId="0" xfId="2" applyNumberFormat="1" applyFont="1" applyFill="1" applyAlignment="1">
      <alignment horizontal="right"/>
    </xf>
    <xf numFmtId="168" fontId="58" fillId="0" borderId="0" xfId="2" applyNumberFormat="1" applyFont="1" applyAlignment="1">
      <alignment horizontal="right"/>
    </xf>
    <xf numFmtId="1" fontId="55" fillId="0" borderId="0" xfId="2" applyNumberFormat="1" applyFont="1" applyFill="1" applyAlignment="1">
      <alignment horizontal="center" vertical="center"/>
    </xf>
    <xf numFmtId="1" fontId="55" fillId="2" borderId="0" xfId="2" applyNumberFormat="1" applyFont="1" applyFill="1" applyAlignment="1">
      <alignment horizontal="center" vertical="center"/>
    </xf>
    <xf numFmtId="3" fontId="26" fillId="19" borderId="4" xfId="5" applyNumberFormat="1" applyFont="1" applyFill="1" applyBorder="1" applyAlignment="1">
      <alignment horizontal="right"/>
    </xf>
    <xf numFmtId="164" fontId="16" fillId="0" borderId="0" xfId="2" applyNumberFormat="1" applyFont="1" applyFill="1" applyAlignment="1">
      <alignment horizontal="center"/>
    </xf>
    <xf numFmtId="164" fontId="33" fillId="0" borderId="0" xfId="2" applyNumberFormat="1" applyFont="1" applyFill="1" applyAlignment="1">
      <alignment horizontal="center"/>
    </xf>
    <xf numFmtId="164" fontId="33" fillId="0" borderId="0" xfId="2" applyNumberFormat="1" applyFont="1" applyFill="1" applyBorder="1" applyAlignment="1">
      <alignment horizontal="center"/>
    </xf>
    <xf numFmtId="164" fontId="35" fillId="0" borderId="0" xfId="2" applyNumberFormat="1" applyFont="1" applyFill="1" applyAlignment="1">
      <alignment horizontal="center"/>
    </xf>
    <xf numFmtId="164" fontId="33" fillId="0" borderId="11" xfId="2" applyNumberFormat="1" applyFont="1" applyFill="1" applyBorder="1" applyAlignment="1">
      <alignment horizontal="center"/>
    </xf>
    <xf numFmtId="3" fontId="45" fillId="0" borderId="0" xfId="2" applyFont="1" applyFill="1" applyAlignment="1">
      <alignment horizontal="center"/>
    </xf>
    <xf numFmtId="3" fontId="4" fillId="0" borderId="0" xfId="2" applyFill="1" applyAlignment="1">
      <alignment horizontal="center"/>
    </xf>
    <xf numFmtId="3" fontId="5" fillId="0" borderId="16" xfId="2" applyFont="1" applyFill="1" applyBorder="1" applyAlignment="1">
      <alignment horizontal="center" vertical="center" wrapText="1"/>
    </xf>
    <xf numFmtId="3" fontId="5" fillId="0" borderId="1" xfId="2" applyFont="1" applyFill="1" applyBorder="1" applyAlignment="1">
      <alignment horizontal="center" vertical="center" wrapText="1"/>
    </xf>
    <xf numFmtId="3" fontId="30" fillId="0" borderId="0" xfId="2" applyFont="1" applyBorder="1" applyAlignment="1">
      <alignment horizontal="center"/>
    </xf>
    <xf numFmtId="3" fontId="31" fillId="0" borderId="0" xfId="2" applyFont="1" applyBorder="1" applyAlignment="1">
      <alignment horizontal="center"/>
    </xf>
    <xf numFmtId="3" fontId="5" fillId="0" borderId="16" xfId="2" applyFont="1" applyFill="1" applyBorder="1" applyAlignment="1">
      <alignment horizontal="center" vertical="center"/>
    </xf>
    <xf numFmtId="3" fontId="5" fillId="0" borderId="1" xfId="2" applyFont="1" applyFill="1" applyBorder="1" applyAlignment="1">
      <alignment horizontal="center" vertical="center"/>
    </xf>
    <xf numFmtId="3" fontId="33" fillId="0" borderId="16" xfId="2" applyFont="1" applyFill="1" applyBorder="1" applyAlignment="1">
      <alignment horizontal="center" vertical="center" wrapText="1"/>
    </xf>
    <xf numFmtId="3" fontId="33" fillId="0" borderId="1" xfId="2" applyFont="1" applyFill="1" applyBorder="1" applyAlignment="1">
      <alignment horizontal="center" vertical="center" wrapText="1"/>
    </xf>
    <xf numFmtId="3" fontId="53" fillId="18" borderId="0" xfId="2" applyFont="1" applyFill="1" applyAlignment="1">
      <alignment horizontal="center" vertical="center"/>
    </xf>
    <xf numFmtId="3" fontId="4" fillId="18" borderId="0" xfId="2" applyFill="1" applyAlignment="1">
      <alignment horizontal="left" vertical="center"/>
    </xf>
    <xf numFmtId="3" fontId="52" fillId="17" borderId="0" xfId="2" applyFont="1" applyFill="1" applyAlignment="1">
      <alignment horizontal="left"/>
    </xf>
    <xf numFmtId="3" fontId="53" fillId="16" borderId="0" xfId="2" applyFont="1" applyFill="1" applyAlignment="1">
      <alignment horizontal="center" vertical="center"/>
    </xf>
    <xf numFmtId="3" fontId="4" fillId="16" borderId="0" xfId="2" applyFill="1" applyAlignment="1">
      <alignment horizontal="left" vertical="center"/>
    </xf>
    <xf numFmtId="3" fontId="4" fillId="0" borderId="0" xfId="2" applyBorder="1" applyAlignment="1">
      <alignment horizontal="left" vertical="center" wrapText="1"/>
    </xf>
    <xf numFmtId="3" fontId="45" fillId="3" borderId="0" xfId="2" applyFont="1" applyFill="1" applyBorder="1" applyAlignment="1">
      <alignment horizontal="left" vertical="center"/>
    </xf>
    <xf numFmtId="168" fontId="4" fillId="0" borderId="0" xfId="2" applyNumberFormat="1" applyBorder="1" applyAlignment="1">
      <alignment horizontal="center" vertical="center"/>
    </xf>
    <xf numFmtId="171" fontId="45" fillId="3" borderId="0" xfId="1" applyNumberFormat="1" applyFont="1" applyFill="1" applyBorder="1" applyAlignment="1">
      <alignment horizontal="center" vertical="center"/>
    </xf>
    <xf numFmtId="168" fontId="45" fillId="3" borderId="0" xfId="2" applyNumberFormat="1" applyFont="1" applyFill="1" applyBorder="1" applyAlignment="1">
      <alignment horizontal="center" vertical="center"/>
    </xf>
    <xf numFmtId="3" fontId="4" fillId="0" borderId="0" xfId="2" applyBorder="1" applyAlignment="1">
      <alignment horizontal="center" vertical="center"/>
    </xf>
    <xf numFmtId="3" fontId="4" fillId="3" borderId="0" xfId="2" applyFill="1" applyBorder="1" applyAlignment="1">
      <alignment horizontal="center" vertical="center"/>
    </xf>
    <xf numFmtId="3" fontId="45" fillId="3" borderId="0" xfId="2" applyFont="1" applyFill="1" applyBorder="1" applyAlignment="1">
      <alignment horizontal="center" vertical="center"/>
    </xf>
  </cellXfs>
  <cellStyles count="20">
    <cellStyle name="ANCLAS,REZONES Y SUS PARTES,DE FUNDICION,DE HIERRO O DE ACERO" xfId="9" xr:uid="{00000000-0005-0000-0000-000000000000}"/>
    <cellStyle name="Hipervínculo" xfId="6" builtinId="8"/>
    <cellStyle name="Millares [0] 2" xfId="11" xr:uid="{00000000-0005-0000-0000-000002000000}"/>
    <cellStyle name="Millares 2" xfId="3" xr:uid="{00000000-0005-0000-0000-000003000000}"/>
    <cellStyle name="Millares 2 2" xfId="12" xr:uid="{00000000-0005-0000-0000-000004000000}"/>
    <cellStyle name="Millares 3" xfId="10" xr:uid="{00000000-0005-0000-0000-000005000000}"/>
    <cellStyle name="Normal" xfId="0" builtinId="0"/>
    <cellStyle name="Normal 2" xfId="13" xr:uid="{00000000-0005-0000-0000-000007000000}"/>
    <cellStyle name="Normal 2 2" xfId="14" xr:uid="{00000000-0005-0000-0000-000008000000}"/>
    <cellStyle name="Normal 3" xfId="2" xr:uid="{00000000-0005-0000-0000-000009000000}"/>
    <cellStyle name="Normal 3 2" xfId="15" xr:uid="{00000000-0005-0000-0000-00000A000000}"/>
    <cellStyle name="Normal 3 3" xfId="16" xr:uid="{00000000-0005-0000-0000-00000B000000}"/>
    <cellStyle name="Normal 4" xfId="8" xr:uid="{00000000-0005-0000-0000-00000C000000}"/>
    <cellStyle name="Normal 4 2" xfId="17" xr:uid="{00000000-0005-0000-0000-00000D000000}"/>
    <cellStyle name="Normal_Cuentas cuadros de coyuntura(jun07)_Anexo Estadístico NOVIEMBRE 2008 IMAEP" xfId="5" xr:uid="{00000000-0005-0000-0000-00000E000000}"/>
    <cellStyle name="normální_GFSod93podleVR new1" xfId="18" xr:uid="{00000000-0005-0000-0000-00000F000000}"/>
    <cellStyle name="Porcentaje" xfId="1" builtinId="5"/>
    <cellStyle name="Porcentaje 2" xfId="4" xr:uid="{00000000-0005-0000-0000-000011000000}"/>
    <cellStyle name="Porcentaje 3" xfId="7" xr:uid="{00000000-0005-0000-0000-000012000000}"/>
    <cellStyle name="Porcentaje 3 2" xfId="19" xr:uid="{00000000-0005-0000-0000-000013000000}"/>
  </cellStyles>
  <dxfs count="157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#,##0.0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#,##0.0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#,##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4" tint="0.59999389629810485"/>
        </patternFill>
      </fill>
      <alignment horizontal="right" vertical="bottom" textRotation="0" wrapText="0" indent="0" justifyLastLine="0" shrinkToFit="0" readingOrder="0"/>
    </dxf>
    <dxf>
      <numFmt numFmtId="168" formatCode="#,##0.0"/>
    </dxf>
    <dxf>
      <numFmt numFmtId="168" formatCode="#,##0.0"/>
      <fill>
        <patternFill patternType="solid">
          <fgColor indexed="64"/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rgb="FF9999FF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rgb="FF9999FF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rgb="FF9999FF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rgb="FF9999FF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9" formatCode="0.0%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patternFill patternType="lightDown">
          <fgColor theme="0" tint="-0.14996795556505021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patternFill patternType="lightDown">
          <fgColor theme="0" tint="-0.14996795556505021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patternFill patternType="lightDown">
          <fgColor theme="0" tint="-0.14996795556505021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patternFill patternType="lightDown">
          <fgColor theme="0" tint="-0.14996795556505021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gradientFill degree="45">
          <stop position="0">
            <color theme="0"/>
          </stop>
          <stop position="1">
            <color theme="0" tint="-0.1490218817712943"/>
          </stop>
        </gradient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gradientFill degree="45">
          <stop position="0">
            <color theme="0"/>
          </stop>
          <stop position="1">
            <color theme="0" tint="-0.1490218817712943"/>
          </stop>
        </gradient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gradientFill degree="45">
          <stop position="0">
            <color theme="0"/>
          </stop>
          <stop position="1">
            <color theme="0" tint="-0.1490218817712943"/>
          </stop>
        </gradient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gradientFill degree="45">
          <stop position="0">
            <color theme="0"/>
          </stop>
          <stop position="1">
            <color theme="0" tint="-0.1490218817712943"/>
          </stop>
        </gradient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9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9" formatCode="0.0%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9" formatCode="0.0%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9" formatCode="0.0%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9" formatCode="0.0%"/>
      <fill>
        <patternFill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9" formatCode="0.0%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9" formatCode="0.0%"/>
      <fill>
        <patternFill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1" formatCode="0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22" formatCode="mmm\-yy"/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/>
        <top/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numFmt numFmtId="168" formatCode="#,##0.0"/>
    </dxf>
    <dxf>
      <numFmt numFmtId="168" formatCode="#,##0.0"/>
    </dxf>
    <dxf>
      <numFmt numFmtId="168" formatCode="#,##0.0"/>
    </dxf>
    <dxf>
      <alignment wrapText="1"/>
    </dxf>
  </dxfs>
  <tableStyles count="0" defaultTableStyle="TableStyleMedium2" defaultPivotStyle="PivotStyleLight16"/>
  <colors>
    <mruColors>
      <color rgb="FFEE8254"/>
      <color rgb="FF50792B"/>
      <color rgb="FF70A83B"/>
      <color rgb="FF6CB9E3"/>
      <color rgb="FF9999FF"/>
      <color rgb="FF00FF00"/>
      <color rgb="FFCCCC00"/>
      <color rgb="FF8080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14,9% BID; USD 31,8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12,1% CAF; USD 25,9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45,8% BONOS; USD 97,9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18,7% FONPLATA; USD 40,0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0,5% OTROS; USD 1,1</a:t>
          </a:r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FD9DEBBE-28D2-4493-9793-BCEE0FC33B2E}">
      <dgm:prSet custT="1"/>
      <dgm:spPr/>
      <dgm:t>
        <a:bodyPr/>
        <a:lstStyle/>
        <a:p>
          <a:pPr algn="ctr"/>
          <a:r>
            <a:rPr lang="es-PY" sz="1050" b="1">
              <a:latin typeface="Arial" panose="020B0604020202020204" pitchFamily="34" charset="0"/>
              <a:cs typeface="Arial" panose="020B0604020202020204" pitchFamily="34" charset="0"/>
            </a:rPr>
            <a:t>1,4% FOCEM; USD 2,9</a:t>
          </a:r>
        </a:p>
      </dgm:t>
    </dgm:pt>
    <dgm:pt modelId="{57192A3D-B191-4659-9516-B1F8B88929F6}" type="parTrans" cxnId="{B71F21FE-3FD5-47E0-906E-4948CA4396CF}">
      <dgm:prSet/>
      <dgm:spPr/>
      <dgm:t>
        <a:bodyPr/>
        <a:lstStyle/>
        <a:p>
          <a:endParaRPr lang="es-PY"/>
        </a:p>
      </dgm:t>
    </dgm:pt>
    <dgm:pt modelId="{C92094C2-B005-4177-AF57-34531B4A8F25}" type="sibTrans" cxnId="{B71F21FE-3FD5-47E0-906E-4948CA4396CF}">
      <dgm:prSet/>
      <dgm:spPr/>
      <dgm:t>
        <a:bodyPr/>
        <a:lstStyle/>
        <a:p>
          <a:endParaRPr lang="es-PY"/>
        </a:p>
      </dgm:t>
    </dgm:pt>
    <dgm:pt modelId="{5C4D70A1-2E65-4B26-B604-E605B0E14C83}">
      <dgm:prSet custT="1"/>
      <dgm:spPr/>
      <dgm:t>
        <a:bodyPr/>
        <a:lstStyle/>
        <a:p>
          <a:pPr algn="ctr"/>
          <a:r>
            <a:rPr lang="es-PY" sz="1050" b="1">
              <a:latin typeface="Arial" panose="020B0604020202020204" pitchFamily="34" charset="0"/>
              <a:cs typeface="Arial" panose="020B0604020202020204" pitchFamily="34" charset="0"/>
            </a:rPr>
            <a:t>6,6% BIRF; USD 14,0</a:t>
          </a:r>
        </a:p>
      </dgm:t>
    </dgm:pt>
    <dgm:pt modelId="{73E15EAF-BC1B-427A-A2CF-B83F3B01FAF9}" type="parTrans" cxnId="{95EE404E-490A-4993-A203-93C7985487F9}">
      <dgm:prSet/>
      <dgm:spPr/>
      <dgm:t>
        <a:bodyPr/>
        <a:lstStyle/>
        <a:p>
          <a:endParaRPr lang="es-PY"/>
        </a:p>
      </dgm:t>
    </dgm:pt>
    <dgm:pt modelId="{FE3AB428-9995-4C12-88D5-6D44B7DAF09E}" type="sibTrans" cxnId="{95EE404E-490A-4993-A203-93C7985487F9}">
      <dgm:prSet/>
      <dgm:spPr/>
      <dgm:t>
        <a:bodyPr/>
        <a:lstStyle/>
        <a:p>
          <a:endParaRPr lang="es-PY"/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</dgm:pt>
    <dgm:pt modelId="{1914CD10-A0E7-4902-BC16-CBC5D1FE1F0F}" type="pres">
      <dgm:prSet presAssocID="{AECFF8C3-4E4D-47E3-A182-42A6D12D5E88}" presName="parentText" presStyleLbl="node1" presStyleIdx="0" presStyleCnt="7">
        <dgm:presLayoutVars>
          <dgm:chMax val="0"/>
          <dgm:bulletEnabled val="1"/>
        </dgm:presLayoutVars>
      </dgm:prSet>
      <dgm:spPr/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7" custLinFactNeighborX="-1289" custLinFactNeighborY="-16383">
        <dgm:presLayoutVars>
          <dgm:chMax val="0"/>
          <dgm:bulletEnabled val="1"/>
        </dgm:presLayoutVars>
      </dgm:prSet>
      <dgm:spPr/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7">
        <dgm:presLayoutVars>
          <dgm:chMax val="0"/>
          <dgm:bulletEnabled val="1"/>
        </dgm:presLayoutVars>
      </dgm:prSet>
      <dgm:spPr/>
    </dgm:pt>
    <dgm:pt modelId="{5A813EF1-9B74-4D72-A73E-056392EAE8F6}" type="pres">
      <dgm:prSet presAssocID="{5653919E-C492-466A-A08C-96F35F2DB9D9}" presName="spacer" presStyleCnt="0"/>
      <dgm:spPr/>
    </dgm:pt>
    <dgm:pt modelId="{2560457B-587D-45C6-B1E3-750BC51083D9}" type="pres">
      <dgm:prSet presAssocID="{AB107880-D88B-4DFC-B1E6-C936FB64C8EF}" presName="parentText" presStyleLbl="node1" presStyleIdx="3" presStyleCnt="7">
        <dgm:presLayoutVars>
          <dgm:chMax val="0"/>
          <dgm:bulletEnabled val="1"/>
        </dgm:presLayoutVars>
      </dgm:prSet>
      <dgm:spPr/>
    </dgm:pt>
    <dgm:pt modelId="{5FA8EF0D-D87C-466E-A1CF-AB801955FA79}" type="pres">
      <dgm:prSet presAssocID="{BA01C7E2-25B6-44FB-9881-C658D557A707}" presName="spacer" presStyleCnt="0"/>
      <dgm:spPr/>
    </dgm:pt>
    <dgm:pt modelId="{76ADA63B-0A32-4405-8A31-DF0A2EF3B378}" type="pres">
      <dgm:prSet presAssocID="{5C4D70A1-2E65-4B26-B604-E605B0E14C83}" presName="parentText" presStyleLbl="node1" presStyleIdx="4" presStyleCnt="7">
        <dgm:presLayoutVars>
          <dgm:chMax val="0"/>
          <dgm:bulletEnabled val="1"/>
        </dgm:presLayoutVars>
      </dgm:prSet>
      <dgm:spPr/>
    </dgm:pt>
    <dgm:pt modelId="{3E2F7131-69F5-4360-963D-D9D9BFC68DAE}" type="pres">
      <dgm:prSet presAssocID="{FE3AB428-9995-4C12-88D5-6D44B7DAF09E}" presName="spacer" presStyleCnt="0"/>
      <dgm:spPr/>
    </dgm:pt>
    <dgm:pt modelId="{14933411-0E7C-4728-9384-6262C986A989}" type="pres">
      <dgm:prSet presAssocID="{FD9DEBBE-28D2-4493-9793-BCEE0FC33B2E}" presName="parentText" presStyleLbl="node1" presStyleIdx="5" presStyleCnt="7">
        <dgm:presLayoutVars>
          <dgm:chMax val="0"/>
          <dgm:bulletEnabled val="1"/>
        </dgm:presLayoutVars>
      </dgm:prSet>
      <dgm:spPr/>
    </dgm:pt>
    <dgm:pt modelId="{0DC45C5F-B0FA-421B-A55D-C8517FD7F8CB}" type="pres">
      <dgm:prSet presAssocID="{C92094C2-B005-4177-AF57-34531B4A8F25}" presName="spacer" presStyleCnt="0"/>
      <dgm:spPr/>
    </dgm:pt>
    <dgm:pt modelId="{CC4A0EB8-B574-4474-8026-DBB4FEDF31CB}" type="pres">
      <dgm:prSet presAssocID="{E606728B-9366-46E7-8C21-D46A7C61DD44}" presName="parentText" presStyleLbl="node1" presStyleIdx="6" presStyleCnt="7">
        <dgm:presLayoutVars>
          <dgm:chMax val="0"/>
          <dgm:bulletEnabled val="1"/>
        </dgm:presLayoutVars>
      </dgm:prSet>
      <dgm:spPr/>
    </dgm:pt>
  </dgm:ptLst>
  <dgm:cxnLst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D7ADA433-9F78-4D24-A54E-28E0AC530701}" type="presOf" srcId="{5C4D70A1-2E65-4B26-B604-E605B0E14C83}" destId="{76ADA63B-0A32-4405-8A31-DF0A2EF3B378}" srcOrd="0" destOrd="0" presId="urn:microsoft.com/office/officeart/2005/8/layout/vList2"/>
    <dgm:cxn modelId="{8901944C-BF0C-49BE-B5B7-5B51F0722FE9}" type="presOf" srcId="{FD9DEBBE-28D2-4493-9793-BCEE0FC33B2E}" destId="{14933411-0E7C-4728-9384-6262C986A989}" srcOrd="0" destOrd="0" presId="urn:microsoft.com/office/officeart/2005/8/layout/vList2"/>
    <dgm:cxn modelId="{95EE404E-490A-4993-A203-93C7985487F9}" srcId="{6328DD5A-4FA4-498B-9A24-C9AEEE306367}" destId="{5C4D70A1-2E65-4B26-B604-E605B0E14C83}" srcOrd="4" destOrd="0" parTransId="{73E15EAF-BC1B-427A-A2CF-B83F3B01FAF9}" sibTransId="{FE3AB428-9995-4C12-88D5-6D44B7DAF09E}"/>
    <dgm:cxn modelId="{758F2572-5190-4313-AD6B-A93D7AC1CA44}" srcId="{6328DD5A-4FA4-498B-9A24-C9AEEE306367}" destId="{E606728B-9366-46E7-8C21-D46A7C61DD44}" srcOrd="6" destOrd="0" parTransId="{0623DBC7-9DA0-4F55-99D0-72F853CC18C9}" sibTransId="{418AC400-2C3F-4F1E-BDD4-7E0C4550A213}"/>
    <dgm:cxn modelId="{994EED9F-180A-4E8E-92B6-06B909691E06}" srcId="{6328DD5A-4FA4-498B-9A24-C9AEEE306367}" destId="{AB107880-D88B-4DFC-B1E6-C936FB64C8EF}" srcOrd="3" destOrd="0" parTransId="{58C14E00-C92B-450E-8D66-82781D892CFC}" sibTransId="{BA01C7E2-25B6-44FB-9881-C658D557A707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B71F21FE-3FD5-47E0-906E-4948CA4396CF}" srcId="{6328DD5A-4FA4-498B-9A24-C9AEEE306367}" destId="{FD9DEBBE-28D2-4493-9793-BCEE0FC33B2E}" srcOrd="5" destOrd="0" parTransId="{57192A3D-B191-4659-9516-B1F8B88929F6}" sibTransId="{C92094C2-B005-4177-AF57-34531B4A8F25}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E0E779D9-120A-4FB0-BB27-D239E5DEBD15}" type="presParOf" srcId="{41DEA639-A1E4-4393-A072-31EA636B96AF}" destId="{2560457B-587D-45C6-B1E3-750BC51083D9}" srcOrd="6" destOrd="0" presId="urn:microsoft.com/office/officeart/2005/8/layout/vList2"/>
    <dgm:cxn modelId="{80B66B20-FB5A-4B63-BBA8-454C499AAF9E}" type="presParOf" srcId="{41DEA639-A1E4-4393-A072-31EA636B96AF}" destId="{5FA8EF0D-D87C-466E-A1CF-AB801955FA79}" srcOrd="7" destOrd="0" presId="urn:microsoft.com/office/officeart/2005/8/layout/vList2"/>
    <dgm:cxn modelId="{76050654-7254-409E-B9B1-B267C434D03D}" type="presParOf" srcId="{41DEA639-A1E4-4393-A072-31EA636B96AF}" destId="{76ADA63B-0A32-4405-8A31-DF0A2EF3B378}" srcOrd="8" destOrd="0" presId="urn:microsoft.com/office/officeart/2005/8/layout/vList2"/>
    <dgm:cxn modelId="{A303C3EA-B3E8-4CC4-A37D-A12FEC726378}" type="presParOf" srcId="{41DEA639-A1E4-4393-A072-31EA636B96AF}" destId="{3E2F7131-69F5-4360-963D-D9D9BFC68DAE}" srcOrd="9" destOrd="0" presId="urn:microsoft.com/office/officeart/2005/8/layout/vList2"/>
    <dgm:cxn modelId="{B3340C66-92D9-4B30-A8C4-598A0D4F3B63}" type="presParOf" srcId="{41DEA639-A1E4-4393-A072-31EA636B96AF}" destId="{14933411-0E7C-4728-9384-6262C986A989}" srcOrd="10" destOrd="0" presId="urn:microsoft.com/office/officeart/2005/8/layout/vList2"/>
    <dgm:cxn modelId="{B0BEA088-421A-4E07-B206-34514E733D43}" type="presParOf" srcId="{41DEA639-A1E4-4393-A072-31EA636B96AF}" destId="{0DC45C5F-B0FA-421B-A55D-C8517FD7F8CB}" srcOrd="11" destOrd="0" presId="urn:microsoft.com/office/officeart/2005/8/layout/vList2"/>
    <dgm:cxn modelId="{1B7B9CBF-C9E2-404C-9DF1-7348B1225CE6}" type="presParOf" srcId="{41DEA639-A1E4-4393-A072-31EA636B96AF}" destId="{CC4A0EB8-B574-4474-8026-DBB4FEDF31CB}" srcOrd="12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26,5% BID; USD 162,8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16,8% CAF; USD 103,7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31,3% BONOS; USD 192,9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3,8% LL. EN MANO; USD 23,5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12,4% FONPLATA; USD 76,0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9,2% OTROS; USD 56,6</a:t>
          </a:r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</dgm:pt>
  </dgm:ptLst>
  <dgm:cxnLst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7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26,5% BID; USD 162,8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16,8% CAF; USD 103,7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31,3% BONOS; USD 192,9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3,8% LL. EN MANO; USD 23,5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12,4% FONPLATA; USD 76,0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9,2% OTROS; USD 56,6</a:t>
          </a:r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</dgm:pt>
  </dgm:ptLst>
  <dgm:cxnLst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4.xml><?xml version="1.0" encoding="utf-8"?>
<dgm:dataModel xmlns:dgm="http://schemas.openxmlformats.org/drawingml/2006/diagram" xmlns:a="http://schemas.openxmlformats.org/drawingml/2006/main">
  <dgm:ptLst>
    <dgm:pt modelId="{A65B696E-1B57-4AE4-B7B7-33A1649B38DB}" type="doc">
      <dgm:prSet loTypeId="urn:microsoft.com/office/officeart/2008/layout/SquareAccentList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s-PY"/>
        </a:p>
      </dgm:t>
    </dgm:pt>
    <dgm:pt modelId="{F732CAA3-1D70-44EE-9E78-2C543861C2F9}">
      <dgm:prSet phldrT="[Texto]"/>
      <dgm:spPr/>
      <dgm:t>
        <a:bodyPr/>
        <a:lstStyle/>
        <a:p>
          <a:r>
            <a:rPr lang="es-PY"/>
            <a:t>Operativo</a:t>
          </a:r>
        </a:p>
      </dgm:t>
    </dgm:pt>
    <dgm:pt modelId="{816DA5D2-6335-465D-BC1B-9F70912DC14D}" type="parTrans" cxnId="{EA949B68-B6CF-40FB-BB63-8393F64E2498}">
      <dgm:prSet/>
      <dgm:spPr/>
      <dgm:t>
        <a:bodyPr/>
        <a:lstStyle/>
        <a:p>
          <a:endParaRPr lang="es-PY"/>
        </a:p>
      </dgm:t>
    </dgm:pt>
    <dgm:pt modelId="{C5536142-923E-4958-8761-8567F17FCB09}" type="sibTrans" cxnId="{EA949B68-B6CF-40FB-BB63-8393F64E2498}">
      <dgm:prSet/>
      <dgm:spPr/>
      <dgm:t>
        <a:bodyPr/>
        <a:lstStyle/>
        <a:p>
          <a:endParaRPr lang="es-PY"/>
        </a:p>
      </dgm:t>
    </dgm:pt>
    <dgm:pt modelId="{9C8A1C92-DF6C-4F32-BC9D-DECD5D00BBF2}">
      <dgm:prSet phldrT="[Texto]" phldr="1"/>
      <dgm:spPr/>
      <dgm:t>
        <a:bodyPr/>
        <a:lstStyle/>
        <a:p>
          <a:endParaRPr lang="es-PY"/>
        </a:p>
      </dgm:t>
    </dgm:pt>
    <dgm:pt modelId="{FBBC0898-045E-46D8-AFD9-EFC7406460B2}" type="parTrans" cxnId="{BD5BDC7A-E610-42FE-AAFA-DD5D89A44B02}">
      <dgm:prSet/>
      <dgm:spPr/>
      <dgm:t>
        <a:bodyPr/>
        <a:lstStyle/>
        <a:p>
          <a:endParaRPr lang="es-PY"/>
        </a:p>
      </dgm:t>
    </dgm:pt>
    <dgm:pt modelId="{37375B3C-B45F-4B6A-B932-2276A8EB73A5}" type="sibTrans" cxnId="{BD5BDC7A-E610-42FE-AAFA-DD5D89A44B02}">
      <dgm:prSet/>
      <dgm:spPr/>
      <dgm:t>
        <a:bodyPr/>
        <a:lstStyle/>
        <a:p>
          <a:endParaRPr lang="es-PY"/>
        </a:p>
      </dgm:t>
    </dgm:pt>
    <dgm:pt modelId="{8BB7E3B7-03A7-4490-93A5-C5AE05EEA441}">
      <dgm:prSet phldrT="[Texto]" phldr="1"/>
      <dgm:spPr/>
      <dgm:t>
        <a:bodyPr/>
        <a:lstStyle/>
        <a:p>
          <a:endParaRPr lang="es-PY"/>
        </a:p>
      </dgm:t>
    </dgm:pt>
    <dgm:pt modelId="{B476A39E-3A83-4B5A-8B20-6C5B0C27E22A}" type="parTrans" cxnId="{4D128C09-2680-4E72-BD8B-21A83683145B}">
      <dgm:prSet/>
      <dgm:spPr/>
      <dgm:t>
        <a:bodyPr/>
        <a:lstStyle/>
        <a:p>
          <a:endParaRPr lang="es-PY"/>
        </a:p>
      </dgm:t>
    </dgm:pt>
    <dgm:pt modelId="{B659AC96-1E53-47A7-93DF-99BAD638038A}" type="sibTrans" cxnId="{4D128C09-2680-4E72-BD8B-21A83683145B}">
      <dgm:prSet/>
      <dgm:spPr/>
      <dgm:t>
        <a:bodyPr/>
        <a:lstStyle/>
        <a:p>
          <a:endParaRPr lang="es-PY"/>
        </a:p>
      </dgm:t>
    </dgm:pt>
    <dgm:pt modelId="{E2693E66-619D-4914-A904-F14BF2D65B4B}">
      <dgm:prSet phldrT="[Texto]" phldr="1"/>
      <dgm:spPr/>
      <dgm:t>
        <a:bodyPr/>
        <a:lstStyle/>
        <a:p>
          <a:endParaRPr lang="es-PY"/>
        </a:p>
      </dgm:t>
    </dgm:pt>
    <dgm:pt modelId="{155CF492-F582-4936-AF16-9351FBFA9BCD}" type="parTrans" cxnId="{3FE3D496-5C9B-4159-8D82-6F1AD03863F1}">
      <dgm:prSet/>
      <dgm:spPr/>
      <dgm:t>
        <a:bodyPr/>
        <a:lstStyle/>
        <a:p>
          <a:endParaRPr lang="es-PY"/>
        </a:p>
      </dgm:t>
    </dgm:pt>
    <dgm:pt modelId="{4D40118D-FB42-4B18-BF0F-5A84FFC409DF}" type="sibTrans" cxnId="{3FE3D496-5C9B-4159-8D82-6F1AD03863F1}">
      <dgm:prSet/>
      <dgm:spPr/>
      <dgm:t>
        <a:bodyPr/>
        <a:lstStyle/>
        <a:p>
          <a:endParaRPr lang="es-PY"/>
        </a:p>
      </dgm:t>
    </dgm:pt>
    <dgm:pt modelId="{5C1A441B-70BA-4719-9032-5DEBD071A3BA}">
      <dgm:prSet phldrT="[Texto]"/>
      <dgm:spPr/>
      <dgm:t>
        <a:bodyPr/>
        <a:lstStyle/>
        <a:p>
          <a:r>
            <a:rPr lang="es-PY"/>
            <a:t>Primario</a:t>
          </a:r>
        </a:p>
      </dgm:t>
    </dgm:pt>
    <dgm:pt modelId="{444A7220-1D56-4334-AE69-5B62B0170151}" type="parTrans" cxnId="{1D454E10-65B4-4115-A4C6-68DF3C28905B}">
      <dgm:prSet/>
      <dgm:spPr/>
      <dgm:t>
        <a:bodyPr/>
        <a:lstStyle/>
        <a:p>
          <a:endParaRPr lang="es-PY"/>
        </a:p>
      </dgm:t>
    </dgm:pt>
    <dgm:pt modelId="{BCD3FB0B-D715-4E81-A0A6-6C67ADCAC369}" type="sibTrans" cxnId="{1D454E10-65B4-4115-A4C6-68DF3C28905B}">
      <dgm:prSet/>
      <dgm:spPr/>
      <dgm:t>
        <a:bodyPr/>
        <a:lstStyle/>
        <a:p>
          <a:endParaRPr lang="es-PY"/>
        </a:p>
      </dgm:t>
    </dgm:pt>
    <dgm:pt modelId="{1E2CE305-706F-4C57-BA61-51A3EAA96FD0}">
      <dgm:prSet phldrT="[Texto]" phldr="1"/>
      <dgm:spPr/>
      <dgm:t>
        <a:bodyPr/>
        <a:lstStyle/>
        <a:p>
          <a:endParaRPr lang="es-PY"/>
        </a:p>
      </dgm:t>
    </dgm:pt>
    <dgm:pt modelId="{4BA7EB09-E624-4A5A-815F-62028B9CD5AB}" type="parTrans" cxnId="{9D3DE276-462F-49A0-8F1C-EBE5FFC559D4}">
      <dgm:prSet/>
      <dgm:spPr/>
      <dgm:t>
        <a:bodyPr/>
        <a:lstStyle/>
        <a:p>
          <a:endParaRPr lang="es-PY"/>
        </a:p>
      </dgm:t>
    </dgm:pt>
    <dgm:pt modelId="{E0388E70-D0FB-4A33-804C-6AC5BF5C82B2}" type="sibTrans" cxnId="{9D3DE276-462F-49A0-8F1C-EBE5FFC559D4}">
      <dgm:prSet/>
      <dgm:spPr/>
      <dgm:t>
        <a:bodyPr/>
        <a:lstStyle/>
        <a:p>
          <a:endParaRPr lang="es-PY"/>
        </a:p>
      </dgm:t>
    </dgm:pt>
    <dgm:pt modelId="{D2A6C69B-E7E0-412D-A3A5-4E9FB908F587}">
      <dgm:prSet phldrT="[Texto]" phldr="1"/>
      <dgm:spPr/>
      <dgm:t>
        <a:bodyPr/>
        <a:lstStyle/>
        <a:p>
          <a:endParaRPr lang="es-PY"/>
        </a:p>
      </dgm:t>
    </dgm:pt>
    <dgm:pt modelId="{E6EFACF8-8041-45DB-B065-23E6B9B831D3}" type="parTrans" cxnId="{8217DF59-A033-4D3B-BD42-645E27946811}">
      <dgm:prSet/>
      <dgm:spPr/>
      <dgm:t>
        <a:bodyPr/>
        <a:lstStyle/>
        <a:p>
          <a:endParaRPr lang="es-PY"/>
        </a:p>
      </dgm:t>
    </dgm:pt>
    <dgm:pt modelId="{3F95DAFC-9A8D-41B4-BFEA-8F48BBF863EE}" type="sibTrans" cxnId="{8217DF59-A033-4D3B-BD42-645E27946811}">
      <dgm:prSet/>
      <dgm:spPr/>
      <dgm:t>
        <a:bodyPr/>
        <a:lstStyle/>
        <a:p>
          <a:endParaRPr lang="es-PY"/>
        </a:p>
      </dgm:t>
    </dgm:pt>
    <dgm:pt modelId="{D30BB242-5444-4220-B055-2A1572914C47}">
      <dgm:prSet phldrT="[Texto]" phldr="1"/>
      <dgm:spPr/>
      <dgm:t>
        <a:bodyPr/>
        <a:lstStyle/>
        <a:p>
          <a:endParaRPr lang="es-PY"/>
        </a:p>
      </dgm:t>
    </dgm:pt>
    <dgm:pt modelId="{0F7974CA-3DDB-4279-B040-FC12A0388382}" type="parTrans" cxnId="{1F0D72F0-8432-4BB6-A517-715E3B852908}">
      <dgm:prSet/>
      <dgm:spPr/>
      <dgm:t>
        <a:bodyPr/>
        <a:lstStyle/>
        <a:p>
          <a:endParaRPr lang="es-PY"/>
        </a:p>
      </dgm:t>
    </dgm:pt>
    <dgm:pt modelId="{C7BBB2D6-5922-4930-A363-9FD8C35889BD}" type="sibTrans" cxnId="{1F0D72F0-8432-4BB6-A517-715E3B852908}">
      <dgm:prSet/>
      <dgm:spPr/>
      <dgm:t>
        <a:bodyPr/>
        <a:lstStyle/>
        <a:p>
          <a:endParaRPr lang="es-PY"/>
        </a:p>
      </dgm:t>
    </dgm:pt>
    <dgm:pt modelId="{D8FD492B-7AE9-4966-87C0-07A6E8F793C1}">
      <dgm:prSet/>
      <dgm:spPr/>
      <dgm:t>
        <a:bodyPr/>
        <a:lstStyle/>
        <a:p>
          <a:r>
            <a:rPr lang="es-PY"/>
            <a:t>Global</a:t>
          </a:r>
        </a:p>
      </dgm:t>
    </dgm:pt>
    <dgm:pt modelId="{0AFDEE2E-429B-409B-8949-0F26C52FB63E}" type="parTrans" cxnId="{94EC5D5C-9541-4EFA-BF99-19F857569DB6}">
      <dgm:prSet/>
      <dgm:spPr/>
      <dgm:t>
        <a:bodyPr/>
        <a:lstStyle/>
        <a:p>
          <a:endParaRPr lang="es-PY"/>
        </a:p>
      </dgm:t>
    </dgm:pt>
    <dgm:pt modelId="{D1A9DD8B-7E04-443D-B368-30798C2C4C3F}" type="sibTrans" cxnId="{94EC5D5C-9541-4EFA-BF99-19F857569DB6}">
      <dgm:prSet/>
      <dgm:spPr/>
      <dgm:t>
        <a:bodyPr/>
        <a:lstStyle/>
        <a:p>
          <a:endParaRPr lang="es-PY"/>
        </a:p>
      </dgm:t>
    </dgm:pt>
    <dgm:pt modelId="{07611423-6D02-424D-9B23-7F25E9AD6C85}">
      <dgm:prSet/>
      <dgm:spPr/>
      <dgm:t>
        <a:bodyPr/>
        <a:lstStyle/>
        <a:p>
          <a:endParaRPr lang="es-PY"/>
        </a:p>
      </dgm:t>
    </dgm:pt>
    <dgm:pt modelId="{27BBF2CF-1254-440F-A49C-1E6C4F4273F3}" type="parTrans" cxnId="{F02AECA4-9136-4FE5-A352-069CC112450D}">
      <dgm:prSet/>
      <dgm:spPr/>
      <dgm:t>
        <a:bodyPr/>
        <a:lstStyle/>
        <a:p>
          <a:endParaRPr lang="es-PY"/>
        </a:p>
      </dgm:t>
    </dgm:pt>
    <dgm:pt modelId="{27E938E9-E969-4791-AE8B-D199F03368EE}" type="sibTrans" cxnId="{F02AECA4-9136-4FE5-A352-069CC112450D}">
      <dgm:prSet/>
      <dgm:spPr/>
      <dgm:t>
        <a:bodyPr/>
        <a:lstStyle/>
        <a:p>
          <a:endParaRPr lang="es-PY"/>
        </a:p>
      </dgm:t>
    </dgm:pt>
    <dgm:pt modelId="{C0C6B6C8-D933-4169-A046-30790F5FB43D}">
      <dgm:prSet/>
      <dgm:spPr/>
      <dgm:t>
        <a:bodyPr/>
        <a:lstStyle/>
        <a:p>
          <a:endParaRPr lang="es-PY"/>
        </a:p>
      </dgm:t>
    </dgm:pt>
    <dgm:pt modelId="{4B8870B5-E2A0-406A-99FE-4EF12783B160}" type="parTrans" cxnId="{51C73B97-EED0-4EBA-95C2-1CF4FD101277}">
      <dgm:prSet/>
      <dgm:spPr/>
      <dgm:t>
        <a:bodyPr/>
        <a:lstStyle/>
        <a:p>
          <a:endParaRPr lang="es-PY"/>
        </a:p>
      </dgm:t>
    </dgm:pt>
    <dgm:pt modelId="{774D80BA-4621-4F5B-BA83-31ABE384AEAD}" type="sibTrans" cxnId="{51C73B97-EED0-4EBA-95C2-1CF4FD101277}">
      <dgm:prSet/>
      <dgm:spPr/>
      <dgm:t>
        <a:bodyPr/>
        <a:lstStyle/>
        <a:p>
          <a:endParaRPr lang="es-PY"/>
        </a:p>
      </dgm:t>
    </dgm:pt>
    <dgm:pt modelId="{276CB479-DC45-41CA-AB7B-E4E3CF88946C}">
      <dgm:prSet/>
      <dgm:spPr/>
      <dgm:t>
        <a:bodyPr/>
        <a:lstStyle/>
        <a:p>
          <a:endParaRPr lang="es-PY"/>
        </a:p>
      </dgm:t>
    </dgm:pt>
    <dgm:pt modelId="{D3F31333-30E5-448B-A045-E1990BCDE49B}" type="parTrans" cxnId="{0F1E241B-CB79-4914-BD07-6B43F0D3F318}">
      <dgm:prSet/>
      <dgm:spPr/>
      <dgm:t>
        <a:bodyPr/>
        <a:lstStyle/>
        <a:p>
          <a:endParaRPr lang="es-PY"/>
        </a:p>
      </dgm:t>
    </dgm:pt>
    <dgm:pt modelId="{DBE42CB2-9DBD-44EF-B110-4DEE92CB1D12}" type="sibTrans" cxnId="{0F1E241B-CB79-4914-BD07-6B43F0D3F318}">
      <dgm:prSet/>
      <dgm:spPr/>
      <dgm:t>
        <a:bodyPr/>
        <a:lstStyle/>
        <a:p>
          <a:endParaRPr lang="es-PY"/>
        </a:p>
      </dgm:t>
    </dgm:pt>
    <dgm:pt modelId="{6A5779A5-61BC-4DAD-B2EA-4482AB300DCA}" type="pres">
      <dgm:prSet presAssocID="{A65B696E-1B57-4AE4-B7B7-33A1649B38DB}" presName="layout" presStyleCnt="0">
        <dgm:presLayoutVars>
          <dgm:chMax/>
          <dgm:chPref/>
          <dgm:dir/>
          <dgm:resizeHandles/>
        </dgm:presLayoutVars>
      </dgm:prSet>
      <dgm:spPr/>
    </dgm:pt>
    <dgm:pt modelId="{6D794E97-4DFD-45D2-B6D4-AC2B78D607B9}" type="pres">
      <dgm:prSet presAssocID="{F732CAA3-1D70-44EE-9E78-2C543861C2F9}" presName="root" presStyleCnt="0">
        <dgm:presLayoutVars>
          <dgm:chMax/>
          <dgm:chPref/>
        </dgm:presLayoutVars>
      </dgm:prSet>
      <dgm:spPr/>
    </dgm:pt>
    <dgm:pt modelId="{4715A8A3-D7AB-4FC3-973A-DED74517AF93}" type="pres">
      <dgm:prSet presAssocID="{F732CAA3-1D70-44EE-9E78-2C543861C2F9}" presName="rootComposite" presStyleCnt="0">
        <dgm:presLayoutVars/>
      </dgm:prSet>
      <dgm:spPr/>
    </dgm:pt>
    <dgm:pt modelId="{FD193138-33C1-4E4C-9776-427A5510A910}" type="pres">
      <dgm:prSet presAssocID="{F732CAA3-1D70-44EE-9E78-2C543861C2F9}" presName="ParentAccent" presStyleLbl="alignNode1" presStyleIdx="0" presStyleCnt="3"/>
      <dgm:spPr/>
    </dgm:pt>
    <dgm:pt modelId="{E37999C3-9FAF-44DE-8706-180A383BE785}" type="pres">
      <dgm:prSet presAssocID="{F732CAA3-1D70-44EE-9E78-2C543861C2F9}" presName="ParentSmallAccent" presStyleLbl="fgAcc1" presStyleIdx="0" presStyleCnt="3"/>
      <dgm:spPr/>
    </dgm:pt>
    <dgm:pt modelId="{A75C911D-4043-46EA-B26C-23348B7796EB}" type="pres">
      <dgm:prSet presAssocID="{F732CAA3-1D70-44EE-9E78-2C543861C2F9}" presName="Parent" presStyleLbl="revTx" presStyleIdx="0" presStyleCnt="12">
        <dgm:presLayoutVars>
          <dgm:chMax/>
          <dgm:chPref val="4"/>
          <dgm:bulletEnabled val="1"/>
        </dgm:presLayoutVars>
      </dgm:prSet>
      <dgm:spPr/>
    </dgm:pt>
    <dgm:pt modelId="{54AB71B2-FD27-434B-9F82-8D8C56B9E3FF}" type="pres">
      <dgm:prSet presAssocID="{F732CAA3-1D70-44EE-9E78-2C543861C2F9}" presName="childShape" presStyleCnt="0">
        <dgm:presLayoutVars>
          <dgm:chMax val="0"/>
          <dgm:chPref val="0"/>
        </dgm:presLayoutVars>
      </dgm:prSet>
      <dgm:spPr/>
    </dgm:pt>
    <dgm:pt modelId="{2098FCB7-328F-46EB-8A6E-E65C66ACFE2E}" type="pres">
      <dgm:prSet presAssocID="{9C8A1C92-DF6C-4F32-BC9D-DECD5D00BBF2}" presName="childComposite" presStyleCnt="0">
        <dgm:presLayoutVars>
          <dgm:chMax val="0"/>
          <dgm:chPref val="0"/>
        </dgm:presLayoutVars>
      </dgm:prSet>
      <dgm:spPr/>
    </dgm:pt>
    <dgm:pt modelId="{18186179-FA9C-492C-A954-665898CE5C20}" type="pres">
      <dgm:prSet presAssocID="{9C8A1C92-DF6C-4F32-BC9D-DECD5D00BBF2}" presName="ChildAccent" presStyleLbl="solidFgAcc1" presStyleIdx="0" presStyleCnt="9"/>
      <dgm:spPr/>
    </dgm:pt>
    <dgm:pt modelId="{22A4795C-271A-4E69-BABF-33B37F4215BE}" type="pres">
      <dgm:prSet presAssocID="{9C8A1C92-DF6C-4F32-BC9D-DECD5D00BBF2}" presName="Child" presStyleLbl="revTx" presStyleIdx="1" presStyleCnt="12">
        <dgm:presLayoutVars>
          <dgm:chMax val="0"/>
          <dgm:chPref val="0"/>
          <dgm:bulletEnabled val="1"/>
        </dgm:presLayoutVars>
      </dgm:prSet>
      <dgm:spPr/>
    </dgm:pt>
    <dgm:pt modelId="{FA9854D1-DEF4-4904-95B1-92AA858F46C1}" type="pres">
      <dgm:prSet presAssocID="{8BB7E3B7-03A7-4490-93A5-C5AE05EEA441}" presName="childComposite" presStyleCnt="0">
        <dgm:presLayoutVars>
          <dgm:chMax val="0"/>
          <dgm:chPref val="0"/>
        </dgm:presLayoutVars>
      </dgm:prSet>
      <dgm:spPr/>
    </dgm:pt>
    <dgm:pt modelId="{D6A24587-731C-4A25-9A2D-F7B9D57FEB99}" type="pres">
      <dgm:prSet presAssocID="{8BB7E3B7-03A7-4490-93A5-C5AE05EEA441}" presName="ChildAccent" presStyleLbl="solidFgAcc1" presStyleIdx="1" presStyleCnt="9"/>
      <dgm:spPr/>
    </dgm:pt>
    <dgm:pt modelId="{CC4F6158-1A94-44FC-91BC-E89A4D86B4A8}" type="pres">
      <dgm:prSet presAssocID="{8BB7E3B7-03A7-4490-93A5-C5AE05EEA441}" presName="Child" presStyleLbl="revTx" presStyleIdx="2" presStyleCnt="12">
        <dgm:presLayoutVars>
          <dgm:chMax val="0"/>
          <dgm:chPref val="0"/>
          <dgm:bulletEnabled val="1"/>
        </dgm:presLayoutVars>
      </dgm:prSet>
      <dgm:spPr/>
    </dgm:pt>
    <dgm:pt modelId="{8904A3D7-3617-4F30-A3DD-E78E46032787}" type="pres">
      <dgm:prSet presAssocID="{E2693E66-619D-4914-A904-F14BF2D65B4B}" presName="childComposite" presStyleCnt="0">
        <dgm:presLayoutVars>
          <dgm:chMax val="0"/>
          <dgm:chPref val="0"/>
        </dgm:presLayoutVars>
      </dgm:prSet>
      <dgm:spPr/>
    </dgm:pt>
    <dgm:pt modelId="{1CB73038-A222-4941-8C90-F684057CF285}" type="pres">
      <dgm:prSet presAssocID="{E2693E66-619D-4914-A904-F14BF2D65B4B}" presName="ChildAccent" presStyleLbl="solidFgAcc1" presStyleIdx="2" presStyleCnt="9"/>
      <dgm:spPr/>
    </dgm:pt>
    <dgm:pt modelId="{6A5672A0-3C08-43D0-964B-BAFE59093755}" type="pres">
      <dgm:prSet presAssocID="{E2693E66-619D-4914-A904-F14BF2D65B4B}" presName="Child" presStyleLbl="revTx" presStyleIdx="3" presStyleCnt="12">
        <dgm:presLayoutVars>
          <dgm:chMax val="0"/>
          <dgm:chPref val="0"/>
          <dgm:bulletEnabled val="1"/>
        </dgm:presLayoutVars>
      </dgm:prSet>
      <dgm:spPr/>
    </dgm:pt>
    <dgm:pt modelId="{38B0A5F5-E01A-40A3-82C9-CCE847796902}" type="pres">
      <dgm:prSet presAssocID="{5C1A441B-70BA-4719-9032-5DEBD071A3BA}" presName="root" presStyleCnt="0">
        <dgm:presLayoutVars>
          <dgm:chMax/>
          <dgm:chPref/>
        </dgm:presLayoutVars>
      </dgm:prSet>
      <dgm:spPr/>
    </dgm:pt>
    <dgm:pt modelId="{7E6911EF-2382-4634-92B5-D4B675077B60}" type="pres">
      <dgm:prSet presAssocID="{5C1A441B-70BA-4719-9032-5DEBD071A3BA}" presName="rootComposite" presStyleCnt="0">
        <dgm:presLayoutVars/>
      </dgm:prSet>
      <dgm:spPr/>
    </dgm:pt>
    <dgm:pt modelId="{51A75234-B519-4E6B-B7F1-D4E09E37A045}" type="pres">
      <dgm:prSet presAssocID="{5C1A441B-70BA-4719-9032-5DEBD071A3BA}" presName="ParentAccent" presStyleLbl="alignNode1" presStyleIdx="1" presStyleCnt="3"/>
      <dgm:spPr/>
    </dgm:pt>
    <dgm:pt modelId="{05B363F7-FF99-4812-AC51-805955FBE717}" type="pres">
      <dgm:prSet presAssocID="{5C1A441B-70BA-4719-9032-5DEBD071A3BA}" presName="ParentSmallAccent" presStyleLbl="fgAcc1" presStyleIdx="1" presStyleCnt="3"/>
      <dgm:spPr/>
    </dgm:pt>
    <dgm:pt modelId="{87BD9E12-7E23-420C-A5AD-36CE42A9F86F}" type="pres">
      <dgm:prSet presAssocID="{5C1A441B-70BA-4719-9032-5DEBD071A3BA}" presName="Parent" presStyleLbl="revTx" presStyleIdx="4" presStyleCnt="12">
        <dgm:presLayoutVars>
          <dgm:chMax/>
          <dgm:chPref val="4"/>
          <dgm:bulletEnabled val="1"/>
        </dgm:presLayoutVars>
      </dgm:prSet>
      <dgm:spPr/>
    </dgm:pt>
    <dgm:pt modelId="{EB8C34FA-2C56-41E7-B02E-75710861E6AD}" type="pres">
      <dgm:prSet presAssocID="{5C1A441B-70BA-4719-9032-5DEBD071A3BA}" presName="childShape" presStyleCnt="0">
        <dgm:presLayoutVars>
          <dgm:chMax val="0"/>
          <dgm:chPref val="0"/>
        </dgm:presLayoutVars>
      </dgm:prSet>
      <dgm:spPr/>
    </dgm:pt>
    <dgm:pt modelId="{3B521451-1792-40DB-9E01-2BD5DC9DC55E}" type="pres">
      <dgm:prSet presAssocID="{1E2CE305-706F-4C57-BA61-51A3EAA96FD0}" presName="childComposite" presStyleCnt="0">
        <dgm:presLayoutVars>
          <dgm:chMax val="0"/>
          <dgm:chPref val="0"/>
        </dgm:presLayoutVars>
      </dgm:prSet>
      <dgm:spPr/>
    </dgm:pt>
    <dgm:pt modelId="{C297E5ED-0A40-4CAA-9B37-F9A3269F5A35}" type="pres">
      <dgm:prSet presAssocID="{1E2CE305-706F-4C57-BA61-51A3EAA96FD0}" presName="ChildAccent" presStyleLbl="solidFgAcc1" presStyleIdx="3" presStyleCnt="9"/>
      <dgm:spPr/>
    </dgm:pt>
    <dgm:pt modelId="{BE4201AF-8DEC-4682-A8BC-6E8B8DBC8BED}" type="pres">
      <dgm:prSet presAssocID="{1E2CE305-706F-4C57-BA61-51A3EAA96FD0}" presName="Child" presStyleLbl="revTx" presStyleIdx="5" presStyleCnt="12">
        <dgm:presLayoutVars>
          <dgm:chMax val="0"/>
          <dgm:chPref val="0"/>
          <dgm:bulletEnabled val="1"/>
        </dgm:presLayoutVars>
      </dgm:prSet>
      <dgm:spPr/>
    </dgm:pt>
    <dgm:pt modelId="{3D09F626-FAC8-41FC-A235-BF91850BE24B}" type="pres">
      <dgm:prSet presAssocID="{D2A6C69B-E7E0-412D-A3A5-4E9FB908F587}" presName="childComposite" presStyleCnt="0">
        <dgm:presLayoutVars>
          <dgm:chMax val="0"/>
          <dgm:chPref val="0"/>
        </dgm:presLayoutVars>
      </dgm:prSet>
      <dgm:spPr/>
    </dgm:pt>
    <dgm:pt modelId="{912ED6D5-15D0-4CB0-B10E-117B055FB909}" type="pres">
      <dgm:prSet presAssocID="{D2A6C69B-E7E0-412D-A3A5-4E9FB908F587}" presName="ChildAccent" presStyleLbl="solidFgAcc1" presStyleIdx="4" presStyleCnt="9"/>
      <dgm:spPr/>
    </dgm:pt>
    <dgm:pt modelId="{4237FE41-788C-4B35-B18A-FDD4CC5451AD}" type="pres">
      <dgm:prSet presAssocID="{D2A6C69B-E7E0-412D-A3A5-4E9FB908F587}" presName="Child" presStyleLbl="revTx" presStyleIdx="6" presStyleCnt="12">
        <dgm:presLayoutVars>
          <dgm:chMax val="0"/>
          <dgm:chPref val="0"/>
          <dgm:bulletEnabled val="1"/>
        </dgm:presLayoutVars>
      </dgm:prSet>
      <dgm:spPr/>
    </dgm:pt>
    <dgm:pt modelId="{DFAB439A-152C-4CF0-843B-513CC872075B}" type="pres">
      <dgm:prSet presAssocID="{D30BB242-5444-4220-B055-2A1572914C47}" presName="childComposite" presStyleCnt="0">
        <dgm:presLayoutVars>
          <dgm:chMax val="0"/>
          <dgm:chPref val="0"/>
        </dgm:presLayoutVars>
      </dgm:prSet>
      <dgm:spPr/>
    </dgm:pt>
    <dgm:pt modelId="{C90002D3-43F1-4B34-A9C9-ADA32016D243}" type="pres">
      <dgm:prSet presAssocID="{D30BB242-5444-4220-B055-2A1572914C47}" presName="ChildAccent" presStyleLbl="solidFgAcc1" presStyleIdx="5" presStyleCnt="9"/>
      <dgm:spPr/>
    </dgm:pt>
    <dgm:pt modelId="{7CC0864B-EC25-47C1-8D7F-11147F02139B}" type="pres">
      <dgm:prSet presAssocID="{D30BB242-5444-4220-B055-2A1572914C47}" presName="Child" presStyleLbl="revTx" presStyleIdx="7" presStyleCnt="12">
        <dgm:presLayoutVars>
          <dgm:chMax val="0"/>
          <dgm:chPref val="0"/>
          <dgm:bulletEnabled val="1"/>
        </dgm:presLayoutVars>
      </dgm:prSet>
      <dgm:spPr/>
    </dgm:pt>
    <dgm:pt modelId="{174CBD1F-9E34-49E0-95B8-8313CAF621A8}" type="pres">
      <dgm:prSet presAssocID="{D8FD492B-7AE9-4966-87C0-07A6E8F793C1}" presName="root" presStyleCnt="0">
        <dgm:presLayoutVars>
          <dgm:chMax/>
          <dgm:chPref/>
        </dgm:presLayoutVars>
      </dgm:prSet>
      <dgm:spPr/>
    </dgm:pt>
    <dgm:pt modelId="{1C582B3E-F5D6-4C73-8956-6FD05A0F2995}" type="pres">
      <dgm:prSet presAssocID="{D8FD492B-7AE9-4966-87C0-07A6E8F793C1}" presName="rootComposite" presStyleCnt="0">
        <dgm:presLayoutVars/>
      </dgm:prSet>
      <dgm:spPr/>
    </dgm:pt>
    <dgm:pt modelId="{0B121545-2875-48D2-ABF7-AB6E01D72A39}" type="pres">
      <dgm:prSet presAssocID="{D8FD492B-7AE9-4966-87C0-07A6E8F793C1}" presName="ParentAccent" presStyleLbl="alignNode1" presStyleIdx="2" presStyleCnt="3"/>
      <dgm:spPr/>
    </dgm:pt>
    <dgm:pt modelId="{413C1985-13ED-4CCB-87E8-D642A38ECF75}" type="pres">
      <dgm:prSet presAssocID="{D8FD492B-7AE9-4966-87C0-07A6E8F793C1}" presName="ParentSmallAccent" presStyleLbl="fgAcc1" presStyleIdx="2" presStyleCnt="3"/>
      <dgm:spPr/>
    </dgm:pt>
    <dgm:pt modelId="{F5DFC7C8-0073-4586-B086-59C10734EFAF}" type="pres">
      <dgm:prSet presAssocID="{D8FD492B-7AE9-4966-87C0-07A6E8F793C1}" presName="Parent" presStyleLbl="revTx" presStyleIdx="8" presStyleCnt="12">
        <dgm:presLayoutVars>
          <dgm:chMax/>
          <dgm:chPref val="4"/>
          <dgm:bulletEnabled val="1"/>
        </dgm:presLayoutVars>
      </dgm:prSet>
      <dgm:spPr/>
    </dgm:pt>
    <dgm:pt modelId="{41C1749E-0B56-4C72-9BB1-56425639B76D}" type="pres">
      <dgm:prSet presAssocID="{D8FD492B-7AE9-4966-87C0-07A6E8F793C1}" presName="childShape" presStyleCnt="0">
        <dgm:presLayoutVars>
          <dgm:chMax val="0"/>
          <dgm:chPref val="0"/>
        </dgm:presLayoutVars>
      </dgm:prSet>
      <dgm:spPr/>
    </dgm:pt>
    <dgm:pt modelId="{109B9930-1E33-40E7-A2AC-3E9B7B59B2CA}" type="pres">
      <dgm:prSet presAssocID="{07611423-6D02-424D-9B23-7F25E9AD6C85}" presName="childComposite" presStyleCnt="0">
        <dgm:presLayoutVars>
          <dgm:chMax val="0"/>
          <dgm:chPref val="0"/>
        </dgm:presLayoutVars>
      </dgm:prSet>
      <dgm:spPr/>
    </dgm:pt>
    <dgm:pt modelId="{06C4B1D0-520C-448E-8854-C49B0EA90C58}" type="pres">
      <dgm:prSet presAssocID="{07611423-6D02-424D-9B23-7F25E9AD6C85}" presName="ChildAccent" presStyleLbl="solidFgAcc1" presStyleIdx="6" presStyleCnt="9"/>
      <dgm:spPr/>
    </dgm:pt>
    <dgm:pt modelId="{FEABF563-516D-43E8-8928-779EEBE899CA}" type="pres">
      <dgm:prSet presAssocID="{07611423-6D02-424D-9B23-7F25E9AD6C85}" presName="Child" presStyleLbl="revTx" presStyleIdx="9" presStyleCnt="12">
        <dgm:presLayoutVars>
          <dgm:chMax val="0"/>
          <dgm:chPref val="0"/>
          <dgm:bulletEnabled val="1"/>
        </dgm:presLayoutVars>
      </dgm:prSet>
      <dgm:spPr/>
    </dgm:pt>
    <dgm:pt modelId="{2BD3508D-0523-4472-9C30-66897C7C3800}" type="pres">
      <dgm:prSet presAssocID="{C0C6B6C8-D933-4169-A046-30790F5FB43D}" presName="childComposite" presStyleCnt="0">
        <dgm:presLayoutVars>
          <dgm:chMax val="0"/>
          <dgm:chPref val="0"/>
        </dgm:presLayoutVars>
      </dgm:prSet>
      <dgm:spPr/>
    </dgm:pt>
    <dgm:pt modelId="{0610B6FC-2EDA-414F-A78D-0956D82BC4E3}" type="pres">
      <dgm:prSet presAssocID="{C0C6B6C8-D933-4169-A046-30790F5FB43D}" presName="ChildAccent" presStyleLbl="solidFgAcc1" presStyleIdx="7" presStyleCnt="9"/>
      <dgm:spPr/>
    </dgm:pt>
    <dgm:pt modelId="{5700CD0A-8922-49C2-8083-22ABCBEC0FE1}" type="pres">
      <dgm:prSet presAssocID="{C0C6B6C8-D933-4169-A046-30790F5FB43D}" presName="Child" presStyleLbl="revTx" presStyleIdx="10" presStyleCnt="12">
        <dgm:presLayoutVars>
          <dgm:chMax val="0"/>
          <dgm:chPref val="0"/>
          <dgm:bulletEnabled val="1"/>
        </dgm:presLayoutVars>
      </dgm:prSet>
      <dgm:spPr/>
    </dgm:pt>
    <dgm:pt modelId="{4581DF11-EFC3-4A7B-A590-DF8FDBCC9FE6}" type="pres">
      <dgm:prSet presAssocID="{276CB479-DC45-41CA-AB7B-E4E3CF88946C}" presName="childComposite" presStyleCnt="0">
        <dgm:presLayoutVars>
          <dgm:chMax val="0"/>
          <dgm:chPref val="0"/>
        </dgm:presLayoutVars>
      </dgm:prSet>
      <dgm:spPr/>
    </dgm:pt>
    <dgm:pt modelId="{AC0141B4-E234-4EBC-ABC6-BF135D842E45}" type="pres">
      <dgm:prSet presAssocID="{276CB479-DC45-41CA-AB7B-E4E3CF88946C}" presName="ChildAccent" presStyleLbl="solidFgAcc1" presStyleIdx="8" presStyleCnt="9"/>
      <dgm:spPr/>
    </dgm:pt>
    <dgm:pt modelId="{9FACAE9D-0EBF-45D7-958C-A83B0B63839C}" type="pres">
      <dgm:prSet presAssocID="{276CB479-DC45-41CA-AB7B-E4E3CF88946C}" presName="Child" presStyleLbl="revTx" presStyleIdx="11" presStyleCnt="12">
        <dgm:presLayoutVars>
          <dgm:chMax val="0"/>
          <dgm:chPref val="0"/>
          <dgm:bulletEnabled val="1"/>
        </dgm:presLayoutVars>
      </dgm:prSet>
      <dgm:spPr/>
    </dgm:pt>
  </dgm:ptLst>
  <dgm:cxnLst>
    <dgm:cxn modelId="{9B50B600-0B19-4C4A-8FA7-AC7113E80314}" type="presOf" srcId="{1E2CE305-706F-4C57-BA61-51A3EAA96FD0}" destId="{BE4201AF-8DEC-4682-A8BC-6E8B8DBC8BED}" srcOrd="0" destOrd="0" presId="urn:microsoft.com/office/officeart/2008/layout/SquareAccentList"/>
    <dgm:cxn modelId="{4D128C09-2680-4E72-BD8B-21A83683145B}" srcId="{F732CAA3-1D70-44EE-9E78-2C543861C2F9}" destId="{8BB7E3B7-03A7-4490-93A5-C5AE05EEA441}" srcOrd="1" destOrd="0" parTransId="{B476A39E-3A83-4B5A-8B20-6C5B0C27E22A}" sibTransId="{B659AC96-1E53-47A7-93DF-99BAD638038A}"/>
    <dgm:cxn modelId="{1D454E10-65B4-4115-A4C6-68DF3C28905B}" srcId="{A65B696E-1B57-4AE4-B7B7-33A1649B38DB}" destId="{5C1A441B-70BA-4719-9032-5DEBD071A3BA}" srcOrd="1" destOrd="0" parTransId="{444A7220-1D56-4334-AE69-5B62B0170151}" sibTransId="{BCD3FB0B-D715-4E81-A0A6-6C67ADCAC369}"/>
    <dgm:cxn modelId="{4C078612-D779-424B-A016-40B6D3286DD8}" type="presOf" srcId="{F732CAA3-1D70-44EE-9E78-2C543861C2F9}" destId="{A75C911D-4043-46EA-B26C-23348B7796EB}" srcOrd="0" destOrd="0" presId="urn:microsoft.com/office/officeart/2008/layout/SquareAccentList"/>
    <dgm:cxn modelId="{0F1E241B-CB79-4914-BD07-6B43F0D3F318}" srcId="{D8FD492B-7AE9-4966-87C0-07A6E8F793C1}" destId="{276CB479-DC45-41CA-AB7B-E4E3CF88946C}" srcOrd="2" destOrd="0" parTransId="{D3F31333-30E5-448B-A045-E1990BCDE49B}" sibTransId="{DBE42CB2-9DBD-44EF-B110-4DEE92CB1D12}"/>
    <dgm:cxn modelId="{1E2C591B-ECA0-4868-8D60-69173686F141}" type="presOf" srcId="{D8FD492B-7AE9-4966-87C0-07A6E8F793C1}" destId="{F5DFC7C8-0073-4586-B086-59C10734EFAF}" srcOrd="0" destOrd="0" presId="urn:microsoft.com/office/officeart/2008/layout/SquareAccentList"/>
    <dgm:cxn modelId="{CFA7081D-616E-45F7-9B7F-5C876E3ED083}" type="presOf" srcId="{D30BB242-5444-4220-B055-2A1572914C47}" destId="{7CC0864B-EC25-47C1-8D7F-11147F02139B}" srcOrd="0" destOrd="0" presId="urn:microsoft.com/office/officeart/2008/layout/SquareAccentList"/>
    <dgm:cxn modelId="{A18B442D-275D-41E3-9FE9-D4B674503D0B}" type="presOf" srcId="{9C8A1C92-DF6C-4F32-BC9D-DECD5D00BBF2}" destId="{22A4795C-271A-4E69-BABF-33B37F4215BE}" srcOrd="0" destOrd="0" presId="urn:microsoft.com/office/officeart/2008/layout/SquareAccentList"/>
    <dgm:cxn modelId="{2A782934-1FC9-4D63-B621-14949084A4E6}" type="presOf" srcId="{07611423-6D02-424D-9B23-7F25E9AD6C85}" destId="{FEABF563-516D-43E8-8928-779EEBE899CA}" srcOrd="0" destOrd="0" presId="urn:microsoft.com/office/officeart/2008/layout/SquareAccentList"/>
    <dgm:cxn modelId="{94EC5D5C-9541-4EFA-BF99-19F857569DB6}" srcId="{A65B696E-1B57-4AE4-B7B7-33A1649B38DB}" destId="{D8FD492B-7AE9-4966-87C0-07A6E8F793C1}" srcOrd="2" destOrd="0" parTransId="{0AFDEE2E-429B-409B-8949-0F26C52FB63E}" sibTransId="{D1A9DD8B-7E04-443D-B368-30798C2C4C3F}"/>
    <dgm:cxn modelId="{EA949B68-B6CF-40FB-BB63-8393F64E2498}" srcId="{A65B696E-1B57-4AE4-B7B7-33A1649B38DB}" destId="{F732CAA3-1D70-44EE-9E78-2C543861C2F9}" srcOrd="0" destOrd="0" parTransId="{816DA5D2-6335-465D-BC1B-9F70912DC14D}" sibTransId="{C5536142-923E-4958-8761-8567F17FCB09}"/>
    <dgm:cxn modelId="{9D3DE276-462F-49A0-8F1C-EBE5FFC559D4}" srcId="{5C1A441B-70BA-4719-9032-5DEBD071A3BA}" destId="{1E2CE305-706F-4C57-BA61-51A3EAA96FD0}" srcOrd="0" destOrd="0" parTransId="{4BA7EB09-E624-4A5A-815F-62028B9CD5AB}" sibTransId="{E0388E70-D0FB-4A33-804C-6AC5BF5C82B2}"/>
    <dgm:cxn modelId="{E036B858-20DD-4C5D-A9C7-A43B96995E4F}" type="presOf" srcId="{276CB479-DC45-41CA-AB7B-E4E3CF88946C}" destId="{9FACAE9D-0EBF-45D7-958C-A83B0B63839C}" srcOrd="0" destOrd="0" presId="urn:microsoft.com/office/officeart/2008/layout/SquareAccentList"/>
    <dgm:cxn modelId="{8217DF59-A033-4D3B-BD42-645E27946811}" srcId="{5C1A441B-70BA-4719-9032-5DEBD071A3BA}" destId="{D2A6C69B-E7E0-412D-A3A5-4E9FB908F587}" srcOrd="1" destOrd="0" parTransId="{E6EFACF8-8041-45DB-B065-23E6B9B831D3}" sibTransId="{3F95DAFC-9A8D-41B4-BFEA-8F48BBF863EE}"/>
    <dgm:cxn modelId="{BD5BDC7A-E610-42FE-AAFA-DD5D89A44B02}" srcId="{F732CAA3-1D70-44EE-9E78-2C543861C2F9}" destId="{9C8A1C92-DF6C-4F32-BC9D-DECD5D00BBF2}" srcOrd="0" destOrd="0" parTransId="{FBBC0898-045E-46D8-AFD9-EFC7406460B2}" sibTransId="{37375B3C-B45F-4B6A-B932-2276A8EB73A5}"/>
    <dgm:cxn modelId="{03FD3980-8182-47DD-B869-971196714528}" type="presOf" srcId="{A65B696E-1B57-4AE4-B7B7-33A1649B38DB}" destId="{6A5779A5-61BC-4DAD-B2EA-4482AB300DCA}" srcOrd="0" destOrd="0" presId="urn:microsoft.com/office/officeart/2008/layout/SquareAccentList"/>
    <dgm:cxn modelId="{53EC1E88-E402-4CBE-900F-E3488065654B}" type="presOf" srcId="{5C1A441B-70BA-4719-9032-5DEBD071A3BA}" destId="{87BD9E12-7E23-420C-A5AD-36CE42A9F86F}" srcOrd="0" destOrd="0" presId="urn:microsoft.com/office/officeart/2008/layout/SquareAccentList"/>
    <dgm:cxn modelId="{276A2E8C-2001-4D81-9277-FE609FFB2F93}" type="presOf" srcId="{8BB7E3B7-03A7-4490-93A5-C5AE05EEA441}" destId="{CC4F6158-1A94-44FC-91BC-E89A4D86B4A8}" srcOrd="0" destOrd="0" presId="urn:microsoft.com/office/officeart/2008/layout/SquareAccentList"/>
    <dgm:cxn modelId="{3FE3D496-5C9B-4159-8D82-6F1AD03863F1}" srcId="{F732CAA3-1D70-44EE-9E78-2C543861C2F9}" destId="{E2693E66-619D-4914-A904-F14BF2D65B4B}" srcOrd="2" destOrd="0" parTransId="{155CF492-F582-4936-AF16-9351FBFA9BCD}" sibTransId="{4D40118D-FB42-4B18-BF0F-5A84FFC409DF}"/>
    <dgm:cxn modelId="{51C73B97-EED0-4EBA-95C2-1CF4FD101277}" srcId="{D8FD492B-7AE9-4966-87C0-07A6E8F793C1}" destId="{C0C6B6C8-D933-4169-A046-30790F5FB43D}" srcOrd="1" destOrd="0" parTransId="{4B8870B5-E2A0-406A-99FE-4EF12783B160}" sibTransId="{774D80BA-4621-4F5B-BA83-31ABE384AEAD}"/>
    <dgm:cxn modelId="{F02AECA4-9136-4FE5-A352-069CC112450D}" srcId="{D8FD492B-7AE9-4966-87C0-07A6E8F793C1}" destId="{07611423-6D02-424D-9B23-7F25E9AD6C85}" srcOrd="0" destOrd="0" parTransId="{27BBF2CF-1254-440F-A49C-1E6C4F4273F3}" sibTransId="{27E938E9-E969-4791-AE8B-D199F03368EE}"/>
    <dgm:cxn modelId="{690608C5-9306-45C9-A479-12F6A934512A}" type="presOf" srcId="{C0C6B6C8-D933-4169-A046-30790F5FB43D}" destId="{5700CD0A-8922-49C2-8083-22ABCBEC0FE1}" srcOrd="0" destOrd="0" presId="urn:microsoft.com/office/officeart/2008/layout/SquareAccentList"/>
    <dgm:cxn modelId="{AD71A9EA-B27D-480E-83B4-856B205C1B23}" type="presOf" srcId="{D2A6C69B-E7E0-412D-A3A5-4E9FB908F587}" destId="{4237FE41-788C-4B35-B18A-FDD4CC5451AD}" srcOrd="0" destOrd="0" presId="urn:microsoft.com/office/officeart/2008/layout/SquareAccentList"/>
    <dgm:cxn modelId="{1F0D72F0-8432-4BB6-A517-715E3B852908}" srcId="{5C1A441B-70BA-4719-9032-5DEBD071A3BA}" destId="{D30BB242-5444-4220-B055-2A1572914C47}" srcOrd="2" destOrd="0" parTransId="{0F7974CA-3DDB-4279-B040-FC12A0388382}" sibTransId="{C7BBB2D6-5922-4930-A363-9FD8C35889BD}"/>
    <dgm:cxn modelId="{D65486FB-BA0D-4EB1-9864-6FD2A934A4EE}" type="presOf" srcId="{E2693E66-619D-4914-A904-F14BF2D65B4B}" destId="{6A5672A0-3C08-43D0-964B-BAFE59093755}" srcOrd="0" destOrd="0" presId="urn:microsoft.com/office/officeart/2008/layout/SquareAccentList"/>
    <dgm:cxn modelId="{F0CD0578-E9BD-44A7-93E1-CF952F70FEDF}" type="presParOf" srcId="{6A5779A5-61BC-4DAD-B2EA-4482AB300DCA}" destId="{6D794E97-4DFD-45D2-B6D4-AC2B78D607B9}" srcOrd="0" destOrd="0" presId="urn:microsoft.com/office/officeart/2008/layout/SquareAccentList"/>
    <dgm:cxn modelId="{B428963E-960F-4957-A3DF-B1564FA31C8E}" type="presParOf" srcId="{6D794E97-4DFD-45D2-B6D4-AC2B78D607B9}" destId="{4715A8A3-D7AB-4FC3-973A-DED74517AF93}" srcOrd="0" destOrd="0" presId="urn:microsoft.com/office/officeart/2008/layout/SquareAccentList"/>
    <dgm:cxn modelId="{7143F3C2-FE16-43B4-8FC6-5683B3542B54}" type="presParOf" srcId="{4715A8A3-D7AB-4FC3-973A-DED74517AF93}" destId="{FD193138-33C1-4E4C-9776-427A5510A910}" srcOrd="0" destOrd="0" presId="urn:microsoft.com/office/officeart/2008/layout/SquareAccentList"/>
    <dgm:cxn modelId="{0C33F413-C12F-4C49-A178-EDA680B2E624}" type="presParOf" srcId="{4715A8A3-D7AB-4FC3-973A-DED74517AF93}" destId="{E37999C3-9FAF-44DE-8706-180A383BE785}" srcOrd="1" destOrd="0" presId="urn:microsoft.com/office/officeart/2008/layout/SquareAccentList"/>
    <dgm:cxn modelId="{DBAC56C6-978B-4887-9534-804EAFF9BECC}" type="presParOf" srcId="{4715A8A3-D7AB-4FC3-973A-DED74517AF93}" destId="{A75C911D-4043-46EA-B26C-23348B7796EB}" srcOrd="2" destOrd="0" presId="urn:microsoft.com/office/officeart/2008/layout/SquareAccentList"/>
    <dgm:cxn modelId="{2637196E-F240-4509-8B2D-E45D543695C1}" type="presParOf" srcId="{6D794E97-4DFD-45D2-B6D4-AC2B78D607B9}" destId="{54AB71B2-FD27-434B-9F82-8D8C56B9E3FF}" srcOrd="1" destOrd="0" presId="urn:microsoft.com/office/officeart/2008/layout/SquareAccentList"/>
    <dgm:cxn modelId="{1EA2BBEB-C3A2-4F46-B06C-0D90B3EEC5B3}" type="presParOf" srcId="{54AB71B2-FD27-434B-9F82-8D8C56B9E3FF}" destId="{2098FCB7-328F-46EB-8A6E-E65C66ACFE2E}" srcOrd="0" destOrd="0" presId="urn:microsoft.com/office/officeart/2008/layout/SquareAccentList"/>
    <dgm:cxn modelId="{E54A6F93-B6EB-49EE-9179-E589B147A91B}" type="presParOf" srcId="{2098FCB7-328F-46EB-8A6E-E65C66ACFE2E}" destId="{18186179-FA9C-492C-A954-665898CE5C20}" srcOrd="0" destOrd="0" presId="urn:microsoft.com/office/officeart/2008/layout/SquareAccentList"/>
    <dgm:cxn modelId="{BCBFF616-FF1C-42DE-A37B-AD3AA5CB3C1F}" type="presParOf" srcId="{2098FCB7-328F-46EB-8A6E-E65C66ACFE2E}" destId="{22A4795C-271A-4E69-BABF-33B37F4215BE}" srcOrd="1" destOrd="0" presId="urn:microsoft.com/office/officeart/2008/layout/SquareAccentList"/>
    <dgm:cxn modelId="{7B6246FC-F689-4888-A094-F4A880F631B7}" type="presParOf" srcId="{54AB71B2-FD27-434B-9F82-8D8C56B9E3FF}" destId="{FA9854D1-DEF4-4904-95B1-92AA858F46C1}" srcOrd="1" destOrd="0" presId="urn:microsoft.com/office/officeart/2008/layout/SquareAccentList"/>
    <dgm:cxn modelId="{075C3F0F-2698-4212-AB6E-7B0EE9FFBF67}" type="presParOf" srcId="{FA9854D1-DEF4-4904-95B1-92AA858F46C1}" destId="{D6A24587-731C-4A25-9A2D-F7B9D57FEB99}" srcOrd="0" destOrd="0" presId="urn:microsoft.com/office/officeart/2008/layout/SquareAccentList"/>
    <dgm:cxn modelId="{159F5ACB-0213-481F-9020-6141087C89DF}" type="presParOf" srcId="{FA9854D1-DEF4-4904-95B1-92AA858F46C1}" destId="{CC4F6158-1A94-44FC-91BC-E89A4D86B4A8}" srcOrd="1" destOrd="0" presId="urn:microsoft.com/office/officeart/2008/layout/SquareAccentList"/>
    <dgm:cxn modelId="{72F2D1AD-6F6F-472D-BF51-F68AD109E9DA}" type="presParOf" srcId="{54AB71B2-FD27-434B-9F82-8D8C56B9E3FF}" destId="{8904A3D7-3617-4F30-A3DD-E78E46032787}" srcOrd="2" destOrd="0" presId="urn:microsoft.com/office/officeart/2008/layout/SquareAccentList"/>
    <dgm:cxn modelId="{159B852F-DD03-43A3-B531-3358F66BD1CF}" type="presParOf" srcId="{8904A3D7-3617-4F30-A3DD-E78E46032787}" destId="{1CB73038-A222-4941-8C90-F684057CF285}" srcOrd="0" destOrd="0" presId="urn:microsoft.com/office/officeart/2008/layout/SquareAccentList"/>
    <dgm:cxn modelId="{B521EC77-A335-4385-AF0B-43056AA89726}" type="presParOf" srcId="{8904A3D7-3617-4F30-A3DD-E78E46032787}" destId="{6A5672A0-3C08-43D0-964B-BAFE59093755}" srcOrd="1" destOrd="0" presId="urn:microsoft.com/office/officeart/2008/layout/SquareAccentList"/>
    <dgm:cxn modelId="{FF9E938A-E455-46E2-B8B6-EB2E4B3DFB46}" type="presParOf" srcId="{6A5779A5-61BC-4DAD-B2EA-4482AB300DCA}" destId="{38B0A5F5-E01A-40A3-82C9-CCE847796902}" srcOrd="1" destOrd="0" presId="urn:microsoft.com/office/officeart/2008/layout/SquareAccentList"/>
    <dgm:cxn modelId="{04C77E54-B549-4759-A0EB-A5C04BEC4D65}" type="presParOf" srcId="{38B0A5F5-E01A-40A3-82C9-CCE847796902}" destId="{7E6911EF-2382-4634-92B5-D4B675077B60}" srcOrd="0" destOrd="0" presId="urn:microsoft.com/office/officeart/2008/layout/SquareAccentList"/>
    <dgm:cxn modelId="{B7C42B4D-B57B-416D-BC5C-444812F32307}" type="presParOf" srcId="{7E6911EF-2382-4634-92B5-D4B675077B60}" destId="{51A75234-B519-4E6B-B7F1-D4E09E37A045}" srcOrd="0" destOrd="0" presId="urn:microsoft.com/office/officeart/2008/layout/SquareAccentList"/>
    <dgm:cxn modelId="{85F2C919-2E35-4452-93C1-E3C166B3F97C}" type="presParOf" srcId="{7E6911EF-2382-4634-92B5-D4B675077B60}" destId="{05B363F7-FF99-4812-AC51-805955FBE717}" srcOrd="1" destOrd="0" presId="urn:microsoft.com/office/officeart/2008/layout/SquareAccentList"/>
    <dgm:cxn modelId="{6CDEEAEE-91A1-4604-A202-D0F3E662F5BB}" type="presParOf" srcId="{7E6911EF-2382-4634-92B5-D4B675077B60}" destId="{87BD9E12-7E23-420C-A5AD-36CE42A9F86F}" srcOrd="2" destOrd="0" presId="urn:microsoft.com/office/officeart/2008/layout/SquareAccentList"/>
    <dgm:cxn modelId="{4E90E42A-6DBD-49C1-AB67-FD65B2A31D82}" type="presParOf" srcId="{38B0A5F5-E01A-40A3-82C9-CCE847796902}" destId="{EB8C34FA-2C56-41E7-B02E-75710861E6AD}" srcOrd="1" destOrd="0" presId="urn:microsoft.com/office/officeart/2008/layout/SquareAccentList"/>
    <dgm:cxn modelId="{3E0C0E02-F42B-41B4-BA37-CFAE5B38FC10}" type="presParOf" srcId="{EB8C34FA-2C56-41E7-B02E-75710861E6AD}" destId="{3B521451-1792-40DB-9E01-2BD5DC9DC55E}" srcOrd="0" destOrd="0" presId="urn:microsoft.com/office/officeart/2008/layout/SquareAccentList"/>
    <dgm:cxn modelId="{17835FAA-FD4F-4505-9E12-5E23471BCB11}" type="presParOf" srcId="{3B521451-1792-40DB-9E01-2BD5DC9DC55E}" destId="{C297E5ED-0A40-4CAA-9B37-F9A3269F5A35}" srcOrd="0" destOrd="0" presId="urn:microsoft.com/office/officeart/2008/layout/SquareAccentList"/>
    <dgm:cxn modelId="{D96E5D4B-16AF-4499-A9D3-1AFCAA4EBADF}" type="presParOf" srcId="{3B521451-1792-40DB-9E01-2BD5DC9DC55E}" destId="{BE4201AF-8DEC-4682-A8BC-6E8B8DBC8BED}" srcOrd="1" destOrd="0" presId="urn:microsoft.com/office/officeart/2008/layout/SquareAccentList"/>
    <dgm:cxn modelId="{C17E6EFF-0333-4E8D-A642-4DCE4C2D1BB5}" type="presParOf" srcId="{EB8C34FA-2C56-41E7-B02E-75710861E6AD}" destId="{3D09F626-FAC8-41FC-A235-BF91850BE24B}" srcOrd="1" destOrd="0" presId="urn:microsoft.com/office/officeart/2008/layout/SquareAccentList"/>
    <dgm:cxn modelId="{235991BC-CF65-4174-A838-25B223C33075}" type="presParOf" srcId="{3D09F626-FAC8-41FC-A235-BF91850BE24B}" destId="{912ED6D5-15D0-4CB0-B10E-117B055FB909}" srcOrd="0" destOrd="0" presId="urn:microsoft.com/office/officeart/2008/layout/SquareAccentList"/>
    <dgm:cxn modelId="{3C42DCC4-3440-4181-99EF-22C8DA2F51AA}" type="presParOf" srcId="{3D09F626-FAC8-41FC-A235-BF91850BE24B}" destId="{4237FE41-788C-4B35-B18A-FDD4CC5451AD}" srcOrd="1" destOrd="0" presId="urn:microsoft.com/office/officeart/2008/layout/SquareAccentList"/>
    <dgm:cxn modelId="{D8ED1C39-751F-4DBE-91CB-AC2C5FA3982D}" type="presParOf" srcId="{EB8C34FA-2C56-41E7-B02E-75710861E6AD}" destId="{DFAB439A-152C-4CF0-843B-513CC872075B}" srcOrd="2" destOrd="0" presId="urn:microsoft.com/office/officeart/2008/layout/SquareAccentList"/>
    <dgm:cxn modelId="{14F0E82A-F02E-4160-808E-10E7C16467B6}" type="presParOf" srcId="{DFAB439A-152C-4CF0-843B-513CC872075B}" destId="{C90002D3-43F1-4B34-A9C9-ADA32016D243}" srcOrd="0" destOrd="0" presId="urn:microsoft.com/office/officeart/2008/layout/SquareAccentList"/>
    <dgm:cxn modelId="{646A58D2-5927-4B2C-8758-FA17171B4384}" type="presParOf" srcId="{DFAB439A-152C-4CF0-843B-513CC872075B}" destId="{7CC0864B-EC25-47C1-8D7F-11147F02139B}" srcOrd="1" destOrd="0" presId="urn:microsoft.com/office/officeart/2008/layout/SquareAccentList"/>
    <dgm:cxn modelId="{39716E38-B839-4B0B-926F-E30A445E2367}" type="presParOf" srcId="{6A5779A5-61BC-4DAD-B2EA-4482AB300DCA}" destId="{174CBD1F-9E34-49E0-95B8-8313CAF621A8}" srcOrd="2" destOrd="0" presId="urn:microsoft.com/office/officeart/2008/layout/SquareAccentList"/>
    <dgm:cxn modelId="{188B9627-0229-49AE-8A81-C3CF1A139857}" type="presParOf" srcId="{174CBD1F-9E34-49E0-95B8-8313CAF621A8}" destId="{1C582B3E-F5D6-4C73-8956-6FD05A0F2995}" srcOrd="0" destOrd="0" presId="urn:microsoft.com/office/officeart/2008/layout/SquareAccentList"/>
    <dgm:cxn modelId="{8FB3480A-D369-494A-9AF4-C7B86EE2C635}" type="presParOf" srcId="{1C582B3E-F5D6-4C73-8956-6FD05A0F2995}" destId="{0B121545-2875-48D2-ABF7-AB6E01D72A39}" srcOrd="0" destOrd="0" presId="urn:microsoft.com/office/officeart/2008/layout/SquareAccentList"/>
    <dgm:cxn modelId="{23D83DFA-5630-4F68-BFAF-3AAEE4F6928E}" type="presParOf" srcId="{1C582B3E-F5D6-4C73-8956-6FD05A0F2995}" destId="{413C1985-13ED-4CCB-87E8-D642A38ECF75}" srcOrd="1" destOrd="0" presId="urn:microsoft.com/office/officeart/2008/layout/SquareAccentList"/>
    <dgm:cxn modelId="{9A0C53E1-485E-4F36-B41D-C96C8BC4DB34}" type="presParOf" srcId="{1C582B3E-F5D6-4C73-8956-6FD05A0F2995}" destId="{F5DFC7C8-0073-4586-B086-59C10734EFAF}" srcOrd="2" destOrd="0" presId="urn:microsoft.com/office/officeart/2008/layout/SquareAccentList"/>
    <dgm:cxn modelId="{33A07E9A-F807-4922-BA10-D70563315D1E}" type="presParOf" srcId="{174CBD1F-9E34-49E0-95B8-8313CAF621A8}" destId="{41C1749E-0B56-4C72-9BB1-56425639B76D}" srcOrd="1" destOrd="0" presId="urn:microsoft.com/office/officeart/2008/layout/SquareAccentList"/>
    <dgm:cxn modelId="{E3157423-0D22-4B76-9037-9E4C32C62D28}" type="presParOf" srcId="{41C1749E-0B56-4C72-9BB1-56425639B76D}" destId="{109B9930-1E33-40E7-A2AC-3E9B7B59B2CA}" srcOrd="0" destOrd="0" presId="urn:microsoft.com/office/officeart/2008/layout/SquareAccentList"/>
    <dgm:cxn modelId="{DDBFA1CE-DD43-4D92-B2D2-445F815C7719}" type="presParOf" srcId="{109B9930-1E33-40E7-A2AC-3E9B7B59B2CA}" destId="{06C4B1D0-520C-448E-8854-C49B0EA90C58}" srcOrd="0" destOrd="0" presId="urn:microsoft.com/office/officeart/2008/layout/SquareAccentList"/>
    <dgm:cxn modelId="{8924F5D7-5FFE-49FE-9092-EE2B5B993527}" type="presParOf" srcId="{109B9930-1E33-40E7-A2AC-3E9B7B59B2CA}" destId="{FEABF563-516D-43E8-8928-779EEBE899CA}" srcOrd="1" destOrd="0" presId="urn:microsoft.com/office/officeart/2008/layout/SquareAccentList"/>
    <dgm:cxn modelId="{F34E78CA-5562-4D98-950A-09F2CBABA8B6}" type="presParOf" srcId="{41C1749E-0B56-4C72-9BB1-56425639B76D}" destId="{2BD3508D-0523-4472-9C30-66897C7C3800}" srcOrd="1" destOrd="0" presId="urn:microsoft.com/office/officeart/2008/layout/SquareAccentList"/>
    <dgm:cxn modelId="{C12039A1-576C-4824-BC17-5DC9D76739FF}" type="presParOf" srcId="{2BD3508D-0523-4472-9C30-66897C7C3800}" destId="{0610B6FC-2EDA-414F-A78D-0956D82BC4E3}" srcOrd="0" destOrd="0" presId="urn:microsoft.com/office/officeart/2008/layout/SquareAccentList"/>
    <dgm:cxn modelId="{7AD352D9-4F61-4363-B6BA-EE9AC7A96698}" type="presParOf" srcId="{2BD3508D-0523-4472-9C30-66897C7C3800}" destId="{5700CD0A-8922-49C2-8083-22ABCBEC0FE1}" srcOrd="1" destOrd="0" presId="urn:microsoft.com/office/officeart/2008/layout/SquareAccentList"/>
    <dgm:cxn modelId="{6A19D0C5-3D67-4554-9EBA-3F79BC0A13F2}" type="presParOf" srcId="{41C1749E-0B56-4C72-9BB1-56425639B76D}" destId="{4581DF11-EFC3-4A7B-A590-DF8FDBCC9FE6}" srcOrd="2" destOrd="0" presId="urn:microsoft.com/office/officeart/2008/layout/SquareAccentList"/>
    <dgm:cxn modelId="{33F57378-2D5F-45EB-9CF3-F62B4D7F2599}" type="presParOf" srcId="{4581DF11-EFC3-4A7B-A590-DF8FDBCC9FE6}" destId="{AC0141B4-E234-4EBC-ABC6-BF135D842E45}" srcOrd="0" destOrd="0" presId="urn:microsoft.com/office/officeart/2008/layout/SquareAccentList"/>
    <dgm:cxn modelId="{351CF399-9311-4DC8-8CD9-6750D66B5A5F}" type="presParOf" srcId="{4581DF11-EFC3-4A7B-A590-DF8FDBCC9FE6}" destId="{9FACAE9D-0EBF-45D7-958C-A83B0B63839C}" srcOrd="1" destOrd="0" presId="urn:microsoft.com/office/officeart/2008/layout/SquareAccentList"/>
  </dgm:cxnLst>
  <dgm:bg/>
  <dgm:whole/>
  <dgm:extLst>
    <a:ext uri="http://schemas.microsoft.com/office/drawing/2008/diagram">
      <dsp:dataModelExt xmlns:dsp="http://schemas.microsoft.com/office/drawing/2008/diagram" relId="rId14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37898"/>
          <a:ext cx="2133971" cy="26208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14,9% BID; USD 31,8</a:t>
          </a:r>
        </a:p>
      </dsp:txBody>
      <dsp:txXfrm>
        <a:off x="12794" y="50692"/>
        <a:ext cx="2108383" cy="236492"/>
      </dsp:txXfrm>
    </dsp:sp>
    <dsp:sp modelId="{0D666006-1837-4A28-932F-50B679C0692E}">
      <dsp:nvSpPr>
        <dsp:cNvPr id="0" name=""/>
        <dsp:cNvSpPr/>
      </dsp:nvSpPr>
      <dsp:spPr>
        <a:xfrm>
          <a:off x="0" y="333692"/>
          <a:ext cx="2133971" cy="26208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12,1% CAF; USD 25,9</a:t>
          </a:r>
        </a:p>
      </dsp:txBody>
      <dsp:txXfrm>
        <a:off x="12794" y="346486"/>
        <a:ext cx="2108383" cy="236492"/>
      </dsp:txXfrm>
    </dsp:sp>
    <dsp:sp modelId="{9C34921F-1EBE-4C36-AC6D-74BE6E9E4C7E}">
      <dsp:nvSpPr>
        <dsp:cNvPr id="0" name=""/>
        <dsp:cNvSpPr/>
      </dsp:nvSpPr>
      <dsp:spPr>
        <a:xfrm>
          <a:off x="0" y="642698"/>
          <a:ext cx="2133971" cy="26208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45,8% BONOS; USD 97,9</a:t>
          </a:r>
        </a:p>
      </dsp:txBody>
      <dsp:txXfrm>
        <a:off x="12794" y="655492"/>
        <a:ext cx="2108383" cy="236492"/>
      </dsp:txXfrm>
    </dsp:sp>
    <dsp:sp modelId="{2560457B-587D-45C6-B1E3-750BC51083D9}">
      <dsp:nvSpPr>
        <dsp:cNvPr id="0" name=""/>
        <dsp:cNvSpPr/>
      </dsp:nvSpPr>
      <dsp:spPr>
        <a:xfrm>
          <a:off x="0" y="945098"/>
          <a:ext cx="2133971" cy="26208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18,7% FONPLATA; USD 40,0</a:t>
          </a:r>
        </a:p>
      </dsp:txBody>
      <dsp:txXfrm>
        <a:off x="12794" y="957892"/>
        <a:ext cx="2108383" cy="236492"/>
      </dsp:txXfrm>
    </dsp:sp>
    <dsp:sp modelId="{76ADA63B-0A32-4405-8A31-DF0A2EF3B378}">
      <dsp:nvSpPr>
        <dsp:cNvPr id="0" name=""/>
        <dsp:cNvSpPr/>
      </dsp:nvSpPr>
      <dsp:spPr>
        <a:xfrm>
          <a:off x="0" y="1247498"/>
          <a:ext cx="2133971" cy="26208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latin typeface="Arial" panose="020B0604020202020204" pitchFamily="34" charset="0"/>
              <a:cs typeface="Arial" panose="020B0604020202020204" pitchFamily="34" charset="0"/>
            </a:rPr>
            <a:t>6,6% BIRF; USD 14,0</a:t>
          </a:r>
        </a:p>
      </dsp:txBody>
      <dsp:txXfrm>
        <a:off x="12794" y="1260292"/>
        <a:ext cx="2108383" cy="236492"/>
      </dsp:txXfrm>
    </dsp:sp>
    <dsp:sp modelId="{14933411-0E7C-4728-9384-6262C986A989}">
      <dsp:nvSpPr>
        <dsp:cNvPr id="0" name=""/>
        <dsp:cNvSpPr/>
      </dsp:nvSpPr>
      <dsp:spPr>
        <a:xfrm>
          <a:off x="0" y="1549898"/>
          <a:ext cx="2133971" cy="26208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latin typeface="Arial" panose="020B0604020202020204" pitchFamily="34" charset="0"/>
              <a:cs typeface="Arial" panose="020B0604020202020204" pitchFamily="34" charset="0"/>
            </a:rPr>
            <a:t>1,4% FOCEM; USD 2,9</a:t>
          </a:r>
        </a:p>
      </dsp:txBody>
      <dsp:txXfrm>
        <a:off x="12794" y="1562692"/>
        <a:ext cx="2108383" cy="236492"/>
      </dsp:txXfrm>
    </dsp:sp>
    <dsp:sp modelId="{CC4A0EB8-B574-4474-8026-DBB4FEDF31CB}">
      <dsp:nvSpPr>
        <dsp:cNvPr id="0" name=""/>
        <dsp:cNvSpPr/>
      </dsp:nvSpPr>
      <dsp:spPr>
        <a:xfrm>
          <a:off x="0" y="1852298"/>
          <a:ext cx="2133971" cy="26208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0,5% OTROS; USD 1,1</a:t>
          </a:r>
        </a:p>
      </dsp:txBody>
      <dsp:txXfrm>
        <a:off x="12794" y="1865092"/>
        <a:ext cx="2108383" cy="236492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623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26,5% BID; USD 162,8</a:t>
          </a:r>
        </a:p>
      </dsp:txBody>
      <dsp:txXfrm>
        <a:off x="14621" y="76999"/>
        <a:ext cx="2104729" cy="270278"/>
      </dsp:txXfrm>
    </dsp:sp>
    <dsp:sp modelId="{0D666006-1837-4A28-932F-50B679C0692E}">
      <dsp:nvSpPr>
        <dsp:cNvPr id="0" name=""/>
        <dsp:cNvSpPr/>
      </dsp:nvSpPr>
      <dsp:spPr>
        <a:xfrm>
          <a:off x="0" y="400429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16,8% CAF; USD 103,7</a:t>
          </a:r>
        </a:p>
      </dsp:txBody>
      <dsp:txXfrm>
        <a:off x="14621" y="415050"/>
        <a:ext cx="2104729" cy="270278"/>
      </dsp:txXfrm>
    </dsp:sp>
    <dsp:sp modelId="{9C34921F-1EBE-4C36-AC6D-74BE6E9E4C7E}">
      <dsp:nvSpPr>
        <dsp:cNvPr id="0" name=""/>
        <dsp:cNvSpPr/>
      </dsp:nvSpPr>
      <dsp:spPr>
        <a:xfrm>
          <a:off x="0" y="7535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31,3% BONOS; USD 192,9</a:t>
          </a:r>
        </a:p>
      </dsp:txBody>
      <dsp:txXfrm>
        <a:off x="14621" y="768199"/>
        <a:ext cx="2104729" cy="270278"/>
      </dsp:txXfrm>
    </dsp:sp>
    <dsp:sp modelId="{399C80D5-4A8C-41CC-9CD9-5EE6570C022A}">
      <dsp:nvSpPr>
        <dsp:cNvPr id="0" name=""/>
        <dsp:cNvSpPr/>
      </dsp:nvSpPr>
      <dsp:spPr>
        <a:xfrm>
          <a:off x="0" y="10991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0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3,8% LL. EN MANO; USD 23,5</a:t>
          </a:r>
        </a:p>
      </dsp:txBody>
      <dsp:txXfrm>
        <a:off x="14621" y="1113799"/>
        <a:ext cx="2104729" cy="270278"/>
      </dsp:txXfrm>
    </dsp:sp>
    <dsp:sp modelId="{2560457B-587D-45C6-B1E3-750BC51083D9}">
      <dsp:nvSpPr>
        <dsp:cNvPr id="0" name=""/>
        <dsp:cNvSpPr/>
      </dsp:nvSpPr>
      <dsp:spPr>
        <a:xfrm>
          <a:off x="0" y="14447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12,4% FONPLATA; USD 76,0</a:t>
          </a:r>
        </a:p>
      </dsp:txBody>
      <dsp:txXfrm>
        <a:off x="14621" y="1459399"/>
        <a:ext cx="2104729" cy="270278"/>
      </dsp:txXfrm>
    </dsp:sp>
    <dsp:sp modelId="{CC4A0EB8-B574-4474-8026-DBB4FEDF31CB}">
      <dsp:nvSpPr>
        <dsp:cNvPr id="0" name=""/>
        <dsp:cNvSpPr/>
      </dsp:nvSpPr>
      <dsp:spPr>
        <a:xfrm>
          <a:off x="0" y="17903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9,2% OTROS; USD 56,6</a:t>
          </a:r>
        </a:p>
      </dsp:txBody>
      <dsp:txXfrm>
        <a:off x="14621" y="1804999"/>
        <a:ext cx="2104729" cy="270278"/>
      </dsp:txXfrm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623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26,5% BID; USD 162,8</a:t>
          </a:r>
        </a:p>
      </dsp:txBody>
      <dsp:txXfrm>
        <a:off x="14621" y="76999"/>
        <a:ext cx="2104729" cy="270278"/>
      </dsp:txXfrm>
    </dsp:sp>
    <dsp:sp modelId="{0D666006-1837-4A28-932F-50B679C0692E}">
      <dsp:nvSpPr>
        <dsp:cNvPr id="0" name=""/>
        <dsp:cNvSpPr/>
      </dsp:nvSpPr>
      <dsp:spPr>
        <a:xfrm>
          <a:off x="0" y="400429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16,8% CAF; USD 103,7</a:t>
          </a:r>
        </a:p>
      </dsp:txBody>
      <dsp:txXfrm>
        <a:off x="14621" y="415050"/>
        <a:ext cx="2104729" cy="270278"/>
      </dsp:txXfrm>
    </dsp:sp>
    <dsp:sp modelId="{9C34921F-1EBE-4C36-AC6D-74BE6E9E4C7E}">
      <dsp:nvSpPr>
        <dsp:cNvPr id="0" name=""/>
        <dsp:cNvSpPr/>
      </dsp:nvSpPr>
      <dsp:spPr>
        <a:xfrm>
          <a:off x="0" y="7535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31,3% BONOS; USD 192,9</a:t>
          </a:r>
        </a:p>
      </dsp:txBody>
      <dsp:txXfrm>
        <a:off x="14621" y="768199"/>
        <a:ext cx="2104729" cy="270278"/>
      </dsp:txXfrm>
    </dsp:sp>
    <dsp:sp modelId="{399C80D5-4A8C-41CC-9CD9-5EE6570C022A}">
      <dsp:nvSpPr>
        <dsp:cNvPr id="0" name=""/>
        <dsp:cNvSpPr/>
      </dsp:nvSpPr>
      <dsp:spPr>
        <a:xfrm>
          <a:off x="0" y="10991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0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3,8% LL. EN MANO; USD 23,5</a:t>
          </a:r>
        </a:p>
      </dsp:txBody>
      <dsp:txXfrm>
        <a:off x="14621" y="1113799"/>
        <a:ext cx="2104729" cy="270278"/>
      </dsp:txXfrm>
    </dsp:sp>
    <dsp:sp modelId="{2560457B-587D-45C6-B1E3-750BC51083D9}">
      <dsp:nvSpPr>
        <dsp:cNvPr id="0" name=""/>
        <dsp:cNvSpPr/>
      </dsp:nvSpPr>
      <dsp:spPr>
        <a:xfrm>
          <a:off x="0" y="14447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12,4% FONPLATA; USD 76,0</a:t>
          </a:r>
        </a:p>
      </dsp:txBody>
      <dsp:txXfrm>
        <a:off x="14621" y="1459399"/>
        <a:ext cx="2104729" cy="270278"/>
      </dsp:txXfrm>
    </dsp:sp>
    <dsp:sp modelId="{CC4A0EB8-B574-4474-8026-DBB4FEDF31CB}">
      <dsp:nvSpPr>
        <dsp:cNvPr id="0" name=""/>
        <dsp:cNvSpPr/>
      </dsp:nvSpPr>
      <dsp:spPr>
        <a:xfrm>
          <a:off x="0" y="17903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9,2% OTROS; USD 56,6</a:t>
          </a:r>
        </a:p>
      </dsp:txBody>
      <dsp:txXfrm>
        <a:off x="14621" y="1804999"/>
        <a:ext cx="2104729" cy="270278"/>
      </dsp:txXfrm>
    </dsp:sp>
  </dsp:spTree>
</dsp:drawing>
</file>

<file path=xl/diagrams/drawing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D193138-33C1-4E4C-9776-427A5510A910}">
      <dsp:nvSpPr>
        <dsp:cNvPr id="0" name=""/>
        <dsp:cNvSpPr/>
      </dsp:nvSpPr>
      <dsp:spPr>
        <a:xfrm>
          <a:off x="1059" y="364470"/>
          <a:ext cx="1724540" cy="20288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E37999C3-9FAF-44DE-8706-180A383BE785}">
      <dsp:nvSpPr>
        <dsp:cNvPr id="0" name=""/>
        <dsp:cNvSpPr/>
      </dsp:nvSpPr>
      <dsp:spPr>
        <a:xfrm>
          <a:off x="1059" y="440666"/>
          <a:ext cx="126690" cy="12669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75C911D-4043-46EA-B26C-23348B7796EB}">
      <dsp:nvSpPr>
        <dsp:cNvPr id="0" name=""/>
        <dsp:cNvSpPr/>
      </dsp:nvSpPr>
      <dsp:spPr>
        <a:xfrm>
          <a:off x="1059" y="0"/>
          <a:ext cx="1724540" cy="36447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27940" rIns="41910" bIns="27940" numCol="1" spcCol="1270" anchor="ctr" anchorCtr="0">
          <a:noAutofit/>
        </a:bodyPr>
        <a:lstStyle/>
        <a:p>
          <a:pPr marL="0" lvl="0" indent="0" algn="l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2200" kern="1200"/>
            <a:t>Operativo</a:t>
          </a:r>
        </a:p>
      </dsp:txBody>
      <dsp:txXfrm>
        <a:off x="1059" y="0"/>
        <a:ext cx="1724540" cy="364470"/>
      </dsp:txXfrm>
    </dsp:sp>
    <dsp:sp modelId="{18186179-FA9C-492C-A954-665898CE5C20}">
      <dsp:nvSpPr>
        <dsp:cNvPr id="0" name=""/>
        <dsp:cNvSpPr/>
      </dsp:nvSpPr>
      <dsp:spPr>
        <a:xfrm>
          <a:off x="1059" y="735979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2A4795C-271A-4E69-BABF-33B37F4215BE}">
      <dsp:nvSpPr>
        <dsp:cNvPr id="0" name=""/>
        <dsp:cNvSpPr/>
      </dsp:nvSpPr>
      <dsp:spPr>
        <a:xfrm>
          <a:off x="121777" y="651668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121777" y="651668"/>
        <a:ext cx="1603822" cy="295309"/>
      </dsp:txXfrm>
    </dsp:sp>
    <dsp:sp modelId="{D6A24587-731C-4A25-9A2D-F7B9D57FEB99}">
      <dsp:nvSpPr>
        <dsp:cNvPr id="0" name=""/>
        <dsp:cNvSpPr/>
      </dsp:nvSpPr>
      <dsp:spPr>
        <a:xfrm>
          <a:off x="1059" y="1031289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CC4F6158-1A94-44FC-91BC-E89A4D86B4A8}">
      <dsp:nvSpPr>
        <dsp:cNvPr id="0" name=""/>
        <dsp:cNvSpPr/>
      </dsp:nvSpPr>
      <dsp:spPr>
        <a:xfrm>
          <a:off x="121777" y="946978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121777" y="946978"/>
        <a:ext cx="1603822" cy="295309"/>
      </dsp:txXfrm>
    </dsp:sp>
    <dsp:sp modelId="{1CB73038-A222-4941-8C90-F684057CF285}">
      <dsp:nvSpPr>
        <dsp:cNvPr id="0" name=""/>
        <dsp:cNvSpPr/>
      </dsp:nvSpPr>
      <dsp:spPr>
        <a:xfrm>
          <a:off x="1059" y="1326598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6A5672A0-3C08-43D0-964B-BAFE59093755}">
      <dsp:nvSpPr>
        <dsp:cNvPr id="0" name=""/>
        <dsp:cNvSpPr/>
      </dsp:nvSpPr>
      <dsp:spPr>
        <a:xfrm>
          <a:off x="121777" y="1242287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121777" y="1242287"/>
        <a:ext cx="1603822" cy="295309"/>
      </dsp:txXfrm>
    </dsp:sp>
    <dsp:sp modelId="{51A75234-B519-4E6B-B7F1-D4E09E37A045}">
      <dsp:nvSpPr>
        <dsp:cNvPr id="0" name=""/>
        <dsp:cNvSpPr/>
      </dsp:nvSpPr>
      <dsp:spPr>
        <a:xfrm>
          <a:off x="1811826" y="364470"/>
          <a:ext cx="1724540" cy="20288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05B363F7-FF99-4812-AC51-805955FBE717}">
      <dsp:nvSpPr>
        <dsp:cNvPr id="0" name=""/>
        <dsp:cNvSpPr/>
      </dsp:nvSpPr>
      <dsp:spPr>
        <a:xfrm>
          <a:off x="1811826" y="440666"/>
          <a:ext cx="126690" cy="12669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87BD9E12-7E23-420C-A5AD-36CE42A9F86F}">
      <dsp:nvSpPr>
        <dsp:cNvPr id="0" name=""/>
        <dsp:cNvSpPr/>
      </dsp:nvSpPr>
      <dsp:spPr>
        <a:xfrm>
          <a:off x="1811826" y="0"/>
          <a:ext cx="1724540" cy="36447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27940" rIns="41910" bIns="27940" numCol="1" spcCol="1270" anchor="ctr" anchorCtr="0">
          <a:noAutofit/>
        </a:bodyPr>
        <a:lstStyle/>
        <a:p>
          <a:pPr marL="0" lvl="0" indent="0" algn="l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2200" kern="1200"/>
            <a:t>Primario</a:t>
          </a:r>
        </a:p>
      </dsp:txBody>
      <dsp:txXfrm>
        <a:off x="1811826" y="0"/>
        <a:ext cx="1724540" cy="364470"/>
      </dsp:txXfrm>
    </dsp:sp>
    <dsp:sp modelId="{C297E5ED-0A40-4CAA-9B37-F9A3269F5A35}">
      <dsp:nvSpPr>
        <dsp:cNvPr id="0" name=""/>
        <dsp:cNvSpPr/>
      </dsp:nvSpPr>
      <dsp:spPr>
        <a:xfrm>
          <a:off x="1811826" y="735979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E4201AF-8DEC-4682-A8BC-6E8B8DBC8BED}">
      <dsp:nvSpPr>
        <dsp:cNvPr id="0" name=""/>
        <dsp:cNvSpPr/>
      </dsp:nvSpPr>
      <dsp:spPr>
        <a:xfrm>
          <a:off x="1932544" y="651668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1932544" y="651668"/>
        <a:ext cx="1603822" cy="295309"/>
      </dsp:txXfrm>
    </dsp:sp>
    <dsp:sp modelId="{912ED6D5-15D0-4CB0-B10E-117B055FB909}">
      <dsp:nvSpPr>
        <dsp:cNvPr id="0" name=""/>
        <dsp:cNvSpPr/>
      </dsp:nvSpPr>
      <dsp:spPr>
        <a:xfrm>
          <a:off x="1811826" y="1031289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237FE41-788C-4B35-B18A-FDD4CC5451AD}">
      <dsp:nvSpPr>
        <dsp:cNvPr id="0" name=""/>
        <dsp:cNvSpPr/>
      </dsp:nvSpPr>
      <dsp:spPr>
        <a:xfrm>
          <a:off x="1932544" y="946978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1932544" y="946978"/>
        <a:ext cx="1603822" cy="295309"/>
      </dsp:txXfrm>
    </dsp:sp>
    <dsp:sp modelId="{C90002D3-43F1-4B34-A9C9-ADA32016D243}">
      <dsp:nvSpPr>
        <dsp:cNvPr id="0" name=""/>
        <dsp:cNvSpPr/>
      </dsp:nvSpPr>
      <dsp:spPr>
        <a:xfrm>
          <a:off x="1811826" y="1326598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7CC0864B-EC25-47C1-8D7F-11147F02139B}">
      <dsp:nvSpPr>
        <dsp:cNvPr id="0" name=""/>
        <dsp:cNvSpPr/>
      </dsp:nvSpPr>
      <dsp:spPr>
        <a:xfrm>
          <a:off x="1932544" y="1242287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1932544" y="1242287"/>
        <a:ext cx="1603822" cy="295309"/>
      </dsp:txXfrm>
    </dsp:sp>
    <dsp:sp modelId="{0B121545-2875-48D2-ABF7-AB6E01D72A39}">
      <dsp:nvSpPr>
        <dsp:cNvPr id="0" name=""/>
        <dsp:cNvSpPr/>
      </dsp:nvSpPr>
      <dsp:spPr>
        <a:xfrm>
          <a:off x="3622594" y="364470"/>
          <a:ext cx="1724540" cy="20288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413C1985-13ED-4CCB-87E8-D642A38ECF75}">
      <dsp:nvSpPr>
        <dsp:cNvPr id="0" name=""/>
        <dsp:cNvSpPr/>
      </dsp:nvSpPr>
      <dsp:spPr>
        <a:xfrm>
          <a:off x="3622594" y="440666"/>
          <a:ext cx="126690" cy="12669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5DFC7C8-0073-4586-B086-59C10734EFAF}">
      <dsp:nvSpPr>
        <dsp:cNvPr id="0" name=""/>
        <dsp:cNvSpPr/>
      </dsp:nvSpPr>
      <dsp:spPr>
        <a:xfrm>
          <a:off x="3622594" y="0"/>
          <a:ext cx="1724540" cy="36447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27940" rIns="41910" bIns="27940" numCol="1" spcCol="1270" anchor="ctr" anchorCtr="0">
          <a:noAutofit/>
        </a:bodyPr>
        <a:lstStyle/>
        <a:p>
          <a:pPr marL="0" lvl="0" indent="0" algn="l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2200" kern="1200"/>
            <a:t>Global</a:t>
          </a:r>
        </a:p>
      </dsp:txBody>
      <dsp:txXfrm>
        <a:off x="3622594" y="0"/>
        <a:ext cx="1724540" cy="364470"/>
      </dsp:txXfrm>
    </dsp:sp>
    <dsp:sp modelId="{06C4B1D0-520C-448E-8854-C49B0EA90C58}">
      <dsp:nvSpPr>
        <dsp:cNvPr id="0" name=""/>
        <dsp:cNvSpPr/>
      </dsp:nvSpPr>
      <dsp:spPr>
        <a:xfrm>
          <a:off x="3622594" y="735979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EABF563-516D-43E8-8928-779EEBE899CA}">
      <dsp:nvSpPr>
        <dsp:cNvPr id="0" name=""/>
        <dsp:cNvSpPr/>
      </dsp:nvSpPr>
      <dsp:spPr>
        <a:xfrm>
          <a:off x="3743311" y="651668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3743311" y="651668"/>
        <a:ext cx="1603822" cy="295309"/>
      </dsp:txXfrm>
    </dsp:sp>
    <dsp:sp modelId="{0610B6FC-2EDA-414F-A78D-0956D82BC4E3}">
      <dsp:nvSpPr>
        <dsp:cNvPr id="0" name=""/>
        <dsp:cNvSpPr/>
      </dsp:nvSpPr>
      <dsp:spPr>
        <a:xfrm>
          <a:off x="3622594" y="1031289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700CD0A-8922-49C2-8083-22ABCBEC0FE1}">
      <dsp:nvSpPr>
        <dsp:cNvPr id="0" name=""/>
        <dsp:cNvSpPr/>
      </dsp:nvSpPr>
      <dsp:spPr>
        <a:xfrm>
          <a:off x="3743311" y="946978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3743311" y="946978"/>
        <a:ext cx="1603822" cy="295309"/>
      </dsp:txXfrm>
    </dsp:sp>
    <dsp:sp modelId="{AC0141B4-E234-4EBC-ABC6-BF135D842E45}">
      <dsp:nvSpPr>
        <dsp:cNvPr id="0" name=""/>
        <dsp:cNvSpPr/>
      </dsp:nvSpPr>
      <dsp:spPr>
        <a:xfrm>
          <a:off x="3622594" y="1326598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FACAE9D-0EBF-45D7-958C-A83B0B63839C}">
      <dsp:nvSpPr>
        <dsp:cNvPr id="0" name=""/>
        <dsp:cNvSpPr/>
      </dsp:nvSpPr>
      <dsp:spPr>
        <a:xfrm>
          <a:off x="3743311" y="1242287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3743311" y="1242287"/>
        <a:ext cx="1603822" cy="295309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4.xml><?xml version="1.0" encoding="utf-8"?>
<dgm:layoutDef xmlns:dgm="http://schemas.openxmlformats.org/drawingml/2006/diagram" xmlns:a="http://schemas.openxmlformats.org/drawingml/2006/main" uniqueId="urn:microsoft.com/office/officeart/2008/layout/SquareAccentList">
  <dgm:title val=""/>
  <dgm:desc val=""/>
  <dgm:catLst>
    <dgm:cat type="list" pri="5500"/>
  </dgm:catLst>
  <dgm:sampData>
    <dgm:dataModel>
      <dgm:ptLst>
        <dgm:pt modelId="0" type="doc"/>
        <dgm:pt modelId="10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20">
          <dgm:prSet phldr="1"/>
        </dgm:pt>
        <dgm:pt modelId="21">
          <dgm:prSet phldr="1"/>
        </dgm:pt>
        <dgm:pt modelId="22">
          <dgm:prSet phldr="1"/>
        </dgm:pt>
        <dgm:pt modelId="23">
          <dgm:prSet phldr="1"/>
        </dgm:pt>
      </dgm:ptLst>
      <dgm:cxnLst>
        <dgm:cxn modelId="1" srcId="0" destId="10" srcOrd="0" destOrd="0"/>
        <dgm:cxn modelId="2" srcId="10" destId="11" srcOrd="0" destOrd="0"/>
        <dgm:cxn modelId="3" srcId="10" destId="12" srcOrd="1" destOrd="0"/>
        <dgm:cxn modelId="4" srcId="10" destId="13" srcOrd="2" destOrd="0"/>
        <dgm:cxn modelId="5" srcId="0" destId="20" srcOrd="0" destOrd="0"/>
        <dgm:cxn modelId="6" srcId="20" destId="21" srcOrd="0" destOrd="0"/>
        <dgm:cxn modelId="7" srcId="20" destId="22" srcOrd="1" destOrd="0"/>
        <dgm:cxn modelId="8" srcId="20" destId="23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20">
          <dgm:prSet phldr="1"/>
        </dgm:pt>
        <dgm:pt modelId="21">
          <dgm:prSet phldr="1"/>
        </dgm:pt>
        <dgm:pt modelId="22">
          <dgm:prSet phldr="1"/>
        </dgm:pt>
        <dgm:pt modelId="23">
          <dgm:prSet phldr="1"/>
        </dgm:pt>
      </dgm:ptLst>
      <dgm:cxnLst>
        <dgm:cxn modelId="1" srcId="0" destId="10" srcOrd="0" destOrd="0"/>
        <dgm:cxn modelId="2" srcId="10" destId="11" srcOrd="0" destOrd="0"/>
        <dgm:cxn modelId="3" srcId="10" destId="12" srcOrd="1" destOrd="0"/>
        <dgm:cxn modelId="4" srcId="10" destId="13" srcOrd="2" destOrd="0"/>
        <dgm:cxn modelId="5" srcId="0" destId="20" srcOrd="0" destOrd="0"/>
        <dgm:cxn modelId="6" srcId="20" destId="21" srcOrd="0" destOrd="0"/>
        <dgm:cxn modelId="7" srcId="20" destId="22" srcOrd="1" destOrd="0"/>
        <dgm:cxn modelId="8" srcId="20" destId="23" srcOrd="2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20">
          <dgm:prSet phldr="1"/>
        </dgm:pt>
        <dgm:pt modelId="21">
          <dgm:prSet phldr="1"/>
        </dgm:pt>
        <dgm:pt modelId="22">
          <dgm:prSet phldr="1"/>
        </dgm:pt>
        <dgm:pt modelId="23">
          <dgm:prSet phldr="1"/>
        </dgm:pt>
      </dgm:ptLst>
      <dgm:cxnLst>
        <dgm:cxn modelId="1" srcId="0" destId="10" srcOrd="0" destOrd="0"/>
        <dgm:cxn modelId="2" srcId="10" destId="11" srcOrd="0" destOrd="0"/>
        <dgm:cxn modelId="3" srcId="10" destId="12" srcOrd="1" destOrd="0"/>
        <dgm:cxn modelId="4" srcId="10" destId="13" srcOrd="2" destOrd="0"/>
        <dgm:cxn modelId="5" srcId="0" destId="20" srcOrd="0" destOrd="0"/>
        <dgm:cxn modelId="6" srcId="20" destId="21" srcOrd="0" destOrd="0"/>
        <dgm:cxn modelId="7" srcId="20" destId="22" srcOrd="1" destOrd="0"/>
        <dgm:cxn modelId="8" srcId="20" destId="23" srcOrd="2" destOrd="0"/>
      </dgm:cxnLst>
      <dgm:bg/>
      <dgm:whole/>
    </dgm:dataModel>
  </dgm:clrData>
  <dgm:layoutNode name="layout">
    <dgm:varLst>
      <dgm:chMax/>
      <dgm:chPref/>
      <dgm:dir/>
      <dgm:resizeHandles/>
    </dgm:varLst>
    <dgm:choose name="Name0">
      <dgm:if name="Name1" func="var" arg="dir" op="equ" val="norm">
        <dgm:alg type="hierChild">
          <dgm:param type="linDir" val="fromL"/>
          <dgm:param type="vertAlign" val="t"/>
          <dgm:param type="nodeVertAlign" val="t"/>
          <dgm:param type="horzAlign" val="ctr"/>
          <dgm:param type="fallback" val="1D"/>
        </dgm:alg>
      </dgm:if>
      <dgm:else name="Name2">
        <dgm:alg type="hierChild">
          <dgm:param type="linDir" val="fromR"/>
          <dgm:param type="vertAlign" val="t"/>
          <dgm:param type="nodeVertAlign" val="t"/>
          <dgm:param type="horzAlign" val="ctr"/>
          <dgm:param type="fallback" val="1D"/>
        </dgm:alg>
      </dgm:else>
    </dgm:choose>
    <dgm:shape xmlns:r="http://schemas.openxmlformats.org/officeDocument/2006/relationships" r:blip="">
      <dgm:adjLst/>
    </dgm:shape>
    <dgm:presOf/>
    <dgm:constrLst>
      <dgm:constr type="primFontSz" for="des" forName="Parent" op="equ" val="65"/>
      <dgm:constr type="primFontSz" for="des" forName="Child" op="equ" val="65"/>
      <dgm:constr type="primFontSz" for="des" forName="Child" refType="primFontSz" refFor="des" refForName="Parent" op="lte"/>
      <dgm:constr type="w" for="des" forName="rootComposite" refType="h" refFor="des" refForName="rootComposite" fact="3.0396"/>
      <dgm:constr type="h" for="des" forName="rootComposite" refType="h"/>
      <dgm:constr type="w" for="des" forName="childComposite" refType="w" refFor="des" refForName="rootComposite"/>
      <dgm:constr type="h" for="des" forName="childComposite" refType="h" refFor="des" refForName="rootComposite" fact="0.5205"/>
      <dgm:constr type="sibSp" refType="w" refFor="des" refForName="rootComposite" fact="0.05"/>
      <dgm:constr type="sp" for="des" forName="root" refType="h" refFor="des" refForName="childComposite" fact="0.2855"/>
    </dgm:constrLst>
    <dgm:ruleLst/>
    <dgm:forEach name="Name3" axis="ch">
      <dgm:forEach name="Name4" axis="self" ptType="node" cnt="1">
        <dgm:layoutNode name="root">
          <dgm:varLst>
            <dgm:chMax/>
            <dgm:chPref/>
          </dgm:varLst>
          <dgm:alg type="hierRoot">
            <dgm:param type="hierAlign" val="tL"/>
          </dgm:alg>
          <dgm:shape xmlns:r="http://schemas.openxmlformats.org/officeDocument/2006/relationships" r:blip="">
            <dgm:adjLst/>
          </dgm:shape>
          <dgm:presOf/>
          <dgm:constrLst/>
          <dgm:ruleLst/>
          <dgm:layoutNode name="rootComposite">
            <dgm:varLst/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5">
              <dgm:if name="Name6" func="var" arg="dir" op="equ" val="norm">
                <dgm:constrLst>
                  <dgm:constr type="l" for="ch" forName="Parent" refType="w" fact="0"/>
                  <dgm:constr type="t" for="ch" forName="Parent" refType="h" fact="0"/>
                  <dgm:constr type="w" for="ch" forName="Parent" refType="w"/>
                  <dgm:constr type="h" for="ch" forName="Parent" refType="h" fact="0.6424"/>
                  <dgm:constr type="l" for="ch" forName="ParentAccent" refType="w" fact="0"/>
                  <dgm:constr type="b" for="ch" forName="ParentAccent" refType="h"/>
                  <dgm:constr type="w" for="ch" forName="ParentAccent" refType="w"/>
                  <dgm:constr type="h" for="ch" forName="ParentAccent" refType="h" fact="0.3576"/>
                  <dgm:constr type="l" for="ch" forName="ParentSmallAccent" refType="w" fact="0"/>
                  <dgm:constr type="b" for="ch" forName="ParentSmallAccent" refType="h"/>
                  <dgm:constr type="w" for="ch" forName="ParentSmallAccent" refType="h" fact="0.2233"/>
                  <dgm:constr type="h" for="ch" forName="ParentSmallAccent" refType="h" fact="0.2233"/>
                </dgm:constrLst>
              </dgm:if>
              <dgm:else name="Name7">
                <dgm:constrLst>
                  <dgm:constr type="l" for="ch" forName="Parent" refType="w" fact="0"/>
                  <dgm:constr type="t" for="ch" forName="Parent" refType="h" fact="0"/>
                  <dgm:constr type="w" for="ch" forName="Parent" refType="w"/>
                  <dgm:constr type="h" for="ch" forName="Parent" refType="h" fact="0.6424"/>
                  <dgm:constr type="l" for="ch" forName="ParentAccent" refType="w" fact="0"/>
                  <dgm:constr type="b" for="ch" forName="ParentAccent" refType="h"/>
                  <dgm:constr type="w" for="ch" forName="ParentAccent" refType="w"/>
                  <dgm:constr type="h" for="ch" forName="ParentAccent" refType="h" fact="0.3576"/>
                  <dgm:constr type="r" for="ch" forName="ParentSmallAccent" refType="w"/>
                  <dgm:constr type="b" for="ch" forName="ParentSmallAccent" refType="h"/>
                  <dgm:constr type="w" for="ch" forName="ParentSmallAccent" refType="h" fact="0.2233"/>
                  <dgm:constr type="h" for="ch" forName="ParentSmallAccent" refType="h" fact="0.2233"/>
                </dgm:constrLst>
              </dgm:else>
            </dgm:choose>
            <dgm:ruleLst/>
            <dgm:layoutNode name="ParentAccent" styleLbl="alignNode1">
              <dgm:alg type="sp"/>
              <dgm:shape xmlns:r="http://schemas.openxmlformats.org/officeDocument/2006/relationships" type="rect" r:blip="">
                <dgm:adjLst/>
              </dgm:shape>
              <dgm:presOf/>
            </dgm:layoutNode>
            <dgm:layoutNode name="ParentSmallAccent" styleLbl="fgAcc1">
              <dgm:alg type="sp"/>
              <dgm:shape xmlns:r="http://schemas.openxmlformats.org/officeDocument/2006/relationships" type="rect" r:blip="">
                <dgm:adjLst/>
              </dgm:shape>
              <dgm:presOf/>
            </dgm:layoutNode>
            <dgm:layoutNode name="Parent" styleLbl="revTx">
              <dgm:varLst>
                <dgm:chMax/>
                <dgm:chPref val="4"/>
                <dgm:bulletEnabled val="1"/>
              </dgm:varLst>
              <dgm:choose name="Name8">
                <dgm:if name="Name9" func="var" arg="dir" op="equ" val="norm">
                  <dgm:alg type="tx">
                    <dgm:param type="txAnchorVertCh" val="mid"/>
                    <dgm:param type="parTxLTRAlign" val="l"/>
                  </dgm:alg>
                </dgm:if>
                <dgm:else name="Name10">
                  <dgm:alg type="tx">
                    <dgm:param type="txAnchorVertCh" val="mid"/>
                    <dgm:param type="parTxLTRAlign" val="r"/>
                  </dgm:alg>
                </dgm:else>
              </dgm:choose>
              <dgm:shape xmlns:r="http://schemas.openxmlformats.org/officeDocument/2006/relationships" type="rect" r:blip="">
                <dgm:adjLst/>
              </dgm:shape>
              <dgm:presOf axis="self" ptType="node"/>
              <dgm:constrLst>
                <dgm:constr type="tMarg" refType="primFontSz" fact="0.1"/>
                <dgm:constr type="bMarg" refType="primFontSz" fact="0.1"/>
                <dgm:constr type="lMarg" refType="primFontSz" fact="0.15"/>
                <dgm:constr type="rMarg" refType="primFontSz" fact="0.15"/>
              </dgm:constrLst>
              <dgm:ruleLst>
                <dgm:rule type="primFontSz" val="5" fact="NaN" max="NaN"/>
                <dgm:rule type="primFontSz" val="65" fact="NaN" max="NaN"/>
              </dgm:ruleLst>
            </dgm:layoutNode>
          </dgm:layoutNode>
          <dgm:layoutNode name="childShape">
            <dgm:varLst>
              <dgm:chMax val="0"/>
              <dgm:chPref val="0"/>
            </dgm:varLst>
            <dgm:alg type="hierChild">
              <dgm:param type="chAlign" val="r"/>
              <dgm:param type="linDir" val="fromT"/>
              <dgm:param type="fallback" val="2D"/>
            </dgm:alg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Name11" axis="ch">
              <dgm:forEach name="Name12" axis="self" ptType="node">
                <dgm:layoutNode name="childComposite">
                  <dgm:varLst>
                    <dgm:chMax val="0"/>
                    <dgm:chPref val="0"/>
                  </dgm:varLst>
                  <dgm:alg type="composite"/>
                  <dgm:shape xmlns:r="http://schemas.openxmlformats.org/officeDocument/2006/relationships" r:blip="">
                    <dgm:adjLst/>
                  </dgm:shape>
                  <dgm:presOf/>
                  <dgm:choose name="Name13">
                    <dgm:if name="Name14" func="var" arg="dir" op="equ" val="norm">
                      <dgm:constrLst>
                        <dgm:constr type="w" for="ch" forName="ChildAccent" refType="h" fact="0.429"/>
                        <dgm:constr type="h" for="ch" forName="ChildAccent" refType="h" fact="0.429"/>
                        <dgm:constr type="l" for="ch" forName="ChildAccent" refType="w" fact="0"/>
                        <dgm:constr type="t" for="ch" forName="ChildAccent" refType="h" fact="0.2855"/>
                        <dgm:constr type="w" for="ch" forName="Child" refType="w" fact="0.93"/>
                        <dgm:constr type="h" for="ch" forName="Child" refType="h"/>
                        <dgm:constr type="l" for="ch" forName="Child" refType="w" fact="0.07"/>
                        <dgm:constr type="t" for="ch" forName="Child" refType="h" fact="0"/>
                      </dgm:constrLst>
                    </dgm:if>
                    <dgm:else name="Name15">
                      <dgm:constrLst>
                        <dgm:constr type="w" for="ch" forName="ChildAccent" refType="h" fact="0.429"/>
                        <dgm:constr type="h" for="ch" forName="ChildAccent" refType="h" fact="0.429"/>
                        <dgm:constr type="r" for="ch" forName="ChildAccent" refType="w"/>
                        <dgm:constr type="t" for="ch" forName="ChildAccent" refType="h" fact="0.2855"/>
                        <dgm:constr type="w" for="ch" forName="Child" refType="w" fact="0.93"/>
                        <dgm:constr type="h" for="ch" forName="Child" refType="h"/>
                        <dgm:constr type="r" for="ch" forName="Child" refType="w" fact="0.93"/>
                        <dgm:constr type="t" for="ch" forName="Child" refType="h" fact="0"/>
                      </dgm:constrLst>
                    </dgm:else>
                  </dgm:choose>
                  <dgm:ruleLst/>
                  <dgm:layoutNode name="ChildAccent" styleLbl="solidFgAcc1">
                    <dgm:alg type="sp"/>
                    <dgm:shape xmlns:r="http://schemas.openxmlformats.org/officeDocument/2006/relationships" type="rect" r:blip="">
                      <dgm:adjLst/>
                    </dgm:shape>
                    <dgm:presOf/>
                  </dgm:layoutNode>
                  <dgm:layoutNode name="Child" styleLbl="revTx">
                    <dgm:varLst>
                      <dgm:chMax val="0"/>
                      <dgm:chPref val="0"/>
                      <dgm:bulletEnabled val="1"/>
                    </dgm:varLst>
                    <dgm:choose name="Name16">
                      <dgm:if name="Name17" func="var" arg="dir" op="equ" val="norm">
                        <dgm:alg type="tx">
                          <dgm:param type="txAnchorVertCh" val="mid"/>
                          <dgm:param type="parTxLTRAlign" val="l"/>
                        </dgm:alg>
                      </dgm:if>
                      <dgm:else name="Name18">
                        <dgm:alg type="tx">
                          <dgm:param type="txAnchorVertCh" val="mid"/>
                          <dgm:param type="parTxLTRAlign" val="r"/>
                        </dgm:alg>
                      </dgm:else>
                    </dgm:choose>
                    <dgm:shape xmlns:r="http://schemas.openxmlformats.org/officeDocument/2006/relationships" type="rect" r:blip="">
                      <dgm:adjLst/>
                    </dgm:shape>
                    <dgm:presOf axis="desOrSelf" ptType="node node"/>
                    <dgm:ruleLst>
                      <dgm:rule type="primFontSz" val="5" fact="NaN" max="NaN"/>
                    </dgm:ruleLst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.xml"/><Relationship Id="rId3" Type="http://schemas.openxmlformats.org/officeDocument/2006/relationships/image" Target="../media/image3.emf"/><Relationship Id="rId7" Type="http://schemas.openxmlformats.org/officeDocument/2006/relationships/diagramColors" Target="../diagrams/colors1.xml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diagramQuickStyle" Target="../diagrams/quickStyle1.xml"/><Relationship Id="rId5" Type="http://schemas.openxmlformats.org/officeDocument/2006/relationships/diagramLayout" Target="../diagrams/layout1.xml"/><Relationship Id="rId4" Type="http://schemas.openxmlformats.org/officeDocument/2006/relationships/diagramData" Target="../diagrams/data1.xml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diagramData" Target="../diagrams/data2.xml"/><Relationship Id="rId7" Type="http://schemas.microsoft.com/office/2007/relationships/diagramDrawing" Target="../diagrams/drawing2.xml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6" Type="http://schemas.openxmlformats.org/officeDocument/2006/relationships/diagramColors" Target="../diagrams/colors2.xml"/><Relationship Id="rId5" Type="http://schemas.openxmlformats.org/officeDocument/2006/relationships/diagramQuickStyle" Target="../diagrams/quickStyle2.xml"/><Relationship Id="rId4" Type="http://schemas.openxmlformats.org/officeDocument/2006/relationships/diagramLayout" Target="../diagrams/layout2.xml"/></Relationships>
</file>

<file path=xl/drawings/_rels/drawing7.xml.rels><?xml version="1.0" encoding="UTF-8" standalone="yes"?>
<Relationships xmlns="http://schemas.openxmlformats.org/package/2006/relationships"><Relationship Id="rId8" Type="http://schemas.microsoft.com/office/2007/relationships/diagramDrawing" Target="../diagrams/drawing3.xml"/><Relationship Id="rId13" Type="http://schemas.openxmlformats.org/officeDocument/2006/relationships/diagramColors" Target="../diagrams/colors4.xml"/><Relationship Id="rId3" Type="http://schemas.openxmlformats.org/officeDocument/2006/relationships/image" Target="../media/image9.emf"/><Relationship Id="rId7" Type="http://schemas.openxmlformats.org/officeDocument/2006/relationships/diagramColors" Target="../diagrams/colors3.xml"/><Relationship Id="rId12" Type="http://schemas.openxmlformats.org/officeDocument/2006/relationships/diagramQuickStyle" Target="../diagrams/quickStyle4.xml"/><Relationship Id="rId2" Type="http://schemas.openxmlformats.org/officeDocument/2006/relationships/image" Target="../media/image8.emf"/><Relationship Id="rId1" Type="http://schemas.openxmlformats.org/officeDocument/2006/relationships/image" Target="../media/image1.emf"/><Relationship Id="rId6" Type="http://schemas.openxmlformats.org/officeDocument/2006/relationships/diagramQuickStyle" Target="../diagrams/quickStyle3.xml"/><Relationship Id="rId11" Type="http://schemas.openxmlformats.org/officeDocument/2006/relationships/diagramLayout" Target="../diagrams/layout4.xml"/><Relationship Id="rId5" Type="http://schemas.openxmlformats.org/officeDocument/2006/relationships/diagramLayout" Target="../diagrams/layout3.xml"/><Relationship Id="rId10" Type="http://schemas.openxmlformats.org/officeDocument/2006/relationships/diagramData" Target="../diagrams/data4.xml"/><Relationship Id="rId4" Type="http://schemas.openxmlformats.org/officeDocument/2006/relationships/diagramData" Target="../diagrams/data3.xml"/><Relationship Id="rId9" Type="http://schemas.openxmlformats.org/officeDocument/2006/relationships/image" Target="../media/image4.png"/><Relationship Id="rId14" Type="http://schemas.microsoft.com/office/2007/relationships/diagramDrawing" Target="../diagrams/drawing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164253</xdr:colOff>
      <xdr:row>29</xdr:row>
      <xdr:rowOff>11206</xdr:rowOff>
    </xdr:from>
    <xdr:to>
      <xdr:col>9</xdr:col>
      <xdr:colOff>154728</xdr:colOff>
      <xdr:row>31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8</xdr:row>
      <xdr:rowOff>0</xdr:rowOff>
    </xdr:from>
    <xdr:to>
      <xdr:col>2</xdr:col>
      <xdr:colOff>422405</xdr:colOff>
      <xdr:row>15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8</xdr:row>
      <xdr:rowOff>0</xdr:rowOff>
    </xdr:from>
    <xdr:to>
      <xdr:col>4</xdr:col>
      <xdr:colOff>818532</xdr:colOff>
      <xdr:row>15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13</xdr:row>
      <xdr:rowOff>39158</xdr:rowOff>
    </xdr:from>
    <xdr:to>
      <xdr:col>2</xdr:col>
      <xdr:colOff>413808</xdr:colOff>
      <xdr:row>15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7</xdr:row>
      <xdr:rowOff>145676</xdr:rowOff>
    </xdr:from>
    <xdr:to>
      <xdr:col>2</xdr:col>
      <xdr:colOff>410733</xdr:colOff>
      <xdr:row>10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10</xdr:row>
      <xdr:rowOff>25562</xdr:rowOff>
    </xdr:from>
    <xdr:to>
      <xdr:col>2</xdr:col>
      <xdr:colOff>372036</xdr:colOff>
      <xdr:row>12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-1.276,9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11</xdr:row>
      <xdr:rowOff>104091</xdr:rowOff>
    </xdr:from>
    <xdr:to>
      <xdr:col>2</xdr:col>
      <xdr:colOff>33620</xdr:colOff>
      <xdr:row>13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13</xdr:row>
      <xdr:rowOff>29035</xdr:rowOff>
    </xdr:from>
    <xdr:to>
      <xdr:col>1</xdr:col>
      <xdr:colOff>1243853</xdr:colOff>
      <xdr:row>15</xdr:row>
      <xdr:rowOff>7232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9340" y="2953770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-2,2%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13</xdr:row>
      <xdr:rowOff>29198</xdr:rowOff>
    </xdr:from>
    <xdr:to>
      <xdr:col>2</xdr:col>
      <xdr:colOff>511736</xdr:colOff>
      <xdr:row>14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60781" y="2953933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7</xdr:row>
      <xdr:rowOff>168089</xdr:rowOff>
    </xdr:from>
    <xdr:to>
      <xdr:col>4</xdr:col>
      <xdr:colOff>567016</xdr:colOff>
      <xdr:row>12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14</xdr:row>
      <xdr:rowOff>28575</xdr:rowOff>
    </xdr:from>
    <xdr:to>
      <xdr:col>8</xdr:col>
      <xdr:colOff>826763</xdr:colOff>
      <xdr:row>14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28</xdr:row>
      <xdr:rowOff>89649</xdr:rowOff>
    </xdr:from>
    <xdr:to>
      <xdr:col>10</xdr:col>
      <xdr:colOff>78441</xdr:colOff>
      <xdr:row>51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416178"/>
          <a:ext cx="8964706" cy="4288863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29</xdr:row>
      <xdr:rowOff>163830</xdr:rowOff>
    </xdr:from>
    <xdr:to>
      <xdr:col>4</xdr:col>
      <xdr:colOff>811537</xdr:colOff>
      <xdr:row>29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37</xdr:row>
      <xdr:rowOff>9525</xdr:rowOff>
    </xdr:from>
    <xdr:to>
      <xdr:col>4</xdr:col>
      <xdr:colOff>814916</xdr:colOff>
      <xdr:row>37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1243853</xdr:colOff>
      <xdr:row>28</xdr:row>
      <xdr:rowOff>164950</xdr:rowOff>
    </xdr:from>
    <xdr:to>
      <xdr:col>7</xdr:col>
      <xdr:colOff>190501</xdr:colOff>
      <xdr:row>30</xdr:row>
      <xdr:rowOff>126528</xdr:rowOff>
    </xdr:to>
    <xdr:sp macro="" textlink="'CA Informe'!$T$2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558118" y="5779097"/>
          <a:ext cx="1255059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F1857AA-A6B5-401D-95CD-EB0B574FC18D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pPr/>
            <a:t>USD 278,5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688875</xdr:colOff>
      <xdr:row>28</xdr:row>
      <xdr:rowOff>160717</xdr:rowOff>
    </xdr:from>
    <xdr:to>
      <xdr:col>8</xdr:col>
      <xdr:colOff>381001</xdr:colOff>
      <xdr:row>30</xdr:row>
      <xdr:rowOff>122493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538346" y="5774864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38</xdr:row>
      <xdr:rowOff>257175</xdr:rowOff>
    </xdr:from>
    <xdr:to>
      <xdr:col>6</xdr:col>
      <xdr:colOff>1192569</xdr:colOff>
      <xdr:row>40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42</xdr:row>
      <xdr:rowOff>34289</xdr:rowOff>
    </xdr:from>
    <xdr:to>
      <xdr:col>6</xdr:col>
      <xdr:colOff>1457402</xdr:colOff>
      <xdr:row>43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1</xdr:col>
      <xdr:colOff>0</xdr:colOff>
      <xdr:row>6</xdr:row>
      <xdr:rowOff>84667</xdr:rowOff>
    </xdr:from>
    <xdr:to>
      <xdr:col>4</xdr:col>
      <xdr:colOff>845608</xdr:colOff>
      <xdr:row>7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13</xdr:row>
      <xdr:rowOff>90520</xdr:rowOff>
    </xdr:from>
    <xdr:to>
      <xdr:col>4</xdr:col>
      <xdr:colOff>819360</xdr:colOff>
      <xdr:row>15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13</xdr:row>
      <xdr:rowOff>68107</xdr:rowOff>
    </xdr:from>
    <xdr:to>
      <xdr:col>4</xdr:col>
      <xdr:colOff>759508</xdr:colOff>
      <xdr:row>15</xdr:row>
      <xdr:rowOff>40154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90314" y="2992842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13</xdr:row>
      <xdr:rowOff>66429</xdr:rowOff>
    </xdr:from>
    <xdr:to>
      <xdr:col>4</xdr:col>
      <xdr:colOff>11205</xdr:colOff>
      <xdr:row>15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8552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-0,8%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15</xdr:row>
      <xdr:rowOff>80433</xdr:rowOff>
    </xdr:from>
    <xdr:to>
      <xdr:col>4</xdr:col>
      <xdr:colOff>815486</xdr:colOff>
      <xdr:row>16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0</xdr:col>
      <xdr:colOff>89647</xdr:colOff>
      <xdr:row>7</xdr:row>
      <xdr:rowOff>161925</xdr:rowOff>
    </xdr:from>
    <xdr:to>
      <xdr:col>10</xdr:col>
      <xdr:colOff>44824</xdr:colOff>
      <xdr:row>26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6</xdr:row>
      <xdr:rowOff>85725</xdr:rowOff>
    </xdr:from>
    <xdr:to>
      <xdr:col>10</xdr:col>
      <xdr:colOff>22859</xdr:colOff>
      <xdr:row>7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4342839" y="1351990"/>
          <a:ext cx="4252520" cy="274900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116416</xdr:colOff>
      <xdr:row>15</xdr:row>
      <xdr:rowOff>73025</xdr:rowOff>
    </xdr:from>
    <xdr:to>
      <xdr:col>9</xdr:col>
      <xdr:colOff>34436</xdr:colOff>
      <xdr:row>16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26</xdr:row>
      <xdr:rowOff>110714</xdr:rowOff>
    </xdr:from>
    <xdr:to>
      <xdr:col>10</xdr:col>
      <xdr:colOff>44822</xdr:colOff>
      <xdr:row>28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acumulada </a:t>
          </a:r>
        </a:p>
      </xdr:txBody>
    </xdr:sp>
    <xdr:clientData/>
  </xdr:twoCellAnchor>
  <xdr:twoCellAnchor>
    <xdr:from>
      <xdr:col>1</xdr:col>
      <xdr:colOff>64995</xdr:colOff>
      <xdr:row>39</xdr:row>
      <xdr:rowOff>35635</xdr:rowOff>
    </xdr:from>
    <xdr:to>
      <xdr:col>5</xdr:col>
      <xdr:colOff>26895</xdr:colOff>
      <xdr:row>40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29</xdr:row>
      <xdr:rowOff>145678</xdr:rowOff>
    </xdr:from>
    <xdr:to>
      <xdr:col>9</xdr:col>
      <xdr:colOff>122767</xdr:colOff>
      <xdr:row>35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7</xdr:col>
      <xdr:colOff>740149</xdr:colOff>
      <xdr:row>30</xdr:row>
      <xdr:rowOff>137945</xdr:rowOff>
    </xdr:from>
    <xdr:to>
      <xdr:col>9</xdr:col>
      <xdr:colOff>122817</xdr:colOff>
      <xdr:row>32</xdr:row>
      <xdr:rowOff>31313</xdr:rowOff>
    </xdr:to>
    <xdr:sp macro="" textlink="'CA Informe'!$T$29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362825" y="58529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D5EB183-708C-481F-9A64-B84C9A496E63}" type="TxLink">
            <a:rPr lang="en-US" sz="16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 algn="ctr"/>
            <a:t>0,4%</a:t>
          </a:fld>
          <a:endParaRPr lang="es-PY" sz="1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32</xdr:row>
      <xdr:rowOff>23309</xdr:rowOff>
    </xdr:from>
    <xdr:to>
      <xdr:col>9</xdr:col>
      <xdr:colOff>129554</xdr:colOff>
      <xdr:row>33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</xdr:col>
      <xdr:colOff>11206</xdr:colOff>
      <xdr:row>26</xdr:row>
      <xdr:rowOff>112058</xdr:rowOff>
    </xdr:from>
    <xdr:to>
      <xdr:col>5</xdr:col>
      <xdr:colOff>5167</xdr:colOff>
      <xdr:row>28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6</xdr:row>
          <xdr:rowOff>78442</xdr:rowOff>
        </xdr:from>
        <xdr:to>
          <xdr:col>8</xdr:col>
          <xdr:colOff>89648</xdr:colOff>
          <xdr:row>7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49173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26</xdr:row>
          <xdr:rowOff>89646</xdr:rowOff>
        </xdr:from>
        <xdr:to>
          <xdr:col>3</xdr:col>
          <xdr:colOff>515471</xdr:colOff>
          <xdr:row>28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49173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10</xdr:row>
      <xdr:rowOff>56030</xdr:rowOff>
    </xdr:from>
    <xdr:to>
      <xdr:col>4</xdr:col>
      <xdr:colOff>633280</xdr:colOff>
      <xdr:row>12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-493,1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11</xdr:row>
      <xdr:rowOff>145677</xdr:rowOff>
    </xdr:from>
    <xdr:to>
      <xdr:col>4</xdr:col>
      <xdr:colOff>384174</xdr:colOff>
      <xdr:row>13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26</xdr:row>
          <xdr:rowOff>87156</xdr:rowOff>
        </xdr:from>
        <xdr:to>
          <xdr:col>8</xdr:col>
          <xdr:colOff>280147</xdr:colOff>
          <xdr:row>28</xdr:row>
          <xdr:rowOff>5915</xdr:rowOff>
        </xdr:to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E9AEA0E2-3BF0-47DB-2E7B-D8ECDF325AA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7" spid="_x0000_s491739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6880409" y="5342715"/>
              <a:ext cx="907679" cy="2773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78442</xdr:colOff>
      <xdr:row>17</xdr:row>
      <xdr:rowOff>22412</xdr:rowOff>
    </xdr:from>
    <xdr:to>
      <xdr:col>4</xdr:col>
      <xdr:colOff>705972</xdr:colOff>
      <xdr:row>26</xdr:row>
      <xdr:rowOff>47313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D687218D-78F8-4692-B400-7F20BA757368}"/>
            </a:ext>
          </a:extLst>
        </xdr:cNvPr>
        <xdr:cNvSpPr txBox="1"/>
      </xdr:nvSpPr>
      <xdr:spPr>
        <a:xfrm>
          <a:off x="201707" y="3664324"/>
          <a:ext cx="3966883" cy="163854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Resultado primario anualizado equivalente al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-0,4%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del PIB. Por su parte el Gasto Corriente Primario tuvo un </a:t>
          </a:r>
          <a:r>
            <a:rPr kumimoji="0" lang="es-PY" sz="11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crecimiento acumulado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del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13,4%.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Incremento en la recaudación acumulada proveniente de los Ingresos Tributarios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↑5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,3%).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La inversión acumulada cayó 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12,9% </a:t>
          </a:r>
          <a:r>
            <a:rPr lang="es-PY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abril, explicada por la adquisición de equipamiento militar (radar) registrado en febrero de 2025.</a:t>
          </a:r>
          <a:endParaRPr lang="es-PY" sz="1100">
            <a:solidFill>
              <a:sysClr val="windowText" lastClr="000000"/>
            </a:solidFill>
            <a:effectLst/>
          </a:endParaRP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56030</xdr:colOff>
      <xdr:row>16</xdr:row>
      <xdr:rowOff>123266</xdr:rowOff>
    </xdr:from>
    <xdr:to>
      <xdr:col>9</xdr:col>
      <xdr:colOff>113179</xdr:colOff>
      <xdr:row>24</xdr:row>
      <xdr:rowOff>156883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B66D6300-51E8-4918-A072-EDC8F5FBA9DE}"/>
            </a:ext>
          </a:extLst>
        </xdr:cNvPr>
        <xdr:cNvSpPr txBox="1"/>
      </xdr:nvSpPr>
      <xdr:spPr>
        <a:xfrm>
          <a:off x="4370295" y="3316942"/>
          <a:ext cx="4091266" cy="146797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la impuestos internos, pero disimución en impuestos de aduanas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↑14,2%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8,4%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Disminución acumulada en otros ingresos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↓20,3%)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por menores recursos de Entidades Binacionales.</a:t>
          </a:r>
        </a:p>
      </xdr:txBody>
    </xdr:sp>
    <xdr:clientData/>
  </xdr:twoCellAnchor>
  <xdr:twoCellAnchor>
    <xdr:from>
      <xdr:col>1</xdr:col>
      <xdr:colOff>0</xdr:colOff>
      <xdr:row>40</xdr:row>
      <xdr:rowOff>123264</xdr:rowOff>
    </xdr:from>
    <xdr:to>
      <xdr:col>5</xdr:col>
      <xdr:colOff>112396</xdr:colOff>
      <xdr:row>51</xdr:row>
      <xdr:rowOff>158563</xdr:rowOff>
    </xdr:to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720DA027-5037-4CC3-BEF4-F97F916F3222}"/>
            </a:ext>
          </a:extLst>
        </xdr:cNvPr>
        <xdr:cNvSpPr txBox="1"/>
      </xdr:nvSpPr>
      <xdr:spPr>
        <a:xfrm>
          <a:off x="123265" y="7967382"/>
          <a:ext cx="4303396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en Remuneraciones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8,8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en mayor medida por el gasto salarial en los sectores de educación, salud, seguridad y el Poder Judicial, tanto por ajustes por salario mínimo como por aumento de personal.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↑16,0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Hambre Cero, Adultos Mayores, y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Disminución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↓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38,1 mil millones de Gs.)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la apreciación del guaraní frente al dólar americano.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233643</xdr:colOff>
      <xdr:row>41</xdr:row>
      <xdr:rowOff>154081</xdr:rowOff>
    </xdr:from>
    <xdr:to>
      <xdr:col>6</xdr:col>
      <xdr:colOff>319368</xdr:colOff>
      <xdr:row>46</xdr:row>
      <xdr:rowOff>31937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2303E707-DB7B-472B-BAA5-D7FA1B2710A1}"/>
            </a:ext>
          </a:extLst>
        </xdr:cNvPr>
        <xdr:cNvSpPr txBox="1"/>
      </xdr:nvSpPr>
      <xdr:spPr>
        <a:xfrm>
          <a:off x="4547908" y="8177493"/>
          <a:ext cx="1620931" cy="774326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224118</xdr:colOff>
      <xdr:row>35</xdr:row>
      <xdr:rowOff>96931</xdr:rowOff>
    </xdr:from>
    <xdr:to>
      <xdr:col>6</xdr:col>
      <xdr:colOff>281268</xdr:colOff>
      <xdr:row>39</xdr:row>
      <xdr:rowOff>50986</xdr:rowOff>
    </xdr:to>
    <xdr:sp macro="" textlink="">
      <xdr:nvSpPr>
        <xdr:cNvPr id="88" name="CuadroTexto 87">
          <a:extLst>
            <a:ext uri="{FF2B5EF4-FFF2-40B4-BE49-F238E27FC236}">
              <a16:creationId xmlns:a16="http://schemas.microsoft.com/office/drawing/2014/main" id="{29CBB85F-0D99-4EEC-B12A-813C27FC0CB9}"/>
            </a:ext>
          </a:extLst>
        </xdr:cNvPr>
        <xdr:cNvSpPr txBox="1"/>
      </xdr:nvSpPr>
      <xdr:spPr>
        <a:xfrm>
          <a:off x="4538383" y="7044578"/>
          <a:ext cx="1592356" cy="671232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795618</xdr:colOff>
      <xdr:row>33</xdr:row>
      <xdr:rowOff>22412</xdr:rowOff>
    </xdr:from>
    <xdr:to>
      <xdr:col>5</xdr:col>
      <xdr:colOff>1119468</xdr:colOff>
      <xdr:row>34</xdr:row>
      <xdr:rowOff>96932</xdr:rowOff>
    </xdr:to>
    <xdr:sp macro="" textlink="">
      <xdr:nvSpPr>
        <xdr:cNvPr id="89" name="Flecha abajo 71">
          <a:extLst>
            <a:ext uri="{FF2B5EF4-FFF2-40B4-BE49-F238E27FC236}">
              <a16:creationId xmlns:a16="http://schemas.microsoft.com/office/drawing/2014/main" id="{0B739929-6AA7-4517-B177-3C533B99283C}"/>
            </a:ext>
          </a:extLst>
        </xdr:cNvPr>
        <xdr:cNvSpPr/>
      </xdr:nvSpPr>
      <xdr:spPr>
        <a:xfrm>
          <a:off x="5109883" y="6555441"/>
          <a:ext cx="323850" cy="253815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776568</xdr:colOff>
      <xdr:row>39</xdr:row>
      <xdr:rowOff>132230</xdr:rowOff>
    </xdr:from>
    <xdr:to>
      <xdr:col>5</xdr:col>
      <xdr:colOff>1140462</xdr:colOff>
      <xdr:row>41</xdr:row>
      <xdr:rowOff>88191</xdr:rowOff>
    </xdr:to>
    <xdr:sp macro="" textlink="">
      <xdr:nvSpPr>
        <xdr:cNvPr id="90" name="Más 74">
          <a:extLst>
            <a:ext uri="{FF2B5EF4-FFF2-40B4-BE49-F238E27FC236}">
              <a16:creationId xmlns:a16="http://schemas.microsoft.com/office/drawing/2014/main" id="{2CCB348D-BFF9-4DCE-9A24-72C0AC100BAE}"/>
            </a:ext>
          </a:extLst>
        </xdr:cNvPr>
        <xdr:cNvSpPr/>
      </xdr:nvSpPr>
      <xdr:spPr>
        <a:xfrm>
          <a:off x="5090833" y="7797054"/>
          <a:ext cx="363894" cy="314549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117439</xdr:colOff>
      <xdr:row>38</xdr:row>
      <xdr:rowOff>85501</xdr:rowOff>
    </xdr:from>
    <xdr:to>
      <xdr:col>6</xdr:col>
      <xdr:colOff>666079</xdr:colOff>
      <xdr:row>40</xdr:row>
      <xdr:rowOff>106484</xdr:rowOff>
    </xdr:to>
    <xdr:sp macro="" textlink="">
      <xdr:nvSpPr>
        <xdr:cNvPr id="91" name="Elipse 90">
          <a:extLst>
            <a:ext uri="{FF2B5EF4-FFF2-40B4-BE49-F238E27FC236}">
              <a16:creationId xmlns:a16="http://schemas.microsoft.com/office/drawing/2014/main" id="{64C81745-2791-4D61-B56C-58C79E06F81E}"/>
            </a:ext>
          </a:extLst>
        </xdr:cNvPr>
        <xdr:cNvSpPr/>
      </xdr:nvSpPr>
      <xdr:spPr>
        <a:xfrm>
          <a:off x="5966910" y="7571030"/>
          <a:ext cx="548640" cy="379572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71719</xdr:colOff>
      <xdr:row>35</xdr:row>
      <xdr:rowOff>152401</xdr:rowOff>
    </xdr:from>
    <xdr:to>
      <xdr:col>9</xdr:col>
      <xdr:colOff>174812</xdr:colOff>
      <xdr:row>38</xdr:row>
      <xdr:rowOff>39781</xdr:rowOff>
    </xdr:to>
    <xdr:sp macro="" textlink="">
      <xdr:nvSpPr>
        <xdr:cNvPr id="92" name="CuadroTexto 91">
          <a:extLst>
            <a:ext uri="{FF2B5EF4-FFF2-40B4-BE49-F238E27FC236}">
              <a16:creationId xmlns:a16="http://schemas.microsoft.com/office/drawing/2014/main" id="{2CC1C040-A0F2-4AA7-A59A-4701C6CF18EB}"/>
            </a:ext>
          </a:extLst>
        </xdr:cNvPr>
        <xdr:cNvSpPr txBox="1"/>
      </xdr:nvSpPr>
      <xdr:spPr>
        <a:xfrm>
          <a:off x="6694395" y="7100048"/>
          <a:ext cx="1828799" cy="425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746314</xdr:colOff>
      <xdr:row>37</xdr:row>
      <xdr:rowOff>172571</xdr:rowOff>
    </xdr:from>
    <xdr:to>
      <xdr:col>10</xdr:col>
      <xdr:colOff>29135</xdr:colOff>
      <xdr:row>49</xdr:row>
      <xdr:rowOff>127748</xdr:rowOff>
    </xdr:to>
    <xdr:graphicFrame macro="">
      <xdr:nvGraphicFramePr>
        <xdr:cNvPr id="93" name="Diagrama 92">
          <a:extLst>
            <a:ext uri="{FF2B5EF4-FFF2-40B4-BE49-F238E27FC236}">
              <a16:creationId xmlns:a16="http://schemas.microsoft.com/office/drawing/2014/main" id="{E27C7462-D6BF-477B-9F63-633859822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  <xdr:twoCellAnchor>
    <xdr:from>
      <xdr:col>6</xdr:col>
      <xdr:colOff>112059</xdr:colOff>
      <xdr:row>44</xdr:row>
      <xdr:rowOff>134471</xdr:rowOff>
    </xdr:from>
    <xdr:to>
      <xdr:col>6</xdr:col>
      <xdr:colOff>660699</xdr:colOff>
      <xdr:row>47</xdr:row>
      <xdr:rowOff>31629</xdr:rowOff>
    </xdr:to>
    <xdr:sp macro="" textlink="">
      <xdr:nvSpPr>
        <xdr:cNvPr id="96" name="Elipse 95">
          <a:extLst>
            <a:ext uri="{FF2B5EF4-FFF2-40B4-BE49-F238E27FC236}">
              <a16:creationId xmlns:a16="http://schemas.microsoft.com/office/drawing/2014/main" id="{73CE71E1-91EB-440A-875B-6DE0B642F50F}"/>
            </a:ext>
          </a:extLst>
        </xdr:cNvPr>
        <xdr:cNvSpPr/>
      </xdr:nvSpPr>
      <xdr:spPr>
        <a:xfrm>
          <a:off x="5961530" y="8695765"/>
          <a:ext cx="548640" cy="435040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672352</xdr:colOff>
      <xdr:row>35</xdr:row>
      <xdr:rowOff>100852</xdr:rowOff>
    </xdr:from>
    <xdr:to>
      <xdr:col>6</xdr:col>
      <xdr:colOff>262777</xdr:colOff>
      <xdr:row>37</xdr:row>
      <xdr:rowOff>45383</xdr:rowOff>
    </xdr:to>
    <xdr:sp macro="" textlink="">
      <xdr:nvSpPr>
        <xdr:cNvPr id="97" name="CuadroTexto 96">
          <a:extLst>
            <a:ext uri="{FF2B5EF4-FFF2-40B4-BE49-F238E27FC236}">
              <a16:creationId xmlns:a16="http://schemas.microsoft.com/office/drawing/2014/main" id="{0B11BF5F-03C4-43B3-B306-464FF1B9FACA}"/>
            </a:ext>
          </a:extLst>
        </xdr:cNvPr>
        <xdr:cNvSpPr txBox="1"/>
      </xdr:nvSpPr>
      <xdr:spPr>
        <a:xfrm>
          <a:off x="4986617" y="7048499"/>
          <a:ext cx="112563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571499</xdr:colOff>
      <xdr:row>36</xdr:row>
      <xdr:rowOff>112059</xdr:rowOff>
    </xdr:from>
    <xdr:to>
      <xdr:col>6</xdr:col>
      <xdr:colOff>134554</xdr:colOff>
      <xdr:row>38</xdr:row>
      <xdr:rowOff>56590</xdr:rowOff>
    </xdr:to>
    <xdr:sp macro="" textlink="'CA Informe'!T31">
      <xdr:nvSpPr>
        <xdr:cNvPr id="99" name="CuadroTexto 98">
          <a:extLst>
            <a:ext uri="{FF2B5EF4-FFF2-40B4-BE49-F238E27FC236}">
              <a16:creationId xmlns:a16="http://schemas.microsoft.com/office/drawing/2014/main" id="{3EC26ABE-EAE3-4D2A-9DB4-789C9F65EE5B}"/>
            </a:ext>
          </a:extLst>
        </xdr:cNvPr>
        <xdr:cNvSpPr txBox="1"/>
      </xdr:nvSpPr>
      <xdr:spPr>
        <a:xfrm>
          <a:off x="4885764" y="7239000"/>
          <a:ext cx="109826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F6706FF-4E36-4ACE-AB7B-A69288FCDF72}" type="TxLink">
            <a:rPr lang="en-US" sz="1200" b="1" i="0" u="none" strike="noStrike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pPr/>
            <a:t>USD 213,6</a:t>
          </a:fld>
          <a:endParaRPr lang="en-US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493058</xdr:colOff>
      <xdr:row>37</xdr:row>
      <xdr:rowOff>123264</xdr:rowOff>
    </xdr:from>
    <xdr:to>
      <xdr:col>6</xdr:col>
      <xdr:colOff>13015</xdr:colOff>
      <xdr:row>39</xdr:row>
      <xdr:rowOff>39219</xdr:rowOff>
    </xdr:to>
    <xdr:sp macro="" textlink="">
      <xdr:nvSpPr>
        <xdr:cNvPr id="100" name="CuadroTexto 99">
          <a:extLst>
            <a:ext uri="{FF2B5EF4-FFF2-40B4-BE49-F238E27FC236}">
              <a16:creationId xmlns:a16="http://schemas.microsoft.com/office/drawing/2014/main" id="{7D967C0B-AE6E-4FBF-BB37-5DC262C2DE9B}"/>
            </a:ext>
          </a:extLst>
        </xdr:cNvPr>
        <xdr:cNvSpPr txBox="1"/>
      </xdr:nvSpPr>
      <xdr:spPr>
        <a:xfrm>
          <a:off x="4807323" y="7429499"/>
          <a:ext cx="1055163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403412</xdr:colOff>
      <xdr:row>41</xdr:row>
      <xdr:rowOff>168087</xdr:rowOff>
    </xdr:from>
    <xdr:to>
      <xdr:col>6</xdr:col>
      <xdr:colOff>401508</xdr:colOff>
      <xdr:row>43</xdr:row>
      <xdr:rowOff>110937</xdr:rowOff>
    </xdr:to>
    <xdr:sp macro="" textlink="">
      <xdr:nvSpPr>
        <xdr:cNvPr id="101" name="CuadroTexto 100">
          <a:extLst>
            <a:ext uri="{FF2B5EF4-FFF2-40B4-BE49-F238E27FC236}">
              <a16:creationId xmlns:a16="http://schemas.microsoft.com/office/drawing/2014/main" id="{BCA4CB2E-95EB-4717-9E6F-20B0D14D3454}"/>
            </a:ext>
          </a:extLst>
        </xdr:cNvPr>
        <xdr:cNvSpPr txBox="1"/>
      </xdr:nvSpPr>
      <xdr:spPr>
        <a:xfrm>
          <a:off x="4717677" y="8191499"/>
          <a:ext cx="1533302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605119</xdr:colOff>
      <xdr:row>43</xdr:row>
      <xdr:rowOff>11205</xdr:rowOff>
    </xdr:from>
    <xdr:to>
      <xdr:col>6</xdr:col>
      <xdr:colOff>187927</xdr:colOff>
      <xdr:row>44</xdr:row>
      <xdr:rowOff>125681</xdr:rowOff>
    </xdr:to>
    <xdr:sp macro="" textlink="'CA Informe'!T32">
      <xdr:nvSpPr>
        <xdr:cNvPr id="102" name="CuadroTexto 101">
          <a:extLst>
            <a:ext uri="{FF2B5EF4-FFF2-40B4-BE49-F238E27FC236}">
              <a16:creationId xmlns:a16="http://schemas.microsoft.com/office/drawing/2014/main" id="{0081D6FF-8803-4BEF-9B96-0200C7568A9D}"/>
            </a:ext>
          </a:extLst>
        </xdr:cNvPr>
        <xdr:cNvSpPr txBox="1"/>
      </xdr:nvSpPr>
      <xdr:spPr>
        <a:xfrm>
          <a:off x="4919384" y="8393205"/>
          <a:ext cx="1118014" cy="2937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4D31B70-5668-4AE6-B0EC-CDD9EEA4F36D}" type="TxLink">
            <a:rPr lang="en-US" sz="1200" b="1" i="0" u="none" strike="noStrike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pPr/>
            <a:t>USD 64,9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493060</xdr:colOff>
      <xdr:row>44</xdr:row>
      <xdr:rowOff>72499</xdr:rowOff>
    </xdr:from>
    <xdr:to>
      <xdr:col>6</xdr:col>
      <xdr:colOff>13017</xdr:colOff>
      <xdr:row>46</xdr:row>
      <xdr:rowOff>15349</xdr:rowOff>
    </xdr:to>
    <xdr:sp macro="" textlink="">
      <xdr:nvSpPr>
        <xdr:cNvPr id="104" name="CuadroTexto 103">
          <a:extLst>
            <a:ext uri="{FF2B5EF4-FFF2-40B4-BE49-F238E27FC236}">
              <a16:creationId xmlns:a16="http://schemas.microsoft.com/office/drawing/2014/main" id="{8747E076-A3DF-4D1C-A5BC-06D870D28170}"/>
            </a:ext>
          </a:extLst>
        </xdr:cNvPr>
        <xdr:cNvSpPr txBox="1"/>
      </xdr:nvSpPr>
      <xdr:spPr>
        <a:xfrm>
          <a:off x="4807325" y="8633793"/>
          <a:ext cx="1055163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100852</xdr:colOff>
      <xdr:row>38</xdr:row>
      <xdr:rowOff>112060</xdr:rowOff>
    </xdr:from>
    <xdr:to>
      <xdr:col>6</xdr:col>
      <xdr:colOff>737163</xdr:colOff>
      <xdr:row>40</xdr:row>
      <xdr:rowOff>22413</xdr:rowOff>
    </xdr:to>
    <xdr:sp macro="" textlink="'CA Informe'!T43">
      <xdr:nvSpPr>
        <xdr:cNvPr id="105" name="CuadroTexto 104">
          <a:extLst>
            <a:ext uri="{FF2B5EF4-FFF2-40B4-BE49-F238E27FC236}">
              <a16:creationId xmlns:a16="http://schemas.microsoft.com/office/drawing/2014/main" id="{4B0549A7-CA65-46F8-9593-7DB6DEA7DAD0}"/>
            </a:ext>
          </a:extLst>
        </xdr:cNvPr>
        <xdr:cNvSpPr txBox="1"/>
      </xdr:nvSpPr>
      <xdr:spPr>
        <a:xfrm>
          <a:off x="5950323" y="7597589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6933DBF-0624-41E5-9D36-AA1CBF81C6D7}" type="TxLink">
            <a:rPr lang="en-US" sz="12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77%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89647</xdr:colOff>
      <xdr:row>45</xdr:row>
      <xdr:rowOff>44824</xdr:rowOff>
    </xdr:from>
    <xdr:to>
      <xdr:col>6</xdr:col>
      <xdr:colOff>725958</xdr:colOff>
      <xdr:row>46</xdr:row>
      <xdr:rowOff>134472</xdr:rowOff>
    </xdr:to>
    <xdr:sp macro="" textlink="'CA Informe'!T44">
      <xdr:nvSpPr>
        <xdr:cNvPr id="106" name="CuadroTexto 105">
          <a:extLst>
            <a:ext uri="{FF2B5EF4-FFF2-40B4-BE49-F238E27FC236}">
              <a16:creationId xmlns:a16="http://schemas.microsoft.com/office/drawing/2014/main" id="{396FD054-3098-4EB8-8453-C47B6E2AA1B2}"/>
            </a:ext>
          </a:extLst>
        </xdr:cNvPr>
        <xdr:cNvSpPr txBox="1"/>
      </xdr:nvSpPr>
      <xdr:spPr>
        <a:xfrm>
          <a:off x="5939118" y="8785412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A8056D2-A266-409B-8FBE-115A3C42B52B}" type="TxLink">
            <a:rPr lang="en-US" sz="12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23%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134470</xdr:colOff>
      <xdr:row>0</xdr:row>
      <xdr:rowOff>156881</xdr:rowOff>
    </xdr:from>
    <xdr:to>
      <xdr:col>3</xdr:col>
      <xdr:colOff>282052</xdr:colOff>
      <xdr:row>2</xdr:row>
      <xdr:rowOff>113776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83901365-1DC9-43EA-953D-A5B3F562B9C5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32094" r="35151" b="49325"/>
        <a:stretch/>
      </xdr:blipFill>
      <xdr:spPr bwMode="auto">
        <a:xfrm>
          <a:off x="257735" y="156881"/>
          <a:ext cx="2668905" cy="4051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5</xdr:col>
      <xdr:colOff>89646</xdr:colOff>
      <xdr:row>22</xdr:row>
      <xdr:rowOff>22412</xdr:rowOff>
    </xdr:from>
    <xdr:to>
      <xdr:col>9</xdr:col>
      <xdr:colOff>73398</xdr:colOff>
      <xdr:row>26</xdr:row>
      <xdr:rowOff>44823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34A8450-FBE7-40FF-A71E-3AD147FB255C}"/>
            </a:ext>
          </a:extLst>
        </xdr:cNvPr>
        <xdr:cNvSpPr txBox="1"/>
      </xdr:nvSpPr>
      <xdr:spPr>
        <a:xfrm>
          <a:off x="4403911" y="4291853"/>
          <a:ext cx="4017869" cy="739588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abril, los impuestos internos tuvieron un crecimiento interanual, al contrario de los externos 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↑21,0% y 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↓15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,1%, respectivamente)</a:t>
          </a:r>
          <a:endParaRPr lang="es-PY" sz="1050" b="1">
            <a:solidFill>
              <a:sysClr val="windowText" lastClr="000000"/>
            </a:solidFill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112059</xdr:colOff>
      <xdr:row>0</xdr:row>
      <xdr:rowOff>67235</xdr:rowOff>
    </xdr:from>
    <xdr:to>
      <xdr:col>0</xdr:col>
      <xdr:colOff>2780964</xdr:colOff>
      <xdr:row>2</xdr:row>
      <xdr:rowOff>68953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2C52EBB-4D28-4B11-986B-EB57A915032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32094" r="35151" b="49325"/>
        <a:stretch/>
      </xdr:blipFill>
      <xdr:spPr bwMode="auto">
        <a:xfrm>
          <a:off x="112059" y="67235"/>
          <a:ext cx="2668905" cy="4051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78441</xdr:rowOff>
    </xdr:from>
    <xdr:to>
      <xdr:col>0</xdr:col>
      <xdr:colOff>2724934</xdr:colOff>
      <xdr:row>2</xdr:row>
      <xdr:rowOff>80159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B463E4-94A8-4EEC-86DF-7E51E621C457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32094" r="35151" b="49325"/>
        <a:stretch/>
      </xdr:blipFill>
      <xdr:spPr bwMode="auto">
        <a:xfrm>
          <a:off x="56029" y="78441"/>
          <a:ext cx="2668905" cy="4051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5</xdr:col>
      <xdr:colOff>878205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9</xdr:row>
      <xdr:rowOff>0</xdr:rowOff>
    </xdr:from>
    <xdr:to>
      <xdr:col>18</xdr:col>
      <xdr:colOff>742949</xdr:colOff>
      <xdr:row>18</xdr:row>
      <xdr:rowOff>35858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D6987B52-9888-4025-9BC7-E0A7B8789B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96450" y="2105025"/>
              <a:ext cx="2285999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164253</xdr:colOff>
      <xdr:row>29</xdr:row>
      <xdr:rowOff>11206</xdr:rowOff>
    </xdr:from>
    <xdr:to>
      <xdr:col>9</xdr:col>
      <xdr:colOff>154728</xdr:colOff>
      <xdr:row>31</xdr:row>
      <xdr:rowOff>158536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AEA29B1-D878-400B-8D08-56F712FEF60A}"/>
            </a:ext>
          </a:extLst>
        </xdr:cNvPr>
        <xdr:cNvSpPr txBox="1"/>
      </xdr:nvSpPr>
      <xdr:spPr>
        <a:xfrm>
          <a:off x="4469553" y="5573806"/>
          <a:ext cx="4019550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8</xdr:row>
      <xdr:rowOff>0</xdr:rowOff>
    </xdr:from>
    <xdr:to>
      <xdr:col>2</xdr:col>
      <xdr:colOff>422405</xdr:colOff>
      <xdr:row>15</xdr:row>
      <xdr:rowOff>35738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7782DFF-A9DF-4F86-B277-2BFCE3A7B8C3}"/>
            </a:ext>
          </a:extLst>
        </xdr:cNvPr>
        <xdr:cNvSpPr txBox="1"/>
      </xdr:nvSpPr>
      <xdr:spPr>
        <a:xfrm>
          <a:off x="250825" y="1743075"/>
          <a:ext cx="2038480" cy="1321613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8</xdr:row>
      <xdr:rowOff>0</xdr:rowOff>
    </xdr:from>
    <xdr:to>
      <xdr:col>4</xdr:col>
      <xdr:colOff>818532</xdr:colOff>
      <xdr:row>15</xdr:row>
      <xdr:rowOff>33510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4B2AD750-E5EF-42CA-9D05-21FDCCD54386}"/>
            </a:ext>
          </a:extLst>
        </xdr:cNvPr>
        <xdr:cNvSpPr txBox="1"/>
      </xdr:nvSpPr>
      <xdr:spPr>
        <a:xfrm>
          <a:off x="2396067" y="1743075"/>
          <a:ext cx="1880040" cy="1319385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13</xdr:row>
      <xdr:rowOff>39158</xdr:rowOff>
    </xdr:from>
    <xdr:to>
      <xdr:col>2</xdr:col>
      <xdr:colOff>413808</xdr:colOff>
      <xdr:row>15</xdr:row>
      <xdr:rowOff>29633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F61CB98B-018D-40AB-A7AA-8EFEDF4109AC}"/>
            </a:ext>
          </a:extLst>
        </xdr:cNvPr>
        <xdr:cNvSpPr/>
      </xdr:nvSpPr>
      <xdr:spPr>
        <a:xfrm>
          <a:off x="254847" y="2706158"/>
          <a:ext cx="2025861" cy="35242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7</xdr:row>
      <xdr:rowOff>145676</xdr:rowOff>
    </xdr:from>
    <xdr:to>
      <xdr:col>2</xdr:col>
      <xdr:colOff>410733</xdr:colOff>
      <xdr:row>10</xdr:row>
      <xdr:rowOff>145676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E5A1122-2390-4D4E-A8B1-8BB4D7DA0EDD}"/>
            </a:ext>
          </a:extLst>
        </xdr:cNvPr>
        <xdr:cNvSpPr txBox="1"/>
      </xdr:nvSpPr>
      <xdr:spPr>
        <a:xfrm>
          <a:off x="418141" y="1707776"/>
          <a:ext cx="1859492" cy="56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10</xdr:row>
      <xdr:rowOff>25562</xdr:rowOff>
    </xdr:from>
    <xdr:to>
      <xdr:col>2</xdr:col>
      <xdr:colOff>372036</xdr:colOff>
      <xdr:row>12</xdr:row>
      <xdr:rowOff>7514</xdr:rowOff>
    </xdr:to>
    <xdr:sp macro="" textlink="'CA Informe'!$T$6">
      <xdr:nvSpPr>
        <xdr:cNvPr id="7" name="CuadroTexto 6">
          <a:extLst>
            <a:ext uri="{FF2B5EF4-FFF2-40B4-BE49-F238E27FC236}">
              <a16:creationId xmlns:a16="http://schemas.microsoft.com/office/drawing/2014/main" id="{679B22FB-7610-43E5-80FD-B5CD313B6568}"/>
            </a:ext>
          </a:extLst>
        </xdr:cNvPr>
        <xdr:cNvSpPr txBox="1"/>
      </xdr:nvSpPr>
      <xdr:spPr>
        <a:xfrm>
          <a:off x="437590" y="2149637"/>
          <a:ext cx="1801346" cy="343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-1.276,9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11</xdr:row>
      <xdr:rowOff>104091</xdr:rowOff>
    </xdr:from>
    <xdr:to>
      <xdr:col>2</xdr:col>
      <xdr:colOff>33620</xdr:colOff>
      <xdr:row>13</xdr:row>
      <xdr:rowOff>11206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6B676CA-4512-48B0-B646-DD0F348C2351}"/>
            </a:ext>
          </a:extLst>
        </xdr:cNvPr>
        <xdr:cNvSpPr txBox="1"/>
      </xdr:nvSpPr>
      <xdr:spPr>
        <a:xfrm>
          <a:off x="916270" y="2409141"/>
          <a:ext cx="984250" cy="2690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13</xdr:row>
      <xdr:rowOff>29035</xdr:rowOff>
    </xdr:from>
    <xdr:to>
      <xdr:col>1</xdr:col>
      <xdr:colOff>1243853</xdr:colOff>
      <xdr:row>15</xdr:row>
      <xdr:rowOff>7232</xdr:rowOff>
    </xdr:to>
    <xdr:sp macro="" textlink="'CA Informe'!$T$7">
      <xdr:nvSpPr>
        <xdr:cNvPr id="9" name="CuadroTexto 8">
          <a:extLst>
            <a:ext uri="{FF2B5EF4-FFF2-40B4-BE49-F238E27FC236}">
              <a16:creationId xmlns:a16="http://schemas.microsoft.com/office/drawing/2014/main" id="{2FF29D22-65B7-4E05-9ACF-F5CF24351EA2}"/>
            </a:ext>
          </a:extLst>
        </xdr:cNvPr>
        <xdr:cNvSpPr txBox="1"/>
      </xdr:nvSpPr>
      <xdr:spPr>
        <a:xfrm>
          <a:off x="539900" y="2696035"/>
          <a:ext cx="827778" cy="3401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-2,2%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13</xdr:row>
      <xdr:rowOff>29198</xdr:rowOff>
    </xdr:from>
    <xdr:to>
      <xdr:col>2</xdr:col>
      <xdr:colOff>511736</xdr:colOff>
      <xdr:row>14</xdr:row>
      <xdr:rowOff>165555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E94A27E-9A9F-4EFC-AD75-154F5D047D72}"/>
            </a:ext>
          </a:extLst>
        </xdr:cNvPr>
        <xdr:cNvSpPr txBox="1"/>
      </xdr:nvSpPr>
      <xdr:spPr>
        <a:xfrm>
          <a:off x="1161341" y="2696198"/>
          <a:ext cx="1217295" cy="3173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7</xdr:row>
      <xdr:rowOff>168089</xdr:rowOff>
    </xdr:from>
    <xdr:to>
      <xdr:col>4</xdr:col>
      <xdr:colOff>567016</xdr:colOff>
      <xdr:row>12</xdr:row>
      <xdr:rowOff>78441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482A9FB8-99D8-4DA9-A105-BADFFBFB45FD}"/>
            </a:ext>
          </a:extLst>
        </xdr:cNvPr>
        <xdr:cNvSpPr txBox="1"/>
      </xdr:nvSpPr>
      <xdr:spPr>
        <a:xfrm>
          <a:off x="2624167" y="1730189"/>
          <a:ext cx="1400424" cy="8342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14</xdr:row>
      <xdr:rowOff>28575</xdr:rowOff>
    </xdr:from>
    <xdr:to>
      <xdr:col>8</xdr:col>
      <xdr:colOff>826763</xdr:colOff>
      <xdr:row>14</xdr:row>
      <xdr:rowOff>28575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B7029AA5-B7A2-46D3-9C50-F093401E4F43}"/>
            </a:ext>
          </a:extLst>
        </xdr:cNvPr>
        <xdr:cNvCxnSpPr/>
      </xdr:nvCxnSpPr>
      <xdr:spPr>
        <a:xfrm>
          <a:off x="4343400" y="2876550"/>
          <a:ext cx="397953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28</xdr:row>
      <xdr:rowOff>89649</xdr:rowOff>
    </xdr:from>
    <xdr:to>
      <xdr:col>10</xdr:col>
      <xdr:colOff>78441</xdr:colOff>
      <xdr:row>51</xdr:row>
      <xdr:rowOff>105335</xdr:rowOff>
    </xdr:to>
    <xdr:grpSp>
      <xdr:nvGrpSpPr>
        <xdr:cNvPr id="13" name="Grupo 45">
          <a:extLst>
            <a:ext uri="{FF2B5EF4-FFF2-40B4-BE49-F238E27FC236}">
              <a16:creationId xmlns:a16="http://schemas.microsoft.com/office/drawing/2014/main" id="{4B15AE2C-C17D-4B71-832C-9A7BE0C4306B}"/>
            </a:ext>
          </a:extLst>
        </xdr:cNvPr>
        <xdr:cNvGrpSpPr>
          <a:grpSpLocks/>
        </xdr:cNvGrpSpPr>
      </xdr:nvGrpSpPr>
      <xdr:grpSpPr bwMode="auto">
        <a:xfrm>
          <a:off x="78441" y="5655237"/>
          <a:ext cx="8964706" cy="4288863"/>
          <a:chOff x="19050" y="810925"/>
          <a:chExt cx="7727285" cy="2787149"/>
        </a:xfrm>
      </xdr:grpSpPr>
      <xdr:sp macro="" textlink="">
        <xdr:nvSpPr>
          <xdr:cNvPr id="14" name="Proceso 46">
            <a:extLst>
              <a:ext uri="{FF2B5EF4-FFF2-40B4-BE49-F238E27FC236}">
                <a16:creationId xmlns:a16="http://schemas.microsoft.com/office/drawing/2014/main" id="{BC772613-F6F9-4E1C-BD7D-6B5D440CEA1E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15" name="Conector recto 14">
            <a:extLst>
              <a:ext uri="{FF2B5EF4-FFF2-40B4-BE49-F238E27FC236}">
                <a16:creationId xmlns:a16="http://schemas.microsoft.com/office/drawing/2014/main" id="{C47E2C0C-86B6-42EA-91D3-35A36AD9B63F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94130</xdr:colOff>
      <xdr:row>29</xdr:row>
      <xdr:rowOff>175036</xdr:rowOff>
    </xdr:from>
    <xdr:to>
      <xdr:col>5</xdr:col>
      <xdr:colOff>15920</xdr:colOff>
      <xdr:row>29</xdr:row>
      <xdr:rowOff>175036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B78E8DA6-5D15-4FF3-B1B2-57FCF3855133}"/>
            </a:ext>
          </a:extLst>
        </xdr:cNvPr>
        <xdr:cNvCxnSpPr/>
      </xdr:nvCxnSpPr>
      <xdr:spPr>
        <a:xfrm>
          <a:off x="217395" y="5957271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37</xdr:row>
      <xdr:rowOff>9525</xdr:rowOff>
    </xdr:from>
    <xdr:to>
      <xdr:col>4</xdr:col>
      <xdr:colOff>814916</xdr:colOff>
      <xdr:row>37</xdr:row>
      <xdr:rowOff>21166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AF4B06CF-217C-411B-BA0A-35AD470AC485}"/>
            </a:ext>
          </a:extLst>
        </xdr:cNvPr>
        <xdr:cNvCxnSpPr/>
      </xdr:nvCxnSpPr>
      <xdr:spPr>
        <a:xfrm>
          <a:off x="132790" y="7304554"/>
          <a:ext cx="4144744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1243853</xdr:colOff>
      <xdr:row>28</xdr:row>
      <xdr:rowOff>164950</xdr:rowOff>
    </xdr:from>
    <xdr:to>
      <xdr:col>7</xdr:col>
      <xdr:colOff>190501</xdr:colOff>
      <xdr:row>30</xdr:row>
      <xdr:rowOff>126528</xdr:rowOff>
    </xdr:to>
    <xdr:sp macro="" textlink="'CA Informe'!$T$38">
      <xdr:nvSpPr>
        <xdr:cNvPr id="18" name="CuadroTexto 17">
          <a:extLst>
            <a:ext uri="{FF2B5EF4-FFF2-40B4-BE49-F238E27FC236}">
              <a16:creationId xmlns:a16="http://schemas.microsoft.com/office/drawing/2014/main" id="{C565A013-4427-49B9-859B-86C68FD8AF48}"/>
            </a:ext>
          </a:extLst>
        </xdr:cNvPr>
        <xdr:cNvSpPr txBox="1"/>
      </xdr:nvSpPr>
      <xdr:spPr>
        <a:xfrm>
          <a:off x="5549153" y="5546575"/>
          <a:ext cx="1251698" cy="3330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A656F3-2146-460B-8C2F-3C45F2E13FE4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919,2</a:t>
          </a:fld>
          <a:endParaRPr lang="es-PY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688875</xdr:colOff>
      <xdr:row>28</xdr:row>
      <xdr:rowOff>160717</xdr:rowOff>
    </xdr:from>
    <xdr:to>
      <xdr:col>8</xdr:col>
      <xdr:colOff>381001</xdr:colOff>
      <xdr:row>30</xdr:row>
      <xdr:rowOff>122493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184A2F3C-4901-49D4-8424-52DCF3AAEC70}"/>
            </a:ext>
          </a:extLst>
        </xdr:cNvPr>
        <xdr:cNvSpPr txBox="1"/>
      </xdr:nvSpPr>
      <xdr:spPr>
        <a:xfrm>
          <a:off x="6527700" y="5542342"/>
          <a:ext cx="1349476" cy="333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38</xdr:row>
      <xdr:rowOff>257175</xdr:rowOff>
    </xdr:from>
    <xdr:to>
      <xdr:col>6</xdr:col>
      <xdr:colOff>1192569</xdr:colOff>
      <xdr:row>40</xdr:row>
      <xdr:rowOff>135255</xdr:rowOff>
    </xdr:to>
    <xdr:sp macro="" textlink="">
      <xdr:nvSpPr>
        <xdr:cNvPr id="20" name="Más 74">
          <a:extLst>
            <a:ext uri="{FF2B5EF4-FFF2-40B4-BE49-F238E27FC236}">
              <a16:creationId xmlns:a16="http://schemas.microsoft.com/office/drawing/2014/main" id="{91B0DB02-C972-4461-A5AD-522334517BCF}"/>
            </a:ext>
          </a:extLst>
        </xdr:cNvPr>
        <xdr:cNvSpPr/>
      </xdr:nvSpPr>
      <xdr:spPr>
        <a:xfrm>
          <a:off x="6610350" y="7448550"/>
          <a:ext cx="1944" cy="31623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42</xdr:row>
      <xdr:rowOff>34289</xdr:rowOff>
    </xdr:from>
    <xdr:to>
      <xdr:col>6</xdr:col>
      <xdr:colOff>1457402</xdr:colOff>
      <xdr:row>43</xdr:row>
      <xdr:rowOff>148590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2C8C5F9F-8289-4C93-8ED4-8E9E637A7809}"/>
            </a:ext>
          </a:extLst>
        </xdr:cNvPr>
        <xdr:cNvSpPr txBox="1"/>
      </xdr:nvSpPr>
      <xdr:spPr>
        <a:xfrm>
          <a:off x="6614160" y="8025764"/>
          <a:ext cx="0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30</xdr:row>
      <xdr:rowOff>75141</xdr:rowOff>
    </xdr:from>
    <xdr:to>
      <xdr:col>7</xdr:col>
      <xdr:colOff>695325</xdr:colOff>
      <xdr:row>31</xdr:row>
      <xdr:rowOff>95250</xdr:rowOff>
    </xdr:to>
    <xdr:sp macro="" textlink="">
      <xdr:nvSpPr>
        <xdr:cNvPr id="22" name="Rectángulo 21">
          <a:extLst>
            <a:ext uri="{FF2B5EF4-FFF2-40B4-BE49-F238E27FC236}">
              <a16:creationId xmlns:a16="http://schemas.microsoft.com/office/drawing/2014/main" id="{884A66A4-BA75-4AAE-8032-A9631CA4215C}"/>
            </a:ext>
          </a:extLst>
        </xdr:cNvPr>
        <xdr:cNvSpPr/>
      </xdr:nvSpPr>
      <xdr:spPr>
        <a:xfrm>
          <a:off x="5572125" y="5828241"/>
          <a:ext cx="1733550" cy="21060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Anualizada</a:t>
          </a:r>
        </a:p>
      </xdr:txBody>
    </xdr:sp>
    <xdr:clientData/>
  </xdr:twoCellAnchor>
  <xdr:twoCellAnchor>
    <xdr:from>
      <xdr:col>0</xdr:col>
      <xdr:colOff>56029</xdr:colOff>
      <xdr:row>6</xdr:row>
      <xdr:rowOff>118284</xdr:rowOff>
    </xdr:from>
    <xdr:to>
      <xdr:col>4</xdr:col>
      <xdr:colOff>778372</xdr:colOff>
      <xdr:row>7</xdr:row>
      <xdr:rowOff>103948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DF04FD6A-ABF7-4B73-A21C-04DBF5684C3C}"/>
            </a:ext>
          </a:extLst>
        </xdr:cNvPr>
        <xdr:cNvSpPr txBox="1"/>
      </xdr:nvSpPr>
      <xdr:spPr>
        <a:xfrm>
          <a:off x="56029" y="1384549"/>
          <a:ext cx="4184961" cy="277017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13</xdr:row>
      <xdr:rowOff>90520</xdr:rowOff>
    </xdr:from>
    <xdr:to>
      <xdr:col>4</xdr:col>
      <xdr:colOff>819360</xdr:colOff>
      <xdr:row>15</xdr:row>
      <xdr:rowOff>28892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AE54D9E1-CFF2-4BC6-BD62-6FEC238FE337}"/>
            </a:ext>
          </a:extLst>
        </xdr:cNvPr>
        <xdr:cNvSpPr txBox="1"/>
      </xdr:nvSpPr>
      <xdr:spPr>
        <a:xfrm>
          <a:off x="2397335" y="2757520"/>
          <a:ext cx="1879600" cy="300322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13</xdr:row>
      <xdr:rowOff>68107</xdr:rowOff>
    </xdr:from>
    <xdr:to>
      <xdr:col>4</xdr:col>
      <xdr:colOff>759508</xdr:colOff>
      <xdr:row>15</xdr:row>
      <xdr:rowOff>40154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57F92525-AE72-47E0-BF36-EA4CF41CFE72}"/>
            </a:ext>
          </a:extLst>
        </xdr:cNvPr>
        <xdr:cNvSpPr txBox="1"/>
      </xdr:nvSpPr>
      <xdr:spPr>
        <a:xfrm>
          <a:off x="3184151" y="2735107"/>
          <a:ext cx="1032932" cy="33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13</xdr:row>
      <xdr:rowOff>66429</xdr:rowOff>
    </xdr:from>
    <xdr:to>
      <xdr:col>4</xdr:col>
      <xdr:colOff>11205</xdr:colOff>
      <xdr:row>15</xdr:row>
      <xdr:rowOff>9900</xdr:rowOff>
    </xdr:to>
    <xdr:sp macro="" textlink="'CA Informe'!$T$12">
      <xdr:nvSpPr>
        <xdr:cNvPr id="26" name="CuadroTexto 25">
          <a:extLst>
            <a:ext uri="{FF2B5EF4-FFF2-40B4-BE49-F238E27FC236}">
              <a16:creationId xmlns:a16="http://schemas.microsoft.com/office/drawing/2014/main" id="{F07EAF93-F230-4819-9319-4AA46DEB5500}"/>
            </a:ext>
          </a:extLst>
        </xdr:cNvPr>
        <xdr:cNvSpPr txBox="1"/>
      </xdr:nvSpPr>
      <xdr:spPr>
        <a:xfrm>
          <a:off x="2581046" y="2733429"/>
          <a:ext cx="887734" cy="305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-0,8%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15</xdr:row>
      <xdr:rowOff>80433</xdr:rowOff>
    </xdr:from>
    <xdr:to>
      <xdr:col>4</xdr:col>
      <xdr:colOff>815486</xdr:colOff>
      <xdr:row>16</xdr:row>
      <xdr:rowOff>96146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271E35FA-4EA7-4DDD-ACC5-A525FBE472FB}"/>
            </a:ext>
          </a:extLst>
        </xdr:cNvPr>
        <xdr:cNvSpPr txBox="1"/>
      </xdr:nvSpPr>
      <xdr:spPr>
        <a:xfrm>
          <a:off x="230716" y="3109383"/>
          <a:ext cx="4042345" cy="196688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0</xdr:col>
      <xdr:colOff>89647</xdr:colOff>
      <xdr:row>7</xdr:row>
      <xdr:rowOff>161925</xdr:rowOff>
    </xdr:from>
    <xdr:to>
      <xdr:col>10</xdr:col>
      <xdr:colOff>44824</xdr:colOff>
      <xdr:row>26</xdr:row>
      <xdr:rowOff>76200</xdr:rowOff>
    </xdr:to>
    <xdr:sp macro="" textlink="">
      <xdr:nvSpPr>
        <xdr:cNvPr id="28" name="Proceso 5">
          <a:extLst>
            <a:ext uri="{FF2B5EF4-FFF2-40B4-BE49-F238E27FC236}">
              <a16:creationId xmlns:a16="http://schemas.microsoft.com/office/drawing/2014/main" id="{2C2A3D5A-CC66-446E-91B2-4D077C9F94D5}"/>
            </a:ext>
          </a:extLst>
        </xdr:cNvPr>
        <xdr:cNvSpPr/>
      </xdr:nvSpPr>
      <xdr:spPr bwMode="auto">
        <a:xfrm>
          <a:off x="89647" y="1724025"/>
          <a:ext cx="8518152" cy="3371850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116416</xdr:colOff>
      <xdr:row>15</xdr:row>
      <xdr:rowOff>73025</xdr:rowOff>
    </xdr:from>
    <xdr:to>
      <xdr:col>9</xdr:col>
      <xdr:colOff>34436</xdr:colOff>
      <xdr:row>16</xdr:row>
      <xdr:rowOff>88738</xdr:rowOff>
    </xdr:to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24D740FA-2AD0-46D1-A7B8-3DE03CA51170}"/>
            </a:ext>
          </a:extLst>
        </xdr:cNvPr>
        <xdr:cNvSpPr txBox="1"/>
      </xdr:nvSpPr>
      <xdr:spPr>
        <a:xfrm>
          <a:off x="4421716" y="3101975"/>
          <a:ext cx="3947095" cy="196688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26</xdr:row>
      <xdr:rowOff>110714</xdr:rowOff>
    </xdr:from>
    <xdr:to>
      <xdr:col>10</xdr:col>
      <xdr:colOff>44822</xdr:colOff>
      <xdr:row>28</xdr:row>
      <xdr:rowOff>11206</xdr:rowOff>
    </xdr:to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D4B79BBB-FAC0-4248-BD59-C2D6892AA06A}"/>
            </a:ext>
          </a:extLst>
        </xdr:cNvPr>
        <xdr:cNvSpPr txBox="1"/>
      </xdr:nvSpPr>
      <xdr:spPr>
        <a:xfrm>
          <a:off x="4361328" y="5130389"/>
          <a:ext cx="4246469" cy="262442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anualizada </a:t>
          </a:r>
        </a:p>
      </xdr:txBody>
    </xdr:sp>
    <xdr:clientData/>
  </xdr:twoCellAnchor>
  <xdr:twoCellAnchor>
    <xdr:from>
      <xdr:col>1</xdr:col>
      <xdr:colOff>64995</xdr:colOff>
      <xdr:row>39</xdr:row>
      <xdr:rowOff>35635</xdr:rowOff>
    </xdr:from>
    <xdr:to>
      <xdr:col>5</xdr:col>
      <xdr:colOff>26895</xdr:colOff>
      <xdr:row>40</xdr:row>
      <xdr:rowOff>98611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8C23A263-3947-4C79-9167-417BC556C9BB}"/>
            </a:ext>
          </a:extLst>
        </xdr:cNvPr>
        <xdr:cNvSpPr txBox="1"/>
      </xdr:nvSpPr>
      <xdr:spPr>
        <a:xfrm>
          <a:off x="188820" y="7484185"/>
          <a:ext cx="4143375" cy="24395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29</xdr:row>
      <xdr:rowOff>145678</xdr:rowOff>
    </xdr:from>
    <xdr:to>
      <xdr:col>9</xdr:col>
      <xdr:colOff>122767</xdr:colOff>
      <xdr:row>35</xdr:row>
      <xdr:rowOff>19051</xdr:rowOff>
    </xdr:to>
    <xdr:sp macro="" textlink="">
      <xdr:nvSpPr>
        <xdr:cNvPr id="33" name="Elipse 32">
          <a:extLst>
            <a:ext uri="{FF2B5EF4-FFF2-40B4-BE49-F238E27FC236}">
              <a16:creationId xmlns:a16="http://schemas.microsoft.com/office/drawing/2014/main" id="{B7C53C96-586E-4FB1-8FD1-8B7387BB3969}"/>
            </a:ext>
          </a:extLst>
        </xdr:cNvPr>
        <xdr:cNvSpPr/>
      </xdr:nvSpPr>
      <xdr:spPr>
        <a:xfrm>
          <a:off x="7296150" y="5708278"/>
          <a:ext cx="1160992" cy="1035423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30</xdr:row>
      <xdr:rowOff>137945</xdr:rowOff>
    </xdr:from>
    <xdr:to>
      <xdr:col>10</xdr:col>
      <xdr:colOff>156434</xdr:colOff>
      <xdr:row>32</xdr:row>
      <xdr:rowOff>31313</xdr:rowOff>
    </xdr:to>
    <xdr:sp macro="" textlink="'CA Informe'!$T$30">
      <xdr:nvSpPr>
        <xdr:cNvPr id="34" name="CuadroTexto 33">
          <a:extLst>
            <a:ext uri="{FF2B5EF4-FFF2-40B4-BE49-F238E27FC236}">
              <a16:creationId xmlns:a16="http://schemas.microsoft.com/office/drawing/2014/main" id="{91AA6283-0601-43D9-B49A-F227BF986603}"/>
            </a:ext>
          </a:extLst>
        </xdr:cNvPr>
        <xdr:cNvSpPr txBox="1"/>
      </xdr:nvSpPr>
      <xdr:spPr>
        <a:xfrm>
          <a:off x="7608794" y="5891045"/>
          <a:ext cx="1110615" cy="264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250AF2-72A2-4C82-A455-E71F1A9FB8D8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1,4%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32</xdr:row>
      <xdr:rowOff>23309</xdr:rowOff>
    </xdr:from>
    <xdr:to>
      <xdr:col>9</xdr:col>
      <xdr:colOff>129554</xdr:colOff>
      <xdr:row>33</xdr:row>
      <xdr:rowOff>123265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15EA9169-7E7F-480A-BDBD-6337271C5463}"/>
            </a:ext>
          </a:extLst>
        </xdr:cNvPr>
        <xdr:cNvSpPr txBox="1"/>
      </xdr:nvSpPr>
      <xdr:spPr>
        <a:xfrm>
          <a:off x="7484409" y="6147884"/>
          <a:ext cx="979520" cy="2809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</xdr:col>
      <xdr:colOff>11206</xdr:colOff>
      <xdr:row>26</xdr:row>
      <xdr:rowOff>112058</xdr:rowOff>
    </xdr:from>
    <xdr:to>
      <xdr:col>5</xdr:col>
      <xdr:colOff>5167</xdr:colOff>
      <xdr:row>28</xdr:row>
      <xdr:rowOff>8076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A11A0785-28EF-442A-9569-E61FBD0DAACF}"/>
            </a:ext>
          </a:extLst>
        </xdr:cNvPr>
        <xdr:cNvSpPr txBox="1"/>
      </xdr:nvSpPr>
      <xdr:spPr>
        <a:xfrm>
          <a:off x="135031" y="5131733"/>
          <a:ext cx="4175436" cy="257968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26</xdr:row>
          <xdr:rowOff>89646</xdr:rowOff>
        </xdr:from>
        <xdr:to>
          <xdr:col>3</xdr:col>
          <xdr:colOff>561897</xdr:colOff>
          <xdr:row>28</xdr:row>
          <xdr:rowOff>0</xdr:rowOff>
        </xdr:to>
        <xdr:pic>
          <xdr:nvPicPr>
            <xdr:cNvPr id="39" name="Imagen 38">
              <a:extLst>
                <a:ext uri="{FF2B5EF4-FFF2-40B4-BE49-F238E27FC236}">
                  <a16:creationId xmlns:a16="http://schemas.microsoft.com/office/drawing/2014/main" id="{1480E3A7-20FB-45F4-A6F7-701E93B7CE9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45626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297205" y="5076264"/>
              <a:ext cx="909280" cy="26894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10</xdr:row>
      <xdr:rowOff>56030</xdr:rowOff>
    </xdr:from>
    <xdr:to>
      <xdr:col>4</xdr:col>
      <xdr:colOff>633280</xdr:colOff>
      <xdr:row>12</xdr:row>
      <xdr:rowOff>37982</xdr:rowOff>
    </xdr:to>
    <xdr:sp macro="" textlink="'CA Informe'!$T$11">
      <xdr:nvSpPr>
        <xdr:cNvPr id="40" name="CuadroTexto 39">
          <a:extLst>
            <a:ext uri="{FF2B5EF4-FFF2-40B4-BE49-F238E27FC236}">
              <a16:creationId xmlns:a16="http://schemas.microsoft.com/office/drawing/2014/main" id="{82742E1D-79A8-4F8B-A7AC-1A5E20C961B4}"/>
            </a:ext>
          </a:extLst>
        </xdr:cNvPr>
        <xdr:cNvSpPr txBox="1"/>
      </xdr:nvSpPr>
      <xdr:spPr>
        <a:xfrm>
          <a:off x="2795308" y="2180105"/>
          <a:ext cx="1295547" cy="343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-493,1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11</xdr:row>
      <xdr:rowOff>145677</xdr:rowOff>
    </xdr:from>
    <xdr:to>
      <xdr:col>4</xdr:col>
      <xdr:colOff>384174</xdr:colOff>
      <xdr:row>13</xdr:row>
      <xdr:rowOff>52792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4DF29A74-3A71-4C39-8796-0E12FEA05972}"/>
            </a:ext>
          </a:extLst>
        </xdr:cNvPr>
        <xdr:cNvSpPr txBox="1"/>
      </xdr:nvSpPr>
      <xdr:spPr>
        <a:xfrm>
          <a:off x="2851337" y="2450727"/>
          <a:ext cx="990412" cy="2690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26</xdr:row>
          <xdr:rowOff>87156</xdr:rowOff>
        </xdr:from>
        <xdr:to>
          <xdr:col>8</xdr:col>
          <xdr:colOff>214393</xdr:colOff>
          <xdr:row>27</xdr:row>
          <xdr:rowOff>156882</xdr:rowOff>
        </xdr:to>
        <xdr:pic>
          <xdr:nvPicPr>
            <xdr:cNvPr id="42" name="Imagen 41">
              <a:extLst>
                <a:ext uri="{FF2B5EF4-FFF2-40B4-BE49-F238E27FC236}">
                  <a16:creationId xmlns:a16="http://schemas.microsoft.com/office/drawing/2014/main" id="{7F0F6BBB-8C80-4C6A-BE09-0311484B998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38" spid="_x0000_s45626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880409" y="5073774"/>
              <a:ext cx="841925" cy="24902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78442</xdr:colOff>
      <xdr:row>17</xdr:row>
      <xdr:rowOff>22412</xdr:rowOff>
    </xdr:from>
    <xdr:to>
      <xdr:col>4</xdr:col>
      <xdr:colOff>705972</xdr:colOff>
      <xdr:row>26</xdr:row>
      <xdr:rowOff>47313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B9E367B2-1DBB-4116-9BBD-4FD776FF2E7C}"/>
            </a:ext>
          </a:extLst>
        </xdr:cNvPr>
        <xdr:cNvSpPr txBox="1"/>
      </xdr:nvSpPr>
      <xdr:spPr>
        <a:xfrm>
          <a:off x="202267" y="3413312"/>
          <a:ext cx="3961280" cy="165367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Resultado primario anualizado equivalente al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-0,7%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del PIB. Por su parte el Gasto Corriente Primario tuvo un </a:t>
          </a:r>
          <a:r>
            <a:rPr kumimoji="0" lang="es-PY" sz="11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crecimiento acumulado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del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8,1%.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proveniente de los Ingresos Tributarios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(↑12,5%).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Aceleración de la inversión acumulada a marzo, explicado por la mayor ejecución del MOPC y el MDN.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56030</xdr:colOff>
      <xdr:row>16</xdr:row>
      <xdr:rowOff>123266</xdr:rowOff>
    </xdr:from>
    <xdr:to>
      <xdr:col>9</xdr:col>
      <xdr:colOff>113179</xdr:colOff>
      <xdr:row>23</xdr:row>
      <xdr:rowOff>63316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BEC1DC2F-115E-4CD5-B720-C0744769CFEE}"/>
            </a:ext>
          </a:extLst>
        </xdr:cNvPr>
        <xdr:cNvSpPr txBox="1"/>
      </xdr:nvSpPr>
      <xdr:spPr>
        <a:xfrm>
          <a:off x="4361330" y="3333191"/>
          <a:ext cx="4086224" cy="120687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la impuestos internos y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↑8,1%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↑13,7%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Crecimiento acumulado en ingresos provenientes de las Entidades Binacionales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↑28,7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%).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40</xdr:row>
      <xdr:rowOff>123264</xdr:rowOff>
    </xdr:from>
    <xdr:to>
      <xdr:col>5</xdr:col>
      <xdr:colOff>112396</xdr:colOff>
      <xdr:row>51</xdr:row>
      <xdr:rowOff>158563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859066B5-2A71-4F5E-9B92-CED6D6C0C739}"/>
            </a:ext>
          </a:extLst>
        </xdr:cNvPr>
        <xdr:cNvSpPr txBox="1"/>
      </xdr:nvSpPr>
      <xdr:spPr>
        <a:xfrm>
          <a:off x="123825" y="7752789"/>
          <a:ext cx="4293871" cy="2026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7,5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principalmente por el gasto salarial en el MSPyBS, MEC, M. del Interior y el M. de Defensa Nacional, tanto por ajustes por salario mínimo como por aumento de personal.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↑13,8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alimentación escolar y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↑357,7 mil millones de Gs.)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pagos de intereses de Bonos internos e internacionales.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233643</xdr:colOff>
      <xdr:row>41</xdr:row>
      <xdr:rowOff>154081</xdr:rowOff>
    </xdr:from>
    <xdr:to>
      <xdr:col>6</xdr:col>
      <xdr:colOff>319368</xdr:colOff>
      <xdr:row>46</xdr:row>
      <xdr:rowOff>31937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3E27461F-A306-4A7C-8895-CC631C717A3E}"/>
            </a:ext>
          </a:extLst>
        </xdr:cNvPr>
        <xdr:cNvSpPr txBox="1"/>
      </xdr:nvSpPr>
      <xdr:spPr>
        <a:xfrm>
          <a:off x="4538943" y="7964581"/>
          <a:ext cx="1619250" cy="782731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224118</xdr:colOff>
      <xdr:row>35</xdr:row>
      <xdr:rowOff>96931</xdr:rowOff>
    </xdr:from>
    <xdr:to>
      <xdr:col>6</xdr:col>
      <xdr:colOff>281268</xdr:colOff>
      <xdr:row>39</xdr:row>
      <xdr:rowOff>50986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E7851508-3C5B-44C1-9423-C83C37E4A78E}"/>
            </a:ext>
          </a:extLst>
        </xdr:cNvPr>
        <xdr:cNvSpPr txBox="1"/>
      </xdr:nvSpPr>
      <xdr:spPr>
        <a:xfrm>
          <a:off x="4529418" y="6821581"/>
          <a:ext cx="1590675" cy="677955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795618</xdr:colOff>
      <xdr:row>33</xdr:row>
      <xdr:rowOff>22412</xdr:rowOff>
    </xdr:from>
    <xdr:to>
      <xdr:col>5</xdr:col>
      <xdr:colOff>1119468</xdr:colOff>
      <xdr:row>34</xdr:row>
      <xdr:rowOff>96932</xdr:rowOff>
    </xdr:to>
    <xdr:sp macro="" textlink="">
      <xdr:nvSpPr>
        <xdr:cNvPr id="48" name="Flecha abajo 71">
          <a:extLst>
            <a:ext uri="{FF2B5EF4-FFF2-40B4-BE49-F238E27FC236}">
              <a16:creationId xmlns:a16="http://schemas.microsoft.com/office/drawing/2014/main" id="{FBF00872-DE20-499D-A63B-F32DD19214F3}"/>
            </a:ext>
          </a:extLst>
        </xdr:cNvPr>
        <xdr:cNvSpPr/>
      </xdr:nvSpPr>
      <xdr:spPr>
        <a:xfrm>
          <a:off x="5100918" y="6327962"/>
          <a:ext cx="323850" cy="255495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776568</xdr:colOff>
      <xdr:row>39</xdr:row>
      <xdr:rowOff>132230</xdr:rowOff>
    </xdr:from>
    <xdr:to>
      <xdr:col>5</xdr:col>
      <xdr:colOff>1140462</xdr:colOff>
      <xdr:row>41</xdr:row>
      <xdr:rowOff>88191</xdr:rowOff>
    </xdr:to>
    <xdr:sp macro="" textlink="">
      <xdr:nvSpPr>
        <xdr:cNvPr id="49" name="Más 74">
          <a:extLst>
            <a:ext uri="{FF2B5EF4-FFF2-40B4-BE49-F238E27FC236}">
              <a16:creationId xmlns:a16="http://schemas.microsoft.com/office/drawing/2014/main" id="{CE0225F0-8CC7-41EC-BFC6-E14410A996E7}"/>
            </a:ext>
          </a:extLst>
        </xdr:cNvPr>
        <xdr:cNvSpPr/>
      </xdr:nvSpPr>
      <xdr:spPr>
        <a:xfrm>
          <a:off x="5081868" y="7580780"/>
          <a:ext cx="363894" cy="317911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117439</xdr:colOff>
      <xdr:row>38</xdr:row>
      <xdr:rowOff>85501</xdr:rowOff>
    </xdr:from>
    <xdr:to>
      <xdr:col>6</xdr:col>
      <xdr:colOff>666079</xdr:colOff>
      <xdr:row>40</xdr:row>
      <xdr:rowOff>106484</xdr:rowOff>
    </xdr:to>
    <xdr:sp macro="" textlink="">
      <xdr:nvSpPr>
        <xdr:cNvPr id="50" name="Elipse 49">
          <a:extLst>
            <a:ext uri="{FF2B5EF4-FFF2-40B4-BE49-F238E27FC236}">
              <a16:creationId xmlns:a16="http://schemas.microsoft.com/office/drawing/2014/main" id="{C8F8CEA6-EBCA-4F4A-AB0E-CAA6D1BB427C}"/>
            </a:ext>
          </a:extLst>
        </xdr:cNvPr>
        <xdr:cNvSpPr/>
      </xdr:nvSpPr>
      <xdr:spPr>
        <a:xfrm>
          <a:off x="5956264" y="7353076"/>
          <a:ext cx="548640" cy="382933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71719</xdr:colOff>
      <xdr:row>35</xdr:row>
      <xdr:rowOff>152401</xdr:rowOff>
    </xdr:from>
    <xdr:to>
      <xdr:col>9</xdr:col>
      <xdr:colOff>174812</xdr:colOff>
      <xdr:row>38</xdr:row>
      <xdr:rowOff>39781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3CB9207B-1ECB-4581-B037-B30FE2F9BBC9}"/>
            </a:ext>
          </a:extLst>
        </xdr:cNvPr>
        <xdr:cNvSpPr txBox="1"/>
      </xdr:nvSpPr>
      <xdr:spPr>
        <a:xfrm>
          <a:off x="6682069" y="6877051"/>
          <a:ext cx="1827118" cy="4303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746314</xdr:colOff>
      <xdr:row>37</xdr:row>
      <xdr:rowOff>172571</xdr:rowOff>
    </xdr:from>
    <xdr:to>
      <xdr:col>10</xdr:col>
      <xdr:colOff>29135</xdr:colOff>
      <xdr:row>49</xdr:row>
      <xdr:rowOff>127748</xdr:rowOff>
    </xdr:to>
    <xdr:graphicFrame macro="">
      <xdr:nvGraphicFramePr>
        <xdr:cNvPr id="52" name="Diagrama 51">
          <a:extLst>
            <a:ext uri="{FF2B5EF4-FFF2-40B4-BE49-F238E27FC236}">
              <a16:creationId xmlns:a16="http://schemas.microsoft.com/office/drawing/2014/main" id="{45758627-A2F7-4B94-AA76-6CE85854B6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3" r:lo="rId4" r:qs="rId5" r:cs="rId6"/>
        </a:graphicData>
      </a:graphic>
    </xdr:graphicFrame>
    <xdr:clientData/>
  </xdr:twoCellAnchor>
  <xdr:twoCellAnchor>
    <xdr:from>
      <xdr:col>6</xdr:col>
      <xdr:colOff>112059</xdr:colOff>
      <xdr:row>44</xdr:row>
      <xdr:rowOff>134471</xdr:rowOff>
    </xdr:from>
    <xdr:to>
      <xdr:col>6</xdr:col>
      <xdr:colOff>660699</xdr:colOff>
      <xdr:row>47</xdr:row>
      <xdr:rowOff>31629</xdr:rowOff>
    </xdr:to>
    <xdr:sp macro="" textlink="">
      <xdr:nvSpPr>
        <xdr:cNvPr id="53" name="Elipse 52">
          <a:extLst>
            <a:ext uri="{FF2B5EF4-FFF2-40B4-BE49-F238E27FC236}">
              <a16:creationId xmlns:a16="http://schemas.microsoft.com/office/drawing/2014/main" id="{F23B219E-4CA2-4CCD-9982-82EFDB58A0BF}"/>
            </a:ext>
          </a:extLst>
        </xdr:cNvPr>
        <xdr:cNvSpPr/>
      </xdr:nvSpPr>
      <xdr:spPr>
        <a:xfrm>
          <a:off x="5950884" y="8487896"/>
          <a:ext cx="548640" cy="440083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672352</xdr:colOff>
      <xdr:row>35</xdr:row>
      <xdr:rowOff>100852</xdr:rowOff>
    </xdr:from>
    <xdr:to>
      <xdr:col>6</xdr:col>
      <xdr:colOff>262777</xdr:colOff>
      <xdr:row>37</xdr:row>
      <xdr:rowOff>45383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716B131-9E70-494B-B9E0-13C3393F0A73}"/>
            </a:ext>
          </a:extLst>
        </xdr:cNvPr>
        <xdr:cNvSpPr txBox="1"/>
      </xdr:nvSpPr>
      <xdr:spPr>
        <a:xfrm>
          <a:off x="4977652" y="6825502"/>
          <a:ext cx="1123950" cy="3064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571499</xdr:colOff>
      <xdr:row>36</xdr:row>
      <xdr:rowOff>112059</xdr:rowOff>
    </xdr:from>
    <xdr:to>
      <xdr:col>6</xdr:col>
      <xdr:colOff>134554</xdr:colOff>
      <xdr:row>38</xdr:row>
      <xdr:rowOff>56590</xdr:rowOff>
    </xdr:to>
    <xdr:sp macro="" textlink="'CA Informe'!T39">
      <xdr:nvSpPr>
        <xdr:cNvPr id="55" name="CuadroTexto 54">
          <a:extLst>
            <a:ext uri="{FF2B5EF4-FFF2-40B4-BE49-F238E27FC236}">
              <a16:creationId xmlns:a16="http://schemas.microsoft.com/office/drawing/2014/main" id="{3D9ECDC5-70A1-4C41-B803-51F4E1D338E7}"/>
            </a:ext>
          </a:extLst>
        </xdr:cNvPr>
        <xdr:cNvSpPr txBox="1"/>
      </xdr:nvSpPr>
      <xdr:spPr>
        <a:xfrm>
          <a:off x="4876799" y="7017684"/>
          <a:ext cx="1096580" cy="3064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2E52FAC-F996-44EB-A08F-EF5406550AA8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580,7</a:t>
          </a:fld>
          <a:endParaRPr lang="en-US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493058</xdr:colOff>
      <xdr:row>37</xdr:row>
      <xdr:rowOff>123264</xdr:rowOff>
    </xdr:from>
    <xdr:to>
      <xdr:col>6</xdr:col>
      <xdr:colOff>13015</xdr:colOff>
      <xdr:row>39</xdr:row>
      <xdr:rowOff>39219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98B61E4-6C96-44CD-A6E6-7B38BDACC351}"/>
            </a:ext>
          </a:extLst>
        </xdr:cNvPr>
        <xdr:cNvSpPr txBox="1"/>
      </xdr:nvSpPr>
      <xdr:spPr>
        <a:xfrm>
          <a:off x="4798358" y="7209864"/>
          <a:ext cx="1053482" cy="2779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403412</xdr:colOff>
      <xdr:row>41</xdr:row>
      <xdr:rowOff>168087</xdr:rowOff>
    </xdr:from>
    <xdr:to>
      <xdr:col>6</xdr:col>
      <xdr:colOff>401508</xdr:colOff>
      <xdr:row>43</xdr:row>
      <xdr:rowOff>110937</xdr:rowOff>
    </xdr:to>
    <xdr:sp macro="" textlink="">
      <xdr:nvSpPr>
        <xdr:cNvPr id="57" name="CuadroTexto 56">
          <a:extLst>
            <a:ext uri="{FF2B5EF4-FFF2-40B4-BE49-F238E27FC236}">
              <a16:creationId xmlns:a16="http://schemas.microsoft.com/office/drawing/2014/main" id="{FA1B3CC2-35EC-4475-B757-135374C3919B}"/>
            </a:ext>
          </a:extLst>
        </xdr:cNvPr>
        <xdr:cNvSpPr txBox="1"/>
      </xdr:nvSpPr>
      <xdr:spPr>
        <a:xfrm>
          <a:off x="4708712" y="7978587"/>
          <a:ext cx="1531621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605119</xdr:colOff>
      <xdr:row>43</xdr:row>
      <xdr:rowOff>11205</xdr:rowOff>
    </xdr:from>
    <xdr:to>
      <xdr:col>6</xdr:col>
      <xdr:colOff>187927</xdr:colOff>
      <xdr:row>44</xdr:row>
      <xdr:rowOff>125681</xdr:rowOff>
    </xdr:to>
    <xdr:sp macro="" textlink="'CA Informe'!T41">
      <xdr:nvSpPr>
        <xdr:cNvPr id="58" name="CuadroTexto 57">
          <a:extLst>
            <a:ext uri="{FF2B5EF4-FFF2-40B4-BE49-F238E27FC236}">
              <a16:creationId xmlns:a16="http://schemas.microsoft.com/office/drawing/2014/main" id="{D992FB30-AF87-49DC-ABEE-FDF436795EB0}"/>
            </a:ext>
          </a:extLst>
        </xdr:cNvPr>
        <xdr:cNvSpPr txBox="1"/>
      </xdr:nvSpPr>
      <xdr:spPr>
        <a:xfrm>
          <a:off x="4910419" y="8183655"/>
          <a:ext cx="1116333" cy="295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E887DA-D7E6-409E-90C8-653895C237B4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338,5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493060</xdr:colOff>
      <xdr:row>44</xdr:row>
      <xdr:rowOff>72499</xdr:rowOff>
    </xdr:from>
    <xdr:to>
      <xdr:col>6</xdr:col>
      <xdr:colOff>13017</xdr:colOff>
      <xdr:row>46</xdr:row>
      <xdr:rowOff>15349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AABF2A65-CFD6-4D1A-AE70-0543A975C3DF}"/>
            </a:ext>
          </a:extLst>
        </xdr:cNvPr>
        <xdr:cNvSpPr txBox="1"/>
      </xdr:nvSpPr>
      <xdr:spPr>
        <a:xfrm>
          <a:off x="4798360" y="8425924"/>
          <a:ext cx="105348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100852</xdr:colOff>
      <xdr:row>38</xdr:row>
      <xdr:rowOff>112060</xdr:rowOff>
    </xdr:from>
    <xdr:to>
      <xdr:col>6</xdr:col>
      <xdr:colOff>737163</xdr:colOff>
      <xdr:row>40</xdr:row>
      <xdr:rowOff>22413</xdr:rowOff>
    </xdr:to>
    <xdr:sp macro="" textlink="'CA Informe'!T43">
      <xdr:nvSpPr>
        <xdr:cNvPr id="60" name="CuadroTexto 59">
          <a:extLst>
            <a:ext uri="{FF2B5EF4-FFF2-40B4-BE49-F238E27FC236}">
              <a16:creationId xmlns:a16="http://schemas.microsoft.com/office/drawing/2014/main" id="{A568AE07-068E-4C2A-B7BF-1FB90E285175}"/>
            </a:ext>
          </a:extLst>
        </xdr:cNvPr>
        <xdr:cNvSpPr txBox="1"/>
      </xdr:nvSpPr>
      <xdr:spPr>
        <a:xfrm>
          <a:off x="5939677" y="7379635"/>
          <a:ext cx="636311" cy="272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6933DBF-0624-41E5-9D36-AA1CBF81C6D7}" type="TxLink">
            <a:rPr lang="en-US" sz="12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77%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89647</xdr:colOff>
      <xdr:row>45</xdr:row>
      <xdr:rowOff>44824</xdr:rowOff>
    </xdr:from>
    <xdr:to>
      <xdr:col>6</xdr:col>
      <xdr:colOff>725958</xdr:colOff>
      <xdr:row>46</xdr:row>
      <xdr:rowOff>134472</xdr:rowOff>
    </xdr:to>
    <xdr:sp macro="" textlink="'CA Informe'!T44">
      <xdr:nvSpPr>
        <xdr:cNvPr id="61" name="CuadroTexto 60">
          <a:extLst>
            <a:ext uri="{FF2B5EF4-FFF2-40B4-BE49-F238E27FC236}">
              <a16:creationId xmlns:a16="http://schemas.microsoft.com/office/drawing/2014/main" id="{0FFDBF68-BA35-4687-AA72-737E30DB8A47}"/>
            </a:ext>
          </a:extLst>
        </xdr:cNvPr>
        <xdr:cNvSpPr txBox="1"/>
      </xdr:nvSpPr>
      <xdr:spPr>
        <a:xfrm>
          <a:off x="5928472" y="8579224"/>
          <a:ext cx="636311" cy="2706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A8056D2-A266-409B-8FBE-115A3C42B52B}" type="TxLink">
            <a:rPr lang="en-US" sz="12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23%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100852</xdr:colOff>
      <xdr:row>21</xdr:row>
      <xdr:rowOff>112059</xdr:rowOff>
    </xdr:from>
    <xdr:to>
      <xdr:col>9</xdr:col>
      <xdr:colOff>84604</xdr:colOff>
      <xdr:row>25</xdr:row>
      <xdr:rowOff>168086</xdr:rowOff>
    </xdr:to>
    <xdr:sp macro="" textlink="">
      <xdr:nvSpPr>
        <xdr:cNvPr id="62" name="CuadroTexto 61">
          <a:extLst>
            <a:ext uri="{FF2B5EF4-FFF2-40B4-BE49-F238E27FC236}">
              <a16:creationId xmlns:a16="http://schemas.microsoft.com/office/drawing/2014/main" id="{94FC5A80-6929-42FB-A926-F29F11D6D546}"/>
            </a:ext>
          </a:extLst>
        </xdr:cNvPr>
        <xdr:cNvSpPr txBox="1"/>
      </xdr:nvSpPr>
      <xdr:spPr>
        <a:xfrm>
          <a:off x="4406152" y="4226859"/>
          <a:ext cx="4012827" cy="779927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marzo, se tuvo un crecimiento interanual tanto en impuestos internos como externos 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↑8,7% y ↑12,1%, respectivamente).</a:t>
          </a:r>
          <a:endParaRPr lang="es-PY" sz="1050" b="1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1</xdr:col>
      <xdr:colOff>134470</xdr:colOff>
      <xdr:row>0</xdr:row>
      <xdr:rowOff>156881</xdr:rowOff>
    </xdr:from>
    <xdr:to>
      <xdr:col>3</xdr:col>
      <xdr:colOff>282052</xdr:colOff>
      <xdr:row>2</xdr:row>
      <xdr:rowOff>113776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30436011-AE4D-4A6D-A8D1-E66AB3CAB1A3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32094" r="35151" b="49325"/>
        <a:stretch/>
      </xdr:blipFill>
      <xdr:spPr bwMode="auto">
        <a:xfrm>
          <a:off x="258295" y="156881"/>
          <a:ext cx="2662182" cy="4045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13</xdr:col>
      <xdr:colOff>0</xdr:colOff>
      <xdr:row>19</xdr:row>
      <xdr:rowOff>33618</xdr:rowOff>
    </xdr:from>
    <xdr:to>
      <xdr:col>17</xdr:col>
      <xdr:colOff>762000</xdr:colOff>
      <xdr:row>28</xdr:row>
      <xdr:rowOff>44823</xdr:rowOff>
    </xdr:to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id="{A79EFC1E-018D-4AE7-9450-E380D090CB07}"/>
            </a:ext>
          </a:extLst>
        </xdr:cNvPr>
        <xdr:cNvSpPr txBox="1"/>
      </xdr:nvSpPr>
      <xdr:spPr>
        <a:xfrm>
          <a:off x="9637059" y="3664324"/>
          <a:ext cx="4628029" cy="162485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la impuestos internos y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↑8,1%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↑13,7%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 marzo, se tuvo un crecimiento interanual tanto en impuestos internos como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↑8,7%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↑12,1%,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respectivamente).</a:t>
          </a:r>
          <a:endParaRPr kumimoji="0" lang="es-PY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Crecimiento acumulado en ingresos provenientes de las Entidades Binacionales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↑28,7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%).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21</xdr:col>
      <xdr:colOff>-1</xdr:colOff>
      <xdr:row>19</xdr:row>
      <xdr:rowOff>44823</xdr:rowOff>
    </xdr:from>
    <xdr:to>
      <xdr:col>25</xdr:col>
      <xdr:colOff>773205</xdr:colOff>
      <xdr:row>30</xdr:row>
      <xdr:rowOff>68916</xdr:rowOff>
    </xdr:to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B3B8D696-6B5F-4FD0-BF94-7A099E7D8ABE}"/>
            </a:ext>
          </a:extLst>
        </xdr:cNvPr>
        <xdr:cNvSpPr txBox="1"/>
      </xdr:nvSpPr>
      <xdr:spPr>
        <a:xfrm>
          <a:off x="14612470" y="4045323"/>
          <a:ext cx="4852147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7,5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principalmente por el gasto salarial en el MSPyBS, MEC, M. del Interior y el M. de Defensa Nacional, tanto por ajustes por salario mínimo como por aumento de personal.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↑13,8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alimentación escolar y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↑357,7 mil millones de Gs.)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pagos de intereses de Bonos internos e internacionales.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33617</xdr:colOff>
      <xdr:row>9</xdr:row>
      <xdr:rowOff>33617</xdr:rowOff>
    </xdr:from>
    <xdr:to>
      <xdr:col>1</xdr:col>
      <xdr:colOff>1714500</xdr:colOff>
      <xdr:row>14</xdr:row>
      <xdr:rowOff>145677</xdr:rowOff>
    </xdr:to>
    <xdr:sp macro="" textlink="">
      <xdr:nvSpPr>
        <xdr:cNvPr id="27" name="Rectángulo: esquinas redondeadas 26">
          <a:extLst>
            <a:ext uri="{FF2B5EF4-FFF2-40B4-BE49-F238E27FC236}">
              <a16:creationId xmlns:a16="http://schemas.microsoft.com/office/drawing/2014/main" id="{3A8CF4B1-308E-4BDC-B85B-E51643BFA792}"/>
            </a:ext>
          </a:extLst>
        </xdr:cNvPr>
        <xdr:cNvSpPr/>
      </xdr:nvSpPr>
      <xdr:spPr>
        <a:xfrm>
          <a:off x="156882" y="1961029"/>
          <a:ext cx="1680883" cy="1042148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lin ang="81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800" b="1"/>
            <a:t>Operativo</a:t>
          </a:r>
        </a:p>
      </xdr:txBody>
    </xdr:sp>
    <xdr:clientData/>
  </xdr:twoCellAnchor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9C9FE04-9F08-4408-AA6B-023B91BF6B00}"/>
            </a:ext>
          </a:extLst>
        </xdr:cNvPr>
        <xdr:cNvSpPr txBox="1"/>
      </xdr:nvSpPr>
      <xdr:spPr>
        <a:xfrm>
          <a:off x="4469553" y="5573806"/>
          <a:ext cx="4019550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14</xdr:col>
      <xdr:colOff>48558</xdr:colOff>
      <xdr:row>9</xdr:row>
      <xdr:rowOff>145676</xdr:rowOff>
    </xdr:from>
    <xdr:to>
      <xdr:col>16</xdr:col>
      <xdr:colOff>545668</xdr:colOff>
      <xdr:row>17</xdr:row>
      <xdr:rowOff>13325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44671824-6C9C-49DF-A92F-3400778C5DC5}"/>
            </a:ext>
          </a:extLst>
        </xdr:cNvPr>
        <xdr:cNvSpPr txBox="1"/>
      </xdr:nvSpPr>
      <xdr:spPr>
        <a:xfrm>
          <a:off x="11119970" y="2073088"/>
          <a:ext cx="2043522" cy="1313208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14</xdr:col>
      <xdr:colOff>148166</xdr:colOff>
      <xdr:row>20</xdr:row>
      <xdr:rowOff>0</xdr:rowOff>
    </xdr:from>
    <xdr:to>
      <xdr:col>16</xdr:col>
      <xdr:colOff>482355</xdr:colOff>
      <xdr:row>28</xdr:row>
      <xdr:rowOff>55921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2EB1A239-84E6-4BF8-95B2-ACC3BEF673AC}"/>
            </a:ext>
          </a:extLst>
        </xdr:cNvPr>
        <xdr:cNvSpPr txBox="1"/>
      </xdr:nvSpPr>
      <xdr:spPr>
        <a:xfrm>
          <a:off x="11219578" y="3910853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14</xdr:col>
      <xdr:colOff>52581</xdr:colOff>
      <xdr:row>17</xdr:row>
      <xdr:rowOff>5540</xdr:rowOff>
    </xdr:from>
    <xdr:to>
      <xdr:col>16</xdr:col>
      <xdr:colOff>537072</xdr:colOff>
      <xdr:row>18</xdr:row>
      <xdr:rowOff>175309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FD9FD10F-9F9C-4BB8-9AA9-E90255E1628E}"/>
            </a:ext>
          </a:extLst>
        </xdr:cNvPr>
        <xdr:cNvSpPr/>
      </xdr:nvSpPr>
      <xdr:spPr>
        <a:xfrm>
          <a:off x="11123993" y="3378511"/>
          <a:ext cx="2030903" cy="349063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14</xdr:col>
      <xdr:colOff>47787</xdr:colOff>
      <xdr:row>10</xdr:row>
      <xdr:rowOff>0</xdr:rowOff>
    </xdr:from>
    <xdr:to>
      <xdr:col>16</xdr:col>
      <xdr:colOff>365909</xdr:colOff>
      <xdr:row>13</xdr:row>
      <xdr:rowOff>22412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AA86D21-D31F-4CD6-8311-F4F96A7804CF}"/>
            </a:ext>
          </a:extLst>
        </xdr:cNvPr>
        <xdr:cNvSpPr txBox="1"/>
      </xdr:nvSpPr>
      <xdr:spPr>
        <a:xfrm>
          <a:off x="11119199" y="2117912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14</xdr:col>
      <xdr:colOff>44824</xdr:colOff>
      <xdr:row>13</xdr:row>
      <xdr:rowOff>25562</xdr:rowOff>
    </xdr:from>
    <xdr:to>
      <xdr:col>16</xdr:col>
      <xdr:colOff>304800</xdr:colOff>
      <xdr:row>15</xdr:row>
      <xdr:rowOff>7514</xdr:rowOff>
    </xdr:to>
    <xdr:sp macro="" textlink="'CA Informe'!$T$6">
      <xdr:nvSpPr>
        <xdr:cNvPr id="7" name="CuadroTexto 6">
          <a:extLst>
            <a:ext uri="{FF2B5EF4-FFF2-40B4-BE49-F238E27FC236}">
              <a16:creationId xmlns:a16="http://schemas.microsoft.com/office/drawing/2014/main" id="{77A7E4EA-F6AD-449D-A94D-8EA7AC20C445}"/>
            </a:ext>
          </a:extLst>
        </xdr:cNvPr>
        <xdr:cNvSpPr txBox="1"/>
      </xdr:nvSpPr>
      <xdr:spPr>
        <a:xfrm>
          <a:off x="11116236" y="2681356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-1.276,9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557121</xdr:colOff>
      <xdr:row>14</xdr:row>
      <xdr:rowOff>137709</xdr:rowOff>
    </xdr:from>
    <xdr:to>
      <xdr:col>16</xdr:col>
      <xdr:colOff>1</xdr:colOff>
      <xdr:row>16</xdr:row>
      <xdr:rowOff>44824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91C30BF-1010-4B9B-B870-447521D2326A}"/>
            </a:ext>
          </a:extLst>
        </xdr:cNvPr>
        <xdr:cNvSpPr txBox="1"/>
      </xdr:nvSpPr>
      <xdr:spPr>
        <a:xfrm>
          <a:off x="11628533" y="2972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14</xdr:col>
      <xdr:colOff>337634</xdr:colOff>
      <xdr:row>16</xdr:row>
      <xdr:rowOff>174712</xdr:rowOff>
    </xdr:from>
    <xdr:to>
      <xdr:col>15</xdr:col>
      <xdr:colOff>392206</xdr:colOff>
      <xdr:row>18</xdr:row>
      <xdr:rowOff>152908</xdr:rowOff>
    </xdr:to>
    <xdr:sp macro="" textlink="'CA Informe'!$T$7">
      <xdr:nvSpPr>
        <xdr:cNvPr id="9" name="CuadroTexto 8">
          <a:extLst>
            <a:ext uri="{FF2B5EF4-FFF2-40B4-BE49-F238E27FC236}">
              <a16:creationId xmlns:a16="http://schemas.microsoft.com/office/drawing/2014/main" id="{54DF0359-7266-439C-BD25-D4AE0FA034E6}"/>
            </a:ext>
          </a:extLst>
        </xdr:cNvPr>
        <xdr:cNvSpPr txBox="1"/>
      </xdr:nvSpPr>
      <xdr:spPr>
        <a:xfrm>
          <a:off x="11409046" y="3368388"/>
          <a:ext cx="827778" cy="336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-2,2%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185869</xdr:colOff>
      <xdr:row>16</xdr:row>
      <xdr:rowOff>174875</xdr:rowOff>
    </xdr:from>
    <xdr:to>
      <xdr:col>16</xdr:col>
      <xdr:colOff>635000</xdr:colOff>
      <xdr:row>18</xdr:row>
      <xdr:rowOff>131937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DACA343-5C94-4376-B1A6-951830A71178}"/>
            </a:ext>
          </a:extLst>
        </xdr:cNvPr>
        <xdr:cNvSpPr txBox="1"/>
      </xdr:nvSpPr>
      <xdr:spPr>
        <a:xfrm>
          <a:off x="12030487" y="3368551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376266</xdr:colOff>
      <xdr:row>19</xdr:row>
      <xdr:rowOff>168089</xdr:rowOff>
    </xdr:from>
    <xdr:to>
      <xdr:col>16</xdr:col>
      <xdr:colOff>230839</xdr:colOff>
      <xdr:row>24</xdr:row>
      <xdr:rowOff>100853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38789F80-37D4-4550-A4D6-DA0726A2822C}"/>
            </a:ext>
          </a:extLst>
        </xdr:cNvPr>
        <xdr:cNvSpPr txBox="1"/>
      </xdr:nvSpPr>
      <xdr:spPr>
        <a:xfrm>
          <a:off x="11447678" y="3899648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14</xdr:row>
      <xdr:rowOff>28575</xdr:rowOff>
    </xdr:from>
    <xdr:to>
      <xdr:col>8</xdr:col>
      <xdr:colOff>826763</xdr:colOff>
      <xdr:row>14</xdr:row>
      <xdr:rowOff>28575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C3B768C3-C067-4699-A464-A57D5087E9DE}"/>
            </a:ext>
          </a:extLst>
        </xdr:cNvPr>
        <xdr:cNvCxnSpPr/>
      </xdr:nvCxnSpPr>
      <xdr:spPr>
        <a:xfrm>
          <a:off x="4343400" y="2876550"/>
          <a:ext cx="397953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13" name="Grupo 45">
          <a:extLst>
            <a:ext uri="{FF2B5EF4-FFF2-40B4-BE49-F238E27FC236}">
              <a16:creationId xmlns:a16="http://schemas.microsoft.com/office/drawing/2014/main" id="{FE414D08-EDA5-456E-994B-C24FD775F69B}"/>
            </a:ext>
          </a:extLst>
        </xdr:cNvPr>
        <xdr:cNvGrpSpPr>
          <a:grpSpLocks/>
        </xdr:cNvGrpSpPr>
      </xdr:nvGrpSpPr>
      <xdr:grpSpPr bwMode="auto">
        <a:xfrm>
          <a:off x="78441" y="5617884"/>
          <a:ext cx="9233647" cy="4288863"/>
          <a:chOff x="19050" y="810925"/>
          <a:chExt cx="7727285" cy="2787149"/>
        </a:xfrm>
      </xdr:grpSpPr>
      <xdr:sp macro="" textlink="">
        <xdr:nvSpPr>
          <xdr:cNvPr id="14" name="Proceso 46">
            <a:extLst>
              <a:ext uri="{FF2B5EF4-FFF2-40B4-BE49-F238E27FC236}">
                <a16:creationId xmlns:a16="http://schemas.microsoft.com/office/drawing/2014/main" id="{46C9FE9C-D688-4470-A5F6-ABB0255FDE0B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15" name="Conector recto 14">
            <a:extLst>
              <a:ext uri="{FF2B5EF4-FFF2-40B4-BE49-F238E27FC236}">
                <a16:creationId xmlns:a16="http://schemas.microsoft.com/office/drawing/2014/main" id="{BF6F274F-50D9-497B-B1B5-194276105BFC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C0749BA5-ACFC-4898-9656-0108F8821BEC}"/>
            </a:ext>
          </a:extLst>
        </xdr:cNvPr>
        <xdr:cNvCxnSpPr/>
      </xdr:nvCxnSpPr>
      <xdr:spPr>
        <a:xfrm>
          <a:off x="161925" y="5726430"/>
          <a:ext cx="4107187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7C4CCD77-7E6A-4BCA-8256-9E87821BC2B1}"/>
            </a:ext>
          </a:extLst>
        </xdr:cNvPr>
        <xdr:cNvCxnSpPr/>
      </xdr:nvCxnSpPr>
      <xdr:spPr>
        <a:xfrm>
          <a:off x="133350" y="7096125"/>
          <a:ext cx="413914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1243853</xdr:colOff>
      <xdr:row>29</xdr:row>
      <xdr:rowOff>164950</xdr:rowOff>
    </xdr:from>
    <xdr:to>
      <xdr:col>7</xdr:col>
      <xdr:colOff>190501</xdr:colOff>
      <xdr:row>31</xdr:row>
      <xdr:rowOff>126528</xdr:rowOff>
    </xdr:to>
    <xdr:sp macro="" textlink="'CA Informe'!$T$38">
      <xdr:nvSpPr>
        <xdr:cNvPr id="18" name="CuadroTexto 17">
          <a:extLst>
            <a:ext uri="{FF2B5EF4-FFF2-40B4-BE49-F238E27FC236}">
              <a16:creationId xmlns:a16="http://schemas.microsoft.com/office/drawing/2014/main" id="{06579E79-E24B-4A19-91E0-64A66C01BE46}"/>
            </a:ext>
          </a:extLst>
        </xdr:cNvPr>
        <xdr:cNvSpPr txBox="1"/>
      </xdr:nvSpPr>
      <xdr:spPr>
        <a:xfrm>
          <a:off x="5549153" y="5546575"/>
          <a:ext cx="1251698" cy="3330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A656F3-2146-460B-8C2F-3C45F2E13FE4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919,2</a:t>
          </a:fld>
          <a:endParaRPr lang="es-PY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688875</xdr:colOff>
      <xdr:row>29</xdr:row>
      <xdr:rowOff>160717</xdr:rowOff>
    </xdr:from>
    <xdr:to>
      <xdr:col>8</xdr:col>
      <xdr:colOff>381001</xdr:colOff>
      <xdr:row>31</xdr:row>
      <xdr:rowOff>122493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2B2C0C0-E9C5-46FB-8385-3992515E26FD}"/>
            </a:ext>
          </a:extLst>
        </xdr:cNvPr>
        <xdr:cNvSpPr txBox="1"/>
      </xdr:nvSpPr>
      <xdr:spPr>
        <a:xfrm>
          <a:off x="6527700" y="5542342"/>
          <a:ext cx="1349476" cy="333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20" name="Más 74">
          <a:extLst>
            <a:ext uri="{FF2B5EF4-FFF2-40B4-BE49-F238E27FC236}">
              <a16:creationId xmlns:a16="http://schemas.microsoft.com/office/drawing/2014/main" id="{8648799A-482C-41F4-92CE-A957CC0D3A4C}"/>
            </a:ext>
          </a:extLst>
        </xdr:cNvPr>
        <xdr:cNvSpPr/>
      </xdr:nvSpPr>
      <xdr:spPr>
        <a:xfrm>
          <a:off x="6610350" y="7448550"/>
          <a:ext cx="1944" cy="31623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2A6320CB-544F-4772-8D21-22493A9854C4}"/>
            </a:ext>
          </a:extLst>
        </xdr:cNvPr>
        <xdr:cNvSpPr txBox="1"/>
      </xdr:nvSpPr>
      <xdr:spPr>
        <a:xfrm>
          <a:off x="6614160" y="8025764"/>
          <a:ext cx="0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22" name="Rectángulo 21">
          <a:extLst>
            <a:ext uri="{FF2B5EF4-FFF2-40B4-BE49-F238E27FC236}">
              <a16:creationId xmlns:a16="http://schemas.microsoft.com/office/drawing/2014/main" id="{F8E62D71-14A9-4B2D-9D0E-DF44FBE8F30A}"/>
            </a:ext>
          </a:extLst>
        </xdr:cNvPr>
        <xdr:cNvSpPr/>
      </xdr:nvSpPr>
      <xdr:spPr>
        <a:xfrm>
          <a:off x="5572125" y="5828241"/>
          <a:ext cx="1733550" cy="21060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Anualizada</a:t>
          </a:r>
        </a:p>
      </xdr:txBody>
    </xdr:sp>
    <xdr:clientData/>
  </xdr:twoCellAnchor>
  <xdr:twoCellAnchor>
    <xdr:from>
      <xdr:col>1</xdr:col>
      <xdr:colOff>0</xdr:colOff>
      <xdr:row>6</xdr:row>
      <xdr:rowOff>84667</xdr:rowOff>
    </xdr:from>
    <xdr:to>
      <xdr:col>4</xdr:col>
      <xdr:colOff>845608</xdr:colOff>
      <xdr:row>7</xdr:row>
      <xdr:rowOff>70331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B327FAA4-8BFC-4511-8B2B-781159CF1947}"/>
            </a:ext>
          </a:extLst>
        </xdr:cNvPr>
        <xdr:cNvSpPr txBox="1"/>
      </xdr:nvSpPr>
      <xdr:spPr>
        <a:xfrm>
          <a:off x="123825" y="1351492"/>
          <a:ext cx="4179358" cy="280939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Resultados</a:t>
          </a:r>
        </a:p>
      </xdr:txBody>
    </xdr:sp>
    <xdr:clientData/>
  </xdr:twoCellAnchor>
  <xdr:twoCellAnchor>
    <xdr:from>
      <xdr:col>14</xdr:col>
      <xdr:colOff>149434</xdr:colOff>
      <xdr:row>27</xdr:row>
      <xdr:rowOff>0</xdr:rowOff>
    </xdr:from>
    <xdr:to>
      <xdr:col>16</xdr:col>
      <xdr:colOff>483183</xdr:colOff>
      <xdr:row>28</xdr:row>
      <xdr:rowOff>62509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0694233A-7594-465E-BF20-3A5F35C31B03}"/>
            </a:ext>
          </a:extLst>
        </xdr:cNvPr>
        <xdr:cNvSpPr txBox="1"/>
      </xdr:nvSpPr>
      <xdr:spPr>
        <a:xfrm>
          <a:off x="11220846" y="4931461"/>
          <a:ext cx="1880161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15</xdr:col>
      <xdr:colOff>164725</xdr:colOff>
      <xdr:row>27</xdr:row>
      <xdr:rowOff>0</xdr:rowOff>
    </xdr:from>
    <xdr:to>
      <xdr:col>16</xdr:col>
      <xdr:colOff>423331</xdr:colOff>
      <xdr:row>28</xdr:row>
      <xdr:rowOff>62565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B39854FA-E2BF-4AD7-81A1-250625472220}"/>
            </a:ext>
          </a:extLst>
        </xdr:cNvPr>
        <xdr:cNvSpPr txBox="1"/>
      </xdr:nvSpPr>
      <xdr:spPr>
        <a:xfrm>
          <a:off x="12009343" y="4897842"/>
          <a:ext cx="1031812" cy="330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14</xdr:col>
      <xdr:colOff>333145</xdr:colOff>
      <xdr:row>27</xdr:row>
      <xdr:rowOff>0</xdr:rowOff>
    </xdr:from>
    <xdr:to>
      <xdr:col>15</xdr:col>
      <xdr:colOff>448234</xdr:colOff>
      <xdr:row>28</xdr:row>
      <xdr:rowOff>32311</xdr:rowOff>
    </xdr:to>
    <xdr:sp macro="" textlink="'CA Informe'!$T$12">
      <xdr:nvSpPr>
        <xdr:cNvPr id="26" name="CuadroTexto 25">
          <a:extLst>
            <a:ext uri="{FF2B5EF4-FFF2-40B4-BE49-F238E27FC236}">
              <a16:creationId xmlns:a16="http://schemas.microsoft.com/office/drawing/2014/main" id="{26D85A48-28DE-47CE-9CD3-62D14CE69B92}"/>
            </a:ext>
          </a:extLst>
        </xdr:cNvPr>
        <xdr:cNvSpPr txBox="1"/>
      </xdr:nvSpPr>
      <xdr:spPr>
        <a:xfrm>
          <a:off x="11404557" y="4896164"/>
          <a:ext cx="888295" cy="302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-0,8%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89647</xdr:colOff>
      <xdr:row>7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28" name="Proceso 5">
          <a:extLst>
            <a:ext uri="{FF2B5EF4-FFF2-40B4-BE49-F238E27FC236}">
              <a16:creationId xmlns:a16="http://schemas.microsoft.com/office/drawing/2014/main" id="{739C641D-B49B-4326-B4EE-9ECB63FC0382}"/>
            </a:ext>
          </a:extLst>
        </xdr:cNvPr>
        <xdr:cNvSpPr/>
      </xdr:nvSpPr>
      <xdr:spPr bwMode="auto">
        <a:xfrm>
          <a:off x="89647" y="1719543"/>
          <a:ext cx="8527677" cy="3522569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6</xdr:row>
      <xdr:rowOff>85725</xdr:rowOff>
    </xdr:from>
    <xdr:to>
      <xdr:col>10</xdr:col>
      <xdr:colOff>22859</xdr:colOff>
      <xdr:row>7</xdr:row>
      <xdr:rowOff>69272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FC208190-4E1D-4699-8E1C-DC6525DF0B4C}"/>
            </a:ext>
          </a:extLst>
        </xdr:cNvPr>
        <xdr:cNvSpPr txBox="1"/>
      </xdr:nvSpPr>
      <xdr:spPr>
        <a:xfrm>
          <a:off x="4333874" y="1352550"/>
          <a:ext cx="4251960" cy="278822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116416</xdr:colOff>
      <xdr:row>15</xdr:row>
      <xdr:rowOff>73025</xdr:rowOff>
    </xdr:from>
    <xdr:to>
      <xdr:col>9</xdr:col>
      <xdr:colOff>34436</xdr:colOff>
      <xdr:row>16</xdr:row>
      <xdr:rowOff>88738</xdr:rowOff>
    </xdr:to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2CED9FAF-A398-47AE-B0A3-DB8D745630DF}"/>
            </a:ext>
          </a:extLst>
        </xdr:cNvPr>
        <xdr:cNvSpPr txBox="1"/>
      </xdr:nvSpPr>
      <xdr:spPr>
        <a:xfrm>
          <a:off x="4421716" y="3101975"/>
          <a:ext cx="3947095" cy="196688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21DED273-CBAA-4D72-A033-51735BEF3193}"/>
            </a:ext>
          </a:extLst>
        </xdr:cNvPr>
        <xdr:cNvSpPr txBox="1"/>
      </xdr:nvSpPr>
      <xdr:spPr>
        <a:xfrm>
          <a:off x="4361328" y="5130389"/>
          <a:ext cx="4246469" cy="262442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anualizada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AD5BDD34-83DA-4FBB-BD0D-D6FC0CFE15A9}"/>
            </a:ext>
          </a:extLst>
        </xdr:cNvPr>
        <xdr:cNvSpPr txBox="1"/>
      </xdr:nvSpPr>
      <xdr:spPr>
        <a:xfrm>
          <a:off x="188820" y="7484185"/>
          <a:ext cx="4143375" cy="24395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33" name="Elipse 32">
          <a:extLst>
            <a:ext uri="{FF2B5EF4-FFF2-40B4-BE49-F238E27FC236}">
              <a16:creationId xmlns:a16="http://schemas.microsoft.com/office/drawing/2014/main" id="{9AE4C603-C2A0-4454-A477-490153E63BDB}"/>
            </a:ext>
          </a:extLst>
        </xdr:cNvPr>
        <xdr:cNvSpPr/>
      </xdr:nvSpPr>
      <xdr:spPr>
        <a:xfrm>
          <a:off x="7296150" y="5708278"/>
          <a:ext cx="1160992" cy="1035423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30">
      <xdr:nvSpPr>
        <xdr:cNvPr id="34" name="CuadroTexto 33">
          <a:extLst>
            <a:ext uri="{FF2B5EF4-FFF2-40B4-BE49-F238E27FC236}">
              <a16:creationId xmlns:a16="http://schemas.microsoft.com/office/drawing/2014/main" id="{C89CF2B9-B055-476F-8477-DE4A15EADA6B}"/>
            </a:ext>
          </a:extLst>
        </xdr:cNvPr>
        <xdr:cNvSpPr txBox="1"/>
      </xdr:nvSpPr>
      <xdr:spPr>
        <a:xfrm>
          <a:off x="7608794" y="5891045"/>
          <a:ext cx="1110615" cy="264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250AF2-72A2-4C82-A455-E71F1A9FB8D8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1,4%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DED6B246-EA33-47C6-9ABC-9A6578EEB00D}"/>
            </a:ext>
          </a:extLst>
        </xdr:cNvPr>
        <xdr:cNvSpPr txBox="1"/>
      </xdr:nvSpPr>
      <xdr:spPr>
        <a:xfrm>
          <a:off x="7484409" y="6147884"/>
          <a:ext cx="979520" cy="2809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 editAs="oneCell">
    <xdr:from>
      <xdr:col>14</xdr:col>
      <xdr:colOff>470648</xdr:colOff>
      <xdr:row>0</xdr:row>
      <xdr:rowOff>80684</xdr:rowOff>
    </xdr:from>
    <xdr:to>
      <xdr:col>17</xdr:col>
      <xdr:colOff>98612</xdr:colOff>
      <xdr:row>8</xdr:row>
      <xdr:rowOff>94130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6" name="Mes 2">
              <a:extLst>
                <a:ext uri="{FF2B5EF4-FFF2-40B4-BE49-F238E27FC236}">
                  <a16:creationId xmlns:a16="http://schemas.microsoft.com/office/drawing/2014/main" id="{FAF50E5E-A697-432C-BACB-7421385CFC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788589" y="80684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AF58F51B-F75E-4D75-93A8-01FCAE10C147}"/>
            </a:ext>
          </a:extLst>
        </xdr:cNvPr>
        <xdr:cNvSpPr txBox="1"/>
      </xdr:nvSpPr>
      <xdr:spPr>
        <a:xfrm>
          <a:off x="135031" y="5131733"/>
          <a:ext cx="4175436" cy="257968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6</xdr:row>
          <xdr:rowOff>78442</xdr:rowOff>
        </xdr:from>
        <xdr:to>
          <xdr:col>7</xdr:col>
          <xdr:colOff>620246</xdr:colOff>
          <xdr:row>6</xdr:row>
          <xdr:rowOff>278467</xdr:rowOff>
        </xdr:to>
        <xdr:pic>
          <xdr:nvPicPr>
            <xdr:cNvPr id="38" name="Imagen 37">
              <a:extLst>
                <a:ext uri="{FF2B5EF4-FFF2-40B4-BE49-F238E27FC236}">
                  <a16:creationId xmlns:a16="http://schemas.microsoft.com/office/drawing/2014/main" id="{87A5D9C1-6DAF-499A-BD3D-4459AD378C8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45857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66648" y="1344707"/>
              <a:ext cx="676275" cy="200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205627</xdr:colOff>
          <xdr:row>28</xdr:row>
          <xdr:rowOff>110377</xdr:rowOff>
        </xdr:to>
        <xdr:pic>
          <xdr:nvPicPr>
            <xdr:cNvPr id="39" name="Imagen 38">
              <a:extLst>
                <a:ext uri="{FF2B5EF4-FFF2-40B4-BE49-F238E27FC236}">
                  <a16:creationId xmlns:a16="http://schemas.microsoft.com/office/drawing/2014/main" id="{05100C8F-59D0-48F2-B1A2-68747232695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45857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97205" y="5076264"/>
              <a:ext cx="676275" cy="200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14</xdr:col>
      <xdr:colOff>549088</xdr:colOff>
      <xdr:row>22</xdr:row>
      <xdr:rowOff>78442</xdr:rowOff>
    </xdr:from>
    <xdr:to>
      <xdr:col>16</xdr:col>
      <xdr:colOff>297103</xdr:colOff>
      <xdr:row>24</xdr:row>
      <xdr:rowOff>60394</xdr:rowOff>
    </xdr:to>
    <xdr:sp macro="" textlink="'CA Informe'!$T$11">
      <xdr:nvSpPr>
        <xdr:cNvPr id="40" name="CuadroTexto 39">
          <a:extLst>
            <a:ext uri="{FF2B5EF4-FFF2-40B4-BE49-F238E27FC236}">
              <a16:creationId xmlns:a16="http://schemas.microsoft.com/office/drawing/2014/main" id="{54D1ACAC-6176-4248-B5C9-21A329BB0541}"/>
            </a:ext>
          </a:extLst>
        </xdr:cNvPr>
        <xdr:cNvSpPr txBox="1"/>
      </xdr:nvSpPr>
      <xdr:spPr>
        <a:xfrm>
          <a:off x="11620500" y="4347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-493,1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605117</xdr:colOff>
      <xdr:row>23</xdr:row>
      <xdr:rowOff>168089</xdr:rowOff>
    </xdr:from>
    <xdr:to>
      <xdr:col>16</xdr:col>
      <xdr:colOff>47997</xdr:colOff>
      <xdr:row>27</xdr:row>
      <xdr:rowOff>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8FB4B09B-E2BA-4D1C-A41A-F09E8394DBB5}"/>
            </a:ext>
          </a:extLst>
        </xdr:cNvPr>
        <xdr:cNvSpPr txBox="1"/>
      </xdr:nvSpPr>
      <xdr:spPr>
        <a:xfrm>
          <a:off x="11676529" y="4616824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27</xdr:row>
          <xdr:rowOff>87156</xdr:rowOff>
        </xdr:from>
        <xdr:to>
          <xdr:col>8</xdr:col>
          <xdr:colOff>48743</xdr:colOff>
          <xdr:row>28</xdr:row>
          <xdr:rowOff>107887</xdr:rowOff>
        </xdr:to>
        <xdr:pic>
          <xdr:nvPicPr>
            <xdr:cNvPr id="42" name="Imagen 41">
              <a:extLst>
                <a:ext uri="{FF2B5EF4-FFF2-40B4-BE49-F238E27FC236}">
                  <a16:creationId xmlns:a16="http://schemas.microsoft.com/office/drawing/2014/main" id="{443AA06E-4940-49C0-9D90-6062F0AAC15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38" spid="_x0000_s45858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6880409" y="5073774"/>
              <a:ext cx="676275" cy="200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56030</xdr:colOff>
      <xdr:row>16</xdr:row>
      <xdr:rowOff>123266</xdr:rowOff>
    </xdr:from>
    <xdr:to>
      <xdr:col>9</xdr:col>
      <xdr:colOff>113179</xdr:colOff>
      <xdr:row>23</xdr:row>
      <xdr:rowOff>63316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D655CB87-3C73-4D02-B349-827C0F309CAF}"/>
            </a:ext>
          </a:extLst>
        </xdr:cNvPr>
        <xdr:cNvSpPr txBox="1"/>
      </xdr:nvSpPr>
      <xdr:spPr>
        <a:xfrm>
          <a:off x="4361330" y="3333191"/>
          <a:ext cx="4086224" cy="120687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la impuestos internos y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↑8,1%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↑13,7%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Crecimiento acumulado en ingresos provenientes de las Entidades Binacionales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↑28,7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%).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41</xdr:row>
      <xdr:rowOff>123264</xdr:rowOff>
    </xdr:from>
    <xdr:to>
      <xdr:col>5</xdr:col>
      <xdr:colOff>112396</xdr:colOff>
      <xdr:row>52</xdr:row>
      <xdr:rowOff>158563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3558008D-3119-4A0A-80BF-1EFE9D3A15F4}"/>
            </a:ext>
          </a:extLst>
        </xdr:cNvPr>
        <xdr:cNvSpPr txBox="1"/>
      </xdr:nvSpPr>
      <xdr:spPr>
        <a:xfrm>
          <a:off x="123825" y="7752789"/>
          <a:ext cx="4293871" cy="2026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7,5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principalmente por el gasto salarial en el MSPyBS, MEC, M. del Interior y el M. de Defensa Nacional, tanto por ajustes por salario mínimo como por aumento de personal.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↑13,8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alimentación escolar y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↑357,7 mil millones de Gs.)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pagos de intereses de Bonos internos e internacionales.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233643</xdr:colOff>
      <xdr:row>42</xdr:row>
      <xdr:rowOff>154081</xdr:rowOff>
    </xdr:from>
    <xdr:to>
      <xdr:col>6</xdr:col>
      <xdr:colOff>319368</xdr:colOff>
      <xdr:row>47</xdr:row>
      <xdr:rowOff>31937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F75C8F06-D222-40BC-A016-2A2D490E2A15}"/>
            </a:ext>
          </a:extLst>
        </xdr:cNvPr>
        <xdr:cNvSpPr txBox="1"/>
      </xdr:nvSpPr>
      <xdr:spPr>
        <a:xfrm>
          <a:off x="4538943" y="7964581"/>
          <a:ext cx="1619250" cy="782731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224118</xdr:colOff>
      <xdr:row>36</xdr:row>
      <xdr:rowOff>96931</xdr:rowOff>
    </xdr:from>
    <xdr:to>
      <xdr:col>6</xdr:col>
      <xdr:colOff>281268</xdr:colOff>
      <xdr:row>40</xdr:row>
      <xdr:rowOff>50986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5A09170E-C20A-42A0-B595-37636F8847D2}"/>
            </a:ext>
          </a:extLst>
        </xdr:cNvPr>
        <xdr:cNvSpPr txBox="1"/>
      </xdr:nvSpPr>
      <xdr:spPr>
        <a:xfrm>
          <a:off x="4529418" y="6821581"/>
          <a:ext cx="1590675" cy="677955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795618</xdr:colOff>
      <xdr:row>34</xdr:row>
      <xdr:rowOff>22412</xdr:rowOff>
    </xdr:from>
    <xdr:to>
      <xdr:col>5</xdr:col>
      <xdr:colOff>1119468</xdr:colOff>
      <xdr:row>35</xdr:row>
      <xdr:rowOff>96932</xdr:rowOff>
    </xdr:to>
    <xdr:sp macro="" textlink="">
      <xdr:nvSpPr>
        <xdr:cNvPr id="48" name="Flecha abajo 71">
          <a:extLst>
            <a:ext uri="{FF2B5EF4-FFF2-40B4-BE49-F238E27FC236}">
              <a16:creationId xmlns:a16="http://schemas.microsoft.com/office/drawing/2014/main" id="{7DB250C9-C21E-4440-B47A-B92817F8D751}"/>
            </a:ext>
          </a:extLst>
        </xdr:cNvPr>
        <xdr:cNvSpPr/>
      </xdr:nvSpPr>
      <xdr:spPr>
        <a:xfrm>
          <a:off x="5100918" y="6327962"/>
          <a:ext cx="323850" cy="255495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776568</xdr:colOff>
      <xdr:row>40</xdr:row>
      <xdr:rowOff>132230</xdr:rowOff>
    </xdr:from>
    <xdr:to>
      <xdr:col>5</xdr:col>
      <xdr:colOff>1140462</xdr:colOff>
      <xdr:row>42</xdr:row>
      <xdr:rowOff>88191</xdr:rowOff>
    </xdr:to>
    <xdr:sp macro="" textlink="">
      <xdr:nvSpPr>
        <xdr:cNvPr id="49" name="Más 74">
          <a:extLst>
            <a:ext uri="{FF2B5EF4-FFF2-40B4-BE49-F238E27FC236}">
              <a16:creationId xmlns:a16="http://schemas.microsoft.com/office/drawing/2014/main" id="{8C29420B-7EB4-4F36-93D1-D51669F6FA2D}"/>
            </a:ext>
          </a:extLst>
        </xdr:cNvPr>
        <xdr:cNvSpPr/>
      </xdr:nvSpPr>
      <xdr:spPr>
        <a:xfrm>
          <a:off x="5081868" y="7580780"/>
          <a:ext cx="363894" cy="317911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117439</xdr:colOff>
      <xdr:row>39</xdr:row>
      <xdr:rowOff>85501</xdr:rowOff>
    </xdr:from>
    <xdr:to>
      <xdr:col>6</xdr:col>
      <xdr:colOff>666079</xdr:colOff>
      <xdr:row>41</xdr:row>
      <xdr:rowOff>106484</xdr:rowOff>
    </xdr:to>
    <xdr:sp macro="" textlink="">
      <xdr:nvSpPr>
        <xdr:cNvPr id="50" name="Elipse 49">
          <a:extLst>
            <a:ext uri="{FF2B5EF4-FFF2-40B4-BE49-F238E27FC236}">
              <a16:creationId xmlns:a16="http://schemas.microsoft.com/office/drawing/2014/main" id="{B0F9A5BE-680D-4D0A-96D8-884363D1B65A}"/>
            </a:ext>
          </a:extLst>
        </xdr:cNvPr>
        <xdr:cNvSpPr/>
      </xdr:nvSpPr>
      <xdr:spPr>
        <a:xfrm>
          <a:off x="5956264" y="7353076"/>
          <a:ext cx="548640" cy="382933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71719</xdr:colOff>
      <xdr:row>36</xdr:row>
      <xdr:rowOff>152401</xdr:rowOff>
    </xdr:from>
    <xdr:to>
      <xdr:col>9</xdr:col>
      <xdr:colOff>174812</xdr:colOff>
      <xdr:row>39</xdr:row>
      <xdr:rowOff>39781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A3BAB0F2-262F-47C2-B2D9-BABDA5182D61}"/>
            </a:ext>
          </a:extLst>
        </xdr:cNvPr>
        <xdr:cNvSpPr txBox="1"/>
      </xdr:nvSpPr>
      <xdr:spPr>
        <a:xfrm>
          <a:off x="6682069" y="6877051"/>
          <a:ext cx="1827118" cy="4303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746314</xdr:colOff>
      <xdr:row>38</xdr:row>
      <xdr:rowOff>172571</xdr:rowOff>
    </xdr:from>
    <xdr:to>
      <xdr:col>10</xdr:col>
      <xdr:colOff>29135</xdr:colOff>
      <xdr:row>50</xdr:row>
      <xdr:rowOff>127748</xdr:rowOff>
    </xdr:to>
    <xdr:graphicFrame macro="">
      <xdr:nvGraphicFramePr>
        <xdr:cNvPr id="52" name="Diagrama 51">
          <a:extLst>
            <a:ext uri="{FF2B5EF4-FFF2-40B4-BE49-F238E27FC236}">
              <a16:creationId xmlns:a16="http://schemas.microsoft.com/office/drawing/2014/main" id="{03E2D0B1-B60D-4487-83B9-79041F169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  <xdr:twoCellAnchor>
    <xdr:from>
      <xdr:col>6</xdr:col>
      <xdr:colOff>112059</xdr:colOff>
      <xdr:row>45</xdr:row>
      <xdr:rowOff>134471</xdr:rowOff>
    </xdr:from>
    <xdr:to>
      <xdr:col>6</xdr:col>
      <xdr:colOff>660699</xdr:colOff>
      <xdr:row>48</xdr:row>
      <xdr:rowOff>31629</xdr:rowOff>
    </xdr:to>
    <xdr:sp macro="" textlink="">
      <xdr:nvSpPr>
        <xdr:cNvPr id="53" name="Elipse 52">
          <a:extLst>
            <a:ext uri="{FF2B5EF4-FFF2-40B4-BE49-F238E27FC236}">
              <a16:creationId xmlns:a16="http://schemas.microsoft.com/office/drawing/2014/main" id="{945571B6-9DF0-4FDF-B385-F514EE26856E}"/>
            </a:ext>
          </a:extLst>
        </xdr:cNvPr>
        <xdr:cNvSpPr/>
      </xdr:nvSpPr>
      <xdr:spPr>
        <a:xfrm>
          <a:off x="5950884" y="8487896"/>
          <a:ext cx="548640" cy="440083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672352</xdr:colOff>
      <xdr:row>36</xdr:row>
      <xdr:rowOff>100852</xdr:rowOff>
    </xdr:from>
    <xdr:to>
      <xdr:col>6</xdr:col>
      <xdr:colOff>262777</xdr:colOff>
      <xdr:row>38</xdr:row>
      <xdr:rowOff>45383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AFB890C0-0A32-4E81-81CA-5899D1C87842}"/>
            </a:ext>
          </a:extLst>
        </xdr:cNvPr>
        <xdr:cNvSpPr txBox="1"/>
      </xdr:nvSpPr>
      <xdr:spPr>
        <a:xfrm>
          <a:off x="4977652" y="6825502"/>
          <a:ext cx="1123950" cy="3064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571499</xdr:colOff>
      <xdr:row>37</xdr:row>
      <xdr:rowOff>112059</xdr:rowOff>
    </xdr:from>
    <xdr:to>
      <xdr:col>6</xdr:col>
      <xdr:colOff>134554</xdr:colOff>
      <xdr:row>39</xdr:row>
      <xdr:rowOff>56590</xdr:rowOff>
    </xdr:to>
    <xdr:sp macro="" textlink="'CA Informe'!T39">
      <xdr:nvSpPr>
        <xdr:cNvPr id="55" name="CuadroTexto 54">
          <a:extLst>
            <a:ext uri="{FF2B5EF4-FFF2-40B4-BE49-F238E27FC236}">
              <a16:creationId xmlns:a16="http://schemas.microsoft.com/office/drawing/2014/main" id="{C21CEC87-D179-41A9-A041-C4F00942149B}"/>
            </a:ext>
          </a:extLst>
        </xdr:cNvPr>
        <xdr:cNvSpPr txBox="1"/>
      </xdr:nvSpPr>
      <xdr:spPr>
        <a:xfrm>
          <a:off x="4876799" y="7017684"/>
          <a:ext cx="1096580" cy="3064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2E52FAC-F996-44EB-A08F-EF5406550AA8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580,7</a:t>
          </a:fld>
          <a:endParaRPr lang="en-US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493058</xdr:colOff>
      <xdr:row>38</xdr:row>
      <xdr:rowOff>123264</xdr:rowOff>
    </xdr:from>
    <xdr:to>
      <xdr:col>6</xdr:col>
      <xdr:colOff>13015</xdr:colOff>
      <xdr:row>40</xdr:row>
      <xdr:rowOff>39219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1CC0C895-E025-48F5-92C5-8EDC1EBFCE46}"/>
            </a:ext>
          </a:extLst>
        </xdr:cNvPr>
        <xdr:cNvSpPr txBox="1"/>
      </xdr:nvSpPr>
      <xdr:spPr>
        <a:xfrm>
          <a:off x="4798358" y="7209864"/>
          <a:ext cx="1053482" cy="2779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403412</xdr:colOff>
      <xdr:row>42</xdr:row>
      <xdr:rowOff>168087</xdr:rowOff>
    </xdr:from>
    <xdr:to>
      <xdr:col>6</xdr:col>
      <xdr:colOff>401508</xdr:colOff>
      <xdr:row>44</xdr:row>
      <xdr:rowOff>110937</xdr:rowOff>
    </xdr:to>
    <xdr:sp macro="" textlink="">
      <xdr:nvSpPr>
        <xdr:cNvPr id="57" name="CuadroTexto 56">
          <a:extLst>
            <a:ext uri="{FF2B5EF4-FFF2-40B4-BE49-F238E27FC236}">
              <a16:creationId xmlns:a16="http://schemas.microsoft.com/office/drawing/2014/main" id="{350FED67-FA8D-414D-828E-D64496969FE9}"/>
            </a:ext>
          </a:extLst>
        </xdr:cNvPr>
        <xdr:cNvSpPr txBox="1"/>
      </xdr:nvSpPr>
      <xdr:spPr>
        <a:xfrm>
          <a:off x="4708712" y="7978587"/>
          <a:ext cx="1531621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605119</xdr:colOff>
      <xdr:row>44</xdr:row>
      <xdr:rowOff>11205</xdr:rowOff>
    </xdr:from>
    <xdr:to>
      <xdr:col>6</xdr:col>
      <xdr:colOff>187927</xdr:colOff>
      <xdr:row>45</xdr:row>
      <xdr:rowOff>125681</xdr:rowOff>
    </xdr:to>
    <xdr:sp macro="" textlink="'CA Informe'!T41">
      <xdr:nvSpPr>
        <xdr:cNvPr id="58" name="CuadroTexto 57">
          <a:extLst>
            <a:ext uri="{FF2B5EF4-FFF2-40B4-BE49-F238E27FC236}">
              <a16:creationId xmlns:a16="http://schemas.microsoft.com/office/drawing/2014/main" id="{BB711EEF-5DAA-4017-B096-06E1DC727EDD}"/>
            </a:ext>
          </a:extLst>
        </xdr:cNvPr>
        <xdr:cNvSpPr txBox="1"/>
      </xdr:nvSpPr>
      <xdr:spPr>
        <a:xfrm>
          <a:off x="4910419" y="8183655"/>
          <a:ext cx="1116333" cy="295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E887DA-D7E6-409E-90C8-653895C237B4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338,5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493060</xdr:colOff>
      <xdr:row>45</xdr:row>
      <xdr:rowOff>72499</xdr:rowOff>
    </xdr:from>
    <xdr:to>
      <xdr:col>6</xdr:col>
      <xdr:colOff>13017</xdr:colOff>
      <xdr:row>47</xdr:row>
      <xdr:rowOff>15349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1BD4C1D5-AC87-4B7C-BBEC-112CEF0B9997}"/>
            </a:ext>
          </a:extLst>
        </xdr:cNvPr>
        <xdr:cNvSpPr txBox="1"/>
      </xdr:nvSpPr>
      <xdr:spPr>
        <a:xfrm>
          <a:off x="4798360" y="8425924"/>
          <a:ext cx="105348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100852</xdr:colOff>
      <xdr:row>39</xdr:row>
      <xdr:rowOff>112060</xdr:rowOff>
    </xdr:from>
    <xdr:to>
      <xdr:col>6</xdr:col>
      <xdr:colOff>737163</xdr:colOff>
      <xdr:row>41</xdr:row>
      <xdr:rowOff>22413</xdr:rowOff>
    </xdr:to>
    <xdr:sp macro="" textlink="'CA Informe'!T43">
      <xdr:nvSpPr>
        <xdr:cNvPr id="60" name="CuadroTexto 59">
          <a:extLst>
            <a:ext uri="{FF2B5EF4-FFF2-40B4-BE49-F238E27FC236}">
              <a16:creationId xmlns:a16="http://schemas.microsoft.com/office/drawing/2014/main" id="{629E93DC-5545-4BCC-9ABF-A05CE99B56E3}"/>
            </a:ext>
          </a:extLst>
        </xdr:cNvPr>
        <xdr:cNvSpPr txBox="1"/>
      </xdr:nvSpPr>
      <xdr:spPr>
        <a:xfrm>
          <a:off x="5939677" y="7379635"/>
          <a:ext cx="636311" cy="272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6933DBF-0624-41E5-9D36-AA1CBF81C6D7}" type="TxLink">
            <a:rPr lang="en-US" sz="12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77%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89647</xdr:colOff>
      <xdr:row>46</xdr:row>
      <xdr:rowOff>44824</xdr:rowOff>
    </xdr:from>
    <xdr:to>
      <xdr:col>6</xdr:col>
      <xdr:colOff>725958</xdr:colOff>
      <xdr:row>47</xdr:row>
      <xdr:rowOff>134472</xdr:rowOff>
    </xdr:to>
    <xdr:sp macro="" textlink="'CA Informe'!T44">
      <xdr:nvSpPr>
        <xdr:cNvPr id="61" name="CuadroTexto 60">
          <a:extLst>
            <a:ext uri="{FF2B5EF4-FFF2-40B4-BE49-F238E27FC236}">
              <a16:creationId xmlns:a16="http://schemas.microsoft.com/office/drawing/2014/main" id="{A3FCAB50-FD0D-4DE4-BB6E-654C1668044B}"/>
            </a:ext>
          </a:extLst>
        </xdr:cNvPr>
        <xdr:cNvSpPr txBox="1"/>
      </xdr:nvSpPr>
      <xdr:spPr>
        <a:xfrm>
          <a:off x="5928472" y="8579224"/>
          <a:ext cx="636311" cy="2706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A8056D2-A266-409B-8FBE-115A3C42B52B}" type="TxLink">
            <a:rPr lang="en-US" sz="12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23%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100852</xdr:colOff>
      <xdr:row>21</xdr:row>
      <xdr:rowOff>112059</xdr:rowOff>
    </xdr:from>
    <xdr:to>
      <xdr:col>9</xdr:col>
      <xdr:colOff>84604</xdr:colOff>
      <xdr:row>25</xdr:row>
      <xdr:rowOff>112058</xdr:rowOff>
    </xdr:to>
    <xdr:sp macro="" textlink="">
      <xdr:nvSpPr>
        <xdr:cNvPr id="62" name="CuadroTexto 61">
          <a:extLst>
            <a:ext uri="{FF2B5EF4-FFF2-40B4-BE49-F238E27FC236}">
              <a16:creationId xmlns:a16="http://schemas.microsoft.com/office/drawing/2014/main" id="{5E935A23-85FB-4395-8D89-7349D6CC8D3F}"/>
            </a:ext>
          </a:extLst>
        </xdr:cNvPr>
        <xdr:cNvSpPr txBox="1"/>
      </xdr:nvSpPr>
      <xdr:spPr>
        <a:xfrm>
          <a:off x="4415117" y="4202206"/>
          <a:ext cx="4017869" cy="717176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marzo, se tuvo un crecimiento interanual tanto en impuestos internos como externos 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↑8,7% y ↑12,1%, respectivamente).</a:t>
          </a:r>
          <a:endParaRPr lang="es-PY" sz="1050" b="1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1</xdr:col>
      <xdr:colOff>134470</xdr:colOff>
      <xdr:row>0</xdr:row>
      <xdr:rowOff>156881</xdr:rowOff>
    </xdr:from>
    <xdr:to>
      <xdr:col>3</xdr:col>
      <xdr:colOff>158787</xdr:colOff>
      <xdr:row>2</xdr:row>
      <xdr:rowOff>113776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15FEFFC2-B3B5-4086-B049-011A0F9C0F35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32094" r="35151" b="49325"/>
        <a:stretch/>
      </xdr:blipFill>
      <xdr:spPr bwMode="auto">
        <a:xfrm>
          <a:off x="258295" y="156881"/>
          <a:ext cx="2662182" cy="4045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17</xdr:col>
      <xdr:colOff>711573</xdr:colOff>
      <xdr:row>8</xdr:row>
      <xdr:rowOff>152400</xdr:rowOff>
    </xdr:from>
    <xdr:to>
      <xdr:col>24</xdr:col>
      <xdr:colOff>414617</xdr:colOff>
      <xdr:row>27</xdr:row>
      <xdr:rowOff>0</xdr:rowOff>
    </xdr:to>
    <xdr:graphicFrame macro="">
      <xdr:nvGraphicFramePr>
        <xdr:cNvPr id="65" name="Diagrama 64">
          <a:extLst>
            <a:ext uri="{FF2B5EF4-FFF2-40B4-BE49-F238E27FC236}">
              <a16:creationId xmlns:a16="http://schemas.microsoft.com/office/drawing/2014/main" id="{0BD16184-ED24-4467-8052-ABEC16A524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0" r:lo="rId11" r:qs="rId12" r:cs="rId13"/>
        </a:graphicData>
      </a:graphic>
    </xdr:graphicFrame>
    <xdr:clientData/>
  </xdr:twoCellAnchor>
  <xdr:twoCellAnchor>
    <xdr:from>
      <xdr:col>1</xdr:col>
      <xdr:colOff>22412</xdr:colOff>
      <xdr:row>15</xdr:row>
      <xdr:rowOff>22412</xdr:rowOff>
    </xdr:from>
    <xdr:to>
      <xdr:col>1</xdr:col>
      <xdr:colOff>1703295</xdr:colOff>
      <xdr:row>20</xdr:row>
      <xdr:rowOff>168089</xdr:rowOff>
    </xdr:to>
    <xdr:sp macro="" textlink="">
      <xdr:nvSpPr>
        <xdr:cNvPr id="67" name="Rectángulo: esquinas redondeadas 66">
          <a:extLst>
            <a:ext uri="{FF2B5EF4-FFF2-40B4-BE49-F238E27FC236}">
              <a16:creationId xmlns:a16="http://schemas.microsoft.com/office/drawing/2014/main" id="{2D5A9745-11BC-4A0B-8290-C6249FEFDBEB}"/>
            </a:ext>
          </a:extLst>
        </xdr:cNvPr>
        <xdr:cNvSpPr/>
      </xdr:nvSpPr>
      <xdr:spPr>
        <a:xfrm>
          <a:off x="145677" y="3059206"/>
          <a:ext cx="1680883" cy="1042148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lin ang="81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800" b="1"/>
            <a:t>Primario</a:t>
          </a:r>
        </a:p>
      </xdr:txBody>
    </xdr:sp>
    <xdr:clientData/>
  </xdr:twoCellAnchor>
  <xdr:twoCellAnchor>
    <xdr:from>
      <xdr:col>1</xdr:col>
      <xdr:colOff>22412</xdr:colOff>
      <xdr:row>21</xdr:row>
      <xdr:rowOff>22412</xdr:rowOff>
    </xdr:from>
    <xdr:to>
      <xdr:col>1</xdr:col>
      <xdr:colOff>1703295</xdr:colOff>
      <xdr:row>26</xdr:row>
      <xdr:rowOff>168090</xdr:rowOff>
    </xdr:to>
    <xdr:sp macro="" textlink="">
      <xdr:nvSpPr>
        <xdr:cNvPr id="68" name="Rectángulo: esquinas redondeadas 67">
          <a:extLst>
            <a:ext uri="{FF2B5EF4-FFF2-40B4-BE49-F238E27FC236}">
              <a16:creationId xmlns:a16="http://schemas.microsoft.com/office/drawing/2014/main" id="{79A716A2-7EEA-4A25-AFA1-28E39137751C}"/>
            </a:ext>
          </a:extLst>
        </xdr:cNvPr>
        <xdr:cNvSpPr/>
      </xdr:nvSpPr>
      <xdr:spPr>
        <a:xfrm>
          <a:off x="145677" y="4134971"/>
          <a:ext cx="1680883" cy="1042148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lin ang="81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800" b="1"/>
            <a:t>Global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Benitez" refreshedDate="46146.521674884258" createdVersion="6" refreshedVersion="8" minRefreshableVersion="3" recordCount="280" xr:uid="{00000000-000A-0000-FFFF-FFFF01000000}">
  <cacheSource type="worksheet">
    <worksheetSource name="Datos1"/>
  </cacheSource>
  <cacheFields count="147">
    <cacheField name="Periodo" numFmtId="17">
      <sharedItems containsSemiMixedTypes="0" containsNonDate="0" containsDate="1" containsString="0" minDate="2003-01-01T00:00:00" maxDate="2026-04-02T00:00:00" count="280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  <d v="2026-03-01T00:00:00"/>
        <d v="2026-04-01T00:00:00"/>
      </sharedItems>
      <fieldGroup par="145" base="0">
        <rangePr groupBy="months" startDate="2003-01-01T00:00:00" endDate="2026-04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4/2026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6" count="24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</sharedItems>
    </cacheField>
    <cacheField name="PIB nominal (miles de millones de G.)" numFmtId="3">
      <sharedItems containsSemiMixedTypes="0" containsString="0" containsNumber="1" minValue="49411.959699781924" maxValue="401184.79824006109"/>
    </cacheField>
    <cacheField name="Tipo de cambio Gs./US$" numFmtId="3">
      <sharedItems containsSemiMixedTypes="0" containsString="0" containsNumber="1" minValue="3873.0454545454545" maxValue="8006.0007500000002"/>
    </cacheField>
    <cacheField name="Ingreso Total (Recaudado)" numFmtId="164">
      <sharedItems containsSemiMixedTypes="0" containsString="0" containsNumber="1" minValue="377.89362093800003" maxValue="5671.4023235040004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53219.991799776995"/>
    </cacheField>
    <cacheField name="IT Suma 12 meses" numFmtId="164">
      <sharedItems containsString="0" containsBlank="1" containsNumber="1" minValue="6050.7447638530002" maxValue="53546.965397928005"/>
    </cacheField>
    <cacheField name="IT anualizado (% del PIB)" numFmtId="164">
      <sharedItems containsString="0" containsBlank="1" containsNumber="1" minValue="10.29975882454338" maxValue="15.043425558126675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820394537176E-2" maxValue="0.29390026183365259"/>
    </cacheField>
    <cacheField name="Ingresos Tributarios" numFmtId="164">
      <sharedItems containsSemiMixedTypes="0" containsString="0" containsNumber="1" minValue="230.05253460700001" maxValue="4748.5826266710001"/>
    </cacheField>
    <cacheField name="Presión Tributaria" numFmtId="164">
      <sharedItems containsSemiMixedTypes="0" containsString="0" containsNumber="1" minValue="0.44839968072897068" maxValue="1.297202216436242"/>
    </cacheField>
    <cacheField name="Tributarios Acum. Por año" numFmtId="164">
      <sharedItems containsSemiMixedTypes="0" containsString="0" containsNumber="1" minValue="244.56120121400002" maxValue="41501.263586542009"/>
    </cacheField>
    <cacheField name="Tributarios suma 12 meses" numFmtId="164">
      <sharedItems containsString="0" containsBlank="1" containsNumber="1" minValue="3675.8208073330002" maxValue="42201.304329466002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3202.2907976920001"/>
    </cacheField>
    <cacheField name="Imp. Internos suma 12 meses" numFmtId="164">
      <sharedItems containsString="0" containsBlank="1" containsNumber="1" minValue="1629.2645083789998" maxValue="25410.166319327996"/>
    </cacheField>
    <cacheField name="% Var. Anualizado Imp. Internos" numFmtId="0">
      <sharedItems containsString="0" containsBlank="1" containsNumber="1" minValue="-5.812006774771683E-2" maxValue="0.28583090224085672"/>
    </cacheField>
    <cacheField name="% Var. Interanual Imp. Internos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199999" maxValue="1549.9225741109999"/>
    </cacheField>
    <cacheField name="Imp. Externos suma 12 meses" numFmtId="164">
      <sharedItems containsString="0" containsBlank="1" containsNumber="1" minValue="2077.0287278750002" maxValue="16649.528215390601"/>
    </cacheField>
    <cacheField name="% Var. Anualizado Imp. Externos" numFmtId="0">
      <sharedItems containsString="0" containsBlank="1" containsNumber="1" minValue="-0.11314720214970109" maxValue="0.4024111425353869"/>
    </cacheField>
    <cacheField name="% Var. Interanual Imp. Externos" numFmtId="0">
      <sharedItems containsString="0" containsBlank="1" containsNumber="1" minValue="-1" maxValue="0.90539907155663801"/>
    </cacheField>
    <cacheField name="IVA interno" numFmtId="164">
      <sharedItems containsString="0" containsBlank="1" containsNumber="1" minValue="64.908083879000003" maxValue="1251.9923255839999"/>
    </cacheField>
    <cacheField name="IVA externo" numFmtId="164">
      <sharedItems containsString="0" containsBlank="1" containsNumber="1" minValue="51.21967325" maxValue="822.69945653299999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708.8010908100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373.1038041090003"/>
    </cacheField>
    <cacheField name="Otros ingresos (millones de US$)" numFmtId="164">
      <sharedItems containsSemiMixedTypes="0" containsString="0" containsNumber="1" minValue="-1.8344711620313785" maxValue="182.35958538555775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5.720287589746154" maxValue="138.03642610365472"/>
    </cacheField>
    <cacheField name="Itaipú acumulado por año (millones de US$)" numFmtId="164">
      <sharedItems containsSemiMixedTypes="0" containsString="0" containsNumber="1" minValue="5.720287589746154" maxValue="635.10722229105988"/>
    </cacheField>
    <cacheField name="Yacyretá" numFmtId="164">
      <sharedItems containsSemiMixedTypes="0" containsString="0" containsNumber="1" minValue="-1.1418978" maxValue="843.85019854200004"/>
    </cacheField>
    <cacheField name="Yacyretá (en millones de US$)" numFmtId="164">
      <sharedItems containsSemiMixedTypes="0" containsString="0" containsNumber="1" minValue="-0.16657784637288769" maxValue="112.0703124360611"/>
    </cacheField>
    <cacheField name="Yacyretá acumulado por año (millones de US$)" numFmtId="164">
      <sharedItems containsSemiMixedTypes="0" containsString="0" containsNumber="1" minValue="0" maxValue="125.11079131073838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1138.002066002"/>
    </cacheField>
    <cacheField name="Gasto Total (Obligado)" numFmtId="164">
      <sharedItems containsSemiMixedTypes="0" containsString="0" containsNumber="1" minValue="329.09690646299998" maxValue="8000.2561212310002"/>
    </cacheField>
    <cacheField name="Gasto Total (% del PIB)" numFmtId="164">
      <sharedItems containsSemiMixedTypes="0" containsString="0" containsNumber="1" minValue="0.52262361729025353" maxValue="2.544243865064808"/>
    </cacheField>
    <cacheField name="Gasto total acumulado por año" numFmtId="164">
      <sharedItems containsSemiMixedTypes="0" containsString="0" containsNumber="1" minValue="329.09690646299998" maxValue="54890.171784287995"/>
    </cacheField>
    <cacheField name="Gasto Total suma 12 meses" numFmtId="164">
      <sharedItems containsString="0" containsBlank="1" containsNumber="1" minValue="5137.3949724160002" maxValue="56700.54184014599"/>
    </cacheField>
    <cacheField name="GT anualizado (% del PIB)" numFmtId="164">
      <sharedItems containsString="0" containsBlank="1" containsNumber="1" minValue="8.0577334102769385" maxValue="16.284470548837405"/>
    </cacheField>
    <cacheField name="Gasto corriente" numFmtId="164">
      <sharedItems containsSemiMixedTypes="0" containsString="0" containsNumber="1" minValue="329.09690646299998" maxValue="7401.6400526560001"/>
    </cacheField>
    <cacheField name="Gasto corriente (% del PIB)" numFmtId="164">
      <sharedItems containsSemiMixedTypes="0" containsString="0" containsNumber="1" minValue="0.51551480209898892" maxValue="2.3538718023555441"/>
    </cacheField>
    <cacheField name="Gasto corr. anualizado" numFmtId="164">
      <sharedItems containsString="0" containsBlank="1" containsNumber="1" minValue="4933.4677585969994" maxValue="54067.58331111"/>
    </cacheField>
    <cacheField name="Gasto corr. anualizado (% del PIB)" numFmtId="164">
      <sharedItems containsString="0" containsBlank="1" containsNumber="1" minValue="7.4671186052489773" maxValue="15.287857712876205"/>
    </cacheField>
    <cacheField name="Gto. Corr. Primario" numFmtId="164">
      <sharedItems containsSemiMixedTypes="0" containsString="0" containsNumber="1" minValue="299.879997925" maxValue="7046.4681989370001"/>
    </cacheField>
    <cacheField name="Gto. Corr. Primario (% del PIB)" numFmtId="164">
      <sharedItems containsSemiMixedTypes="0" containsString="0" containsNumber="1" minValue="0.48165360417554398" maxValue="2.2409199422931918"/>
    </cacheField>
    <cacheField name="Gto. Corr. Primario anualizado" numFmtId="164">
      <sharedItems containsString="0" containsBlank="1" containsNumber="1" minValue="4501.872478882" maxValue="47137.291758111001"/>
    </cacheField>
    <cacheField name="Gto. Corr. Primario anualizado (% del PIB)" numFmtId="164">
      <sharedItems containsString="0" containsBlank="1" containsNumber="1" minValue="7.0025014500217804" maxValue="14.223147426898366"/>
    </cacheField>
    <cacheField name="% Var interanual gasto total" numFmtId="0">
      <sharedItems containsString="0" containsBlank="1" containsNumber="1" minValue="-0.24696466091362901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3656.682650156999"/>
    </cacheField>
    <cacheField name="Remun. Acum. Por año" numFmtId="164">
      <sharedItems containsSemiMixedTypes="0" containsString="0" containsNumber="1" minValue="196.165527328" maxValue="23899.165545725999"/>
    </cacheField>
    <cacheField name="Remun. Suma 12 meses" numFmtId="164">
      <sharedItems containsString="0" containsBlank="1" containsNumber="1" minValue="2705.6169049379996" maxValue="24525.793936714999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375.1762190330001"/>
    </cacheField>
    <cacheField name="Otras remuneraciones" numFmtId="164">
      <sharedItems containsSemiMixedTypes="0" containsString="0" containsNumber="1" minValue="36.010858893999995" maxValue="2320.2357613279992"/>
    </cacheField>
    <cacheField name="Uso de Bienes y Servicios" numFmtId="164">
      <sharedItems containsSemiMixedTypes="0" containsString="0" containsNumber="1" minValue="0.125" maxValue="1696.121550801"/>
    </cacheField>
    <cacheField name="Intereses" numFmtId="164">
      <sharedItems containsSemiMixedTypes="0" containsString="0" containsNumber="1" minValue="2.2744135930000002" maxValue="1042.0003948210001"/>
    </cacheField>
    <cacheField name="Intereses (millones de US$)" numFmtId="164">
      <sharedItems containsSemiMixedTypes="0" containsString="0" containsNumber="1" minValue="0.36577484541023186" maxValue="142.47431435831186"/>
    </cacheField>
    <cacheField name="Intereses (% del PIB)" numFmtId="164">
      <sharedItems containsSemiMixedTypes="0" containsString="0" containsNumber="1" minValue="1.9677860282400874E-3" maxValue="0.30393151084936204"/>
    </cacheField>
    <cacheField name="Intereses anualizados" numFmtId="164">
      <sharedItems containsString="0" containsBlank="1" containsNumber="1" minValue="244.70811811499999" maxValue="7404.6780158720012"/>
    </cacheField>
    <cacheField name="Donaciones (Gasto)" numFmtId="164">
      <sharedItems containsSemiMixedTypes="0" containsString="0" containsNumber="1" minValue="8.2530983500000001" maxValue="870.29515321299994"/>
    </cacheField>
    <cacheField name="Prestaciones Sociales" numFmtId="164">
      <sharedItems containsSemiMixedTypes="0" containsString="0" containsNumber="1" minValue="1.9407417430000002" maxValue="1423.783847531"/>
    </cacheField>
    <cacheField name="Otros Gastos" numFmtId="164">
      <sharedItems containsSemiMixedTypes="0" containsString="0" containsNumber="1" minValue="0" maxValue="753.39653363100001"/>
    </cacheField>
    <cacheField name="Resultado Operativo Neto" numFmtId="164">
      <sharedItems containsSemiMixedTypes="0" containsString="0" containsNumber="1" minValue="-3950.7019679220002" maxValue="1182.5267751609986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1.021614577280037" maxValue="66.073908170254228"/>
    </cacheField>
    <cacheField name="% Var acumulado RON" numFmtId="0">
      <sharedItems containsString="0" containsBlank="1" containsNumber="1" minValue="-51.876026469380911" maxValue="24.556774739621055"/>
    </cacheField>
    <cacheField name="% Var anualizado" numFmtId="0">
      <sharedItems containsString="0" containsBlank="1" containsNumber="1" minValue="-20.792382972883829" maxValue="3570.9376001220576"/>
    </cacheField>
    <cacheField name="RON (millones de US$)" numFmtId="164">
      <sharedItems containsSemiMixedTypes="0" containsString="0" containsNumber="1" minValue="-538.59409219998327" maxValue="219.2509027292007"/>
    </cacheField>
    <cacheField name="RON (% del PIB)" numFmtId="164">
      <sharedItems containsSemiMixedTypes="0" containsString="0" containsNumber="1" minValue="-1.2564034316239341" maxValue="0.55988807163431531"/>
    </cacheField>
    <cacheField name="RON anualizado (millones de US$)" numFmtId="164">
      <sharedItems containsString="0" containsBlank="1" containsNumber="1" minValue="-890.64501698807589" maxValue="1001.1877286584809"/>
    </cacheField>
    <cacheField name="RON anualizado (% del PIB)" numFmtId="164">
      <sharedItems containsString="0" containsBlank="1" containsNumber="1" minValue="-2.5077034123931869" maxValue="3.7693516629732677"/>
    </cacheField>
    <cacheField name="RON primario" numFmtId="164">
      <sharedItems containsSemiMixedTypes="0" containsString="0" containsNumber="1" minValue="-3595.5301142030003" maxValue="1840.7637086530012"/>
    </cacheField>
    <cacheField name="RON primario (% del PIB)" numFmtId="164">
      <sharedItems containsSemiMixedTypes="0" containsString="0" containsNumber="1" minValue="-1.1434515715615818" maxValue="0.59973888035919443"/>
    </cacheField>
    <cacheField name="Adquisición Neta de Activos no Financieros" numFmtId="164">
      <sharedItems containsSemiMixedTypes="0" containsString="0" containsNumber="1" minValue="0.91441225199999998" maxValue="2366.272428498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31475425145307878" maxValue="0.79812687713991504"/>
    </cacheField>
    <cacheField name="ANANF (mm US$)" numFmtId="164">
      <sharedItems containsSemiMixedTypes="0" containsString="0" containsNumber="1" minValue="0.14771274839999998" maxValue="332.5372363508327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millones de USD)" numFmtId="164">
      <sharedItems containsString="0" containsBlank="1" containsNumber="1" minValue="174.57704472508905" maxValue="1301.1761702428826"/>
    </cacheField>
    <cacheField name="ANANF anualizado (% del PIB)" numFmtId="164">
      <sharedItems containsString="0" containsBlank="1" containsNumber="1" minValue="1.10451765522113" maxValue="3.631659071343539"/>
    </cacheField>
    <cacheField name="MOPC" numFmtId="164">
      <sharedItems containsSemiMixedTypes="0" containsString="0" containsNumber="1" minValue="0" maxValue="2063.108162004"/>
    </cacheField>
    <cacheField name="MOPC (mm US$)" numFmtId="164">
      <sharedItems containsSemiMixedTypes="0" containsString="0" containsNumber="1" minValue="0" maxValue="281.26086873857014"/>
    </cacheField>
    <cacheField name="MOPC suma 12 meses (mm US$)" numFmtId="164">
      <sharedItems containsString="0" containsBlank="1" containsNumber="1" minValue="95.392393200347797" maxValue="1059.6970639411622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77.072892930031756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3671755224615384" maxValue="115.38764942572392"/>
    </cacheField>
    <cacheField name="Gasto+Inversión" numFmtId="164">
      <sharedItems containsSemiMixedTypes="0" containsString="0" containsNumber="1" minValue="330.01131871499996" maxValue="10366.528549729001"/>
    </cacheField>
    <cacheField name="Gasto+Inversión (% del PIB)" numFmtId="164">
      <sharedItems containsSemiMixedTypes="0" containsString="0" containsNumber="1" minValue="0.55018797496792082" maxValue="3.2967665365954391"/>
    </cacheField>
    <cacheField name="Resultado Fiscal (miles de millones de G.)" numFmtId="164">
      <sharedItems containsSemiMixedTypes="0" containsString="0" containsNumber="1" minValue="-6316.9743964200006" maxValue="965.3438123940003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861.18495348812905" maxValue="157.66436371887545"/>
    </cacheField>
    <cacheField name="Resultado Fiscal anualizado (millones de US$)" numFmtId="164">
      <sharedItems containsString="0" containsBlank="1" containsNumber="1" minValue="-2170.433849079272" maxValue="452.32250091287716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2.0089261031545655" maxValue="0.41476239587275865"/>
    </cacheField>
    <cacheField name="Resultado fiscal anualizado (% del PIB)" numFmtId="0">
      <sharedItems containsString="0" containsBlank="1" containsNumber="1" minValue="-6.1393624837367256" maxValue="1.7226406419983773"/>
    </cacheField>
    <cacheField name="Resultado Primario" numFmtId="164">
      <sharedItems containsSemiMixedTypes="0" containsString="0" containsNumber="1" minValue="-5961.8025427010007" maxValue="1443.2706804230011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8959742430922133" maxValue="0.49274538839534254"/>
    </cacheField>
    <cacheField name="Resultado Primario anualizado (% del PIB)" numFmtId="164">
      <sharedItems containsString="0" containsBlank="1" containsNumber="1" minValue="-5.0746521977588905" maxValue="2.5666855689036567"/>
    </cacheField>
    <cacheField name="SSPP AC financiados con ingresos tributarios" numFmtId="168">
      <sharedItems containsSemiMixedTypes="0" containsString="0" containsNumber="1" minValue="195.45252411800001" maxValue="3522.902357038"/>
    </cacheField>
    <cacheField name="SSPP SP financiados con Ingresos Tributarios" numFmtId="168">
      <sharedItems containsSemiMixedTypes="0" containsString="0" containsNumber="1" minValue="208.573506885" maxValue="3846.4920900120001"/>
    </cacheField>
    <cacheField name="IPC General" numFmtId="164">
      <sharedItems containsString="0" containsBlank="1" containsNumber="1" minValue="45.540552748458985" maxValue="140.80000000000001"/>
    </cacheField>
    <cacheField name="Ingreso Total def." numFmtId="168">
      <sharedItems containsMixedTypes="1" containsNumber="1" minValue="786.57237707066849" maxValue="4033.620828474981"/>
    </cacheField>
    <cacheField name="Ing. Total def. suma 12m" numFmtId="168">
      <sharedItems containsBlank="1" containsMixedTypes="1" containsNumber="1" minValue="12913.240731654379" maxValue="39014.778037190787"/>
    </cacheField>
    <cacheField name="% Var. Real Ing. Total" numFmtId="0">
      <sharedItems containsBlank="1" containsMixedTypes="1" containsNumber="1" minValue="-8.931243730535543E-2" maxValue="0.2436866189075575"/>
    </cacheField>
    <cacheField name="Ingresos Tributarios def." numFmtId="168">
      <sharedItems containsMixedTypes="1" containsNumber="1" minValue="496.31831362554675" maxValue="3339.4221927007934"/>
    </cacheField>
    <cacheField name="Ing. Trib. Def Sum12m" numFmtId="168">
      <sharedItems containsBlank="1" containsMixedTypes="1" containsNumber="1" minValue="7880.3599714699139" maxValue="30026.956227003619"/>
    </cacheField>
    <cacheField name="% Var. Real Ing. Trib." numFmtId="0">
      <sharedItems containsBlank="1" containsMixedTypes="1" containsNumber="1" minValue="-9.5631702953994036E-2" maxValue="0.28593818702326224"/>
    </cacheField>
    <cacheField name="Gasto Total def." numFmtId="168">
      <sharedItems containsMixedTypes="1" containsNumber="1" minValue="685.00371972586311" maxValue="6163.5255171271183"/>
    </cacheField>
    <cacheField name="Gto. Total def. sum12m" numFmtId="0">
      <sharedItems containsBlank="1" containsMixedTypes="1" containsNumber="1" minValue="10925.606034873583" maxValue="41549.075805795175"/>
    </cacheField>
    <cacheField name="% Var. Real Gto. Total" numFmtId="0">
      <sharedItems containsBlank="1" containsMixedTypes="1" containsNumber="1" minValue="-4.8137978639715917E-2" maxValue="0.27326586154238486"/>
    </cacheField>
    <cacheField name="ANANF def." numFmtId="168">
      <sharedItems containsMixedTypes="1" containsNumber="1" minValue="1.9033171740048735" maxValue="2130.1958802094096"/>
    </cacheField>
    <cacheField name="ANANF def. sum12m" numFmtId="0">
      <sharedItems containsBlank="1" containsMixedTypes="1" containsNumber="1" minValue="1794.6152415661625" maxValue="8292.5770164123915"/>
    </cacheField>
    <cacheField name="% Var. Real ANANF" numFmtId="0">
      <sharedItems containsBlank="1" containsMixedTypes="1" containsNumber="1" minValue="-0.33845239310524189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SP financiados con Ingresos Tributarios'/'Ingresos Tributarios'" databaseField="0"/>
    <cacheField name="Trimestres" numFmtId="0" databaseField="0">
      <fieldGroup base="0">
        <rangePr groupBy="quarters" startDate="2003-01-01T00:00:00" endDate="2026-04-02T00:00:00"/>
        <groupItems count="6">
          <s v="&lt;1/1/2003"/>
          <s v="Trim.1"/>
          <s v="Trim.2"/>
          <s v="Trim.3"/>
          <s v="Trim.4"/>
          <s v="&gt;2/4/2026"/>
        </groupItems>
      </fieldGroup>
    </cacheField>
    <cacheField name="Años" numFmtId="0" databaseField="0">
      <fieldGroup base="0">
        <rangePr groupBy="years" startDate="2003-01-01T00:00:00" endDate="2026-04-02T00:00:00"/>
        <groupItems count="26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2025"/>
          <s v="2026"/>
          <s v="&gt;2/4/2026"/>
        </groupItems>
      </fieldGroup>
    </cacheField>
    <cacheField name="% de financiación" numFmtId="0" formula="'SSPP AC financiados con ingresos tributarios'/'Ingresos Tributarios'" databaseField="0"/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0">
  <r>
    <x v="0"/>
    <x v="0"/>
    <x v="0"/>
    <x v="0"/>
    <n v="49411.959699781924"/>
    <n v="7088.75"/>
    <n v="392.11764131300004"/>
    <n v="0.79356828528039658"/>
    <n v="392.11764131300004"/>
    <m/>
    <m/>
    <m/>
    <m/>
    <m/>
    <n v="244.56120121400002"/>
    <n v="0.49494333497377835"/>
    <n v="244.56120121400002"/>
    <m/>
    <m/>
    <m/>
    <m/>
    <n v="113.23915580099998"/>
    <m/>
    <m/>
    <m/>
    <n v="140.66900691200001"/>
    <m/>
    <m/>
    <m/>
    <n v="71.64"/>
    <n v="51.699019033999996"/>
    <m/>
    <m/>
    <n v="27.201640638000001"/>
    <n v="5.5050722139482464E-2"/>
    <n v="6.7242951330000009"/>
    <n v="1.3608638827230481E-2"/>
    <n v="113.630504328"/>
    <n v="16.029695549709047"/>
    <n v="101.411030383"/>
    <n v="14.305911533486157"/>
    <n v="14.305911533486157"/>
    <n v="1.1418978"/>
    <n v="0.16108591782754364"/>
    <n v="0.16108591782754364"/>
    <n v="11.077576145000004"/>
    <n v="102.55292818299999"/>
    <n v="376.33426336899998"/>
    <n v="0.7616258607339973"/>
    <n v="376.33426336899998"/>
    <m/>
    <m/>
    <n v="376.33426336899998"/>
    <n v="0.7616258607339973"/>
    <m/>
    <m/>
    <n v="299.879997925"/>
    <n v="0.60689760079749167"/>
    <m/>
    <m/>
    <m/>
    <m/>
    <m/>
    <n v="196.165527328"/>
    <n v="196.165527328"/>
    <m/>
    <m/>
    <m/>
    <m/>
    <n v="160.154668434"/>
    <n v="36.010858893999995"/>
    <n v="15.416901769000001"/>
    <n v="76.454265444000015"/>
    <n v="10.785295777675898"/>
    <n v="0.15472825993650571"/>
    <m/>
    <n v="16.948533831999999"/>
    <n v="71.074951000000013"/>
    <n v="0.274083996"/>
    <n v="15.783377944000051"/>
    <n v="15.783377944000051"/>
    <m/>
    <m/>
    <m/>
    <m/>
    <n v="2.226538944665851"/>
    <n v="3.1942424546399263E-2"/>
    <m/>
    <m/>
    <n v="92.237643388000066"/>
    <n v="0.18667068448290494"/>
    <n v="25.762257559999998"/>
    <n v="25.762257559999998"/>
    <m/>
    <m/>
    <m/>
    <m/>
    <n v="3.6342454678187268"/>
    <n v="5.2137696453503947E-2"/>
    <n v="5.2137696453503947E-2"/>
    <m/>
    <m/>
    <n v="0.10956412"/>
    <n v="1.5456056427437841E-2"/>
    <m/>
    <n v="0"/>
    <n v="0"/>
    <n v="25.652693439999997"/>
    <n v="3.6187894113912882"/>
    <n v="402.09652092900001"/>
    <n v="0.81376355718750137"/>
    <n v="-9.9788796159999471"/>
    <n v="-9.9788796159999471"/>
    <m/>
    <n v="-1.4077065231528756"/>
    <m/>
    <m/>
    <m/>
    <m/>
    <n v="-2.0195271907104684E-2"/>
    <m/>
    <n v="66.475385828000071"/>
    <m/>
    <n v="0.134532988029401"/>
    <m/>
    <n v="195.45252411800001"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942.77"/>
    <n v="394.27035070800002"/>
    <n v="0.79792494186329577"/>
    <n v="786.38799202100006"/>
    <m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19.010814856462193"/>
    <n v="100.910634315"/>
    <n v="14.53463593277611"/>
    <n v="28.840547466262265"/>
    <n v="10.603341796"/>
    <n v="1.527249469015969"/>
    <n v="1.6883353868435127"/>
    <n v="20.473738950000019"/>
    <n v="111.51397611099999"/>
    <n v="351.72453450200004"/>
    <n v="0.71182065362113611"/>
    <n v="728.05879787100002"/>
    <m/>
    <m/>
    <n v="351.63060916200004"/>
    <n v="0.71163056737365538"/>
    <m/>
    <m/>
    <n v="328.95417874600003"/>
    <n v="0.66573797263793166"/>
    <m/>
    <m/>
    <m/>
    <m/>
    <m/>
    <n v="209.08686356500002"/>
    <n v="405.25239089299998"/>
    <m/>
    <m/>
    <m/>
    <m/>
    <n v="166.63791953"/>
    <n v="42.448944035000011"/>
    <n v="26.839379637"/>
    <n v="22.676430415999999"/>
    <n v="3.2661935244866238"/>
    <n v="4.589259473572363E-2"/>
    <m/>
    <n v="20.394368132999997"/>
    <n v="71.449133728999996"/>
    <n v="1.2783590220000001"/>
    <n v="42.545816205999984"/>
    <n v="58.329194150000035"/>
    <m/>
    <m/>
    <m/>
    <m/>
    <n v="6.1280751351405822"/>
    <n v="8.6104288242159627E-2"/>
    <m/>
    <m/>
    <n v="65.222246621999986"/>
    <n v="0.13199688297788326"/>
    <n v="22.020817347999998"/>
    <n v="47.783074907999996"/>
    <m/>
    <m/>
    <m/>
    <m/>
    <n v="3.1717624734796046"/>
    <n v="4.4565764000850154E-2"/>
    <n v="9.6703460454354101E-2"/>
    <m/>
    <m/>
    <n v="9.110442879999999"/>
    <n v="1.312220177249138"/>
    <m/>
    <n v="0"/>
    <n v="0"/>
    <n v="12.910374467999999"/>
    <n v="1.8595422962304666"/>
    <n v="373.74535185000002"/>
    <n v="0.75638641762198611"/>
    <n v="20.524998857999986"/>
    <n v="10.546119242000039"/>
    <m/>
    <n v="2.9563126616609772"/>
    <m/>
    <m/>
    <m/>
    <m/>
    <n v="4.153852424130948E-2"/>
    <m/>
    <n v="43.201429273999985"/>
    <m/>
    <n v="8.7431118977033109E-2"/>
    <m/>
    <n v="203.12182804899999"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851.04"/>
    <n v="411.83554843400009"/>
    <n v="0.83347341602364677"/>
    <n v="1198.2235404550001"/>
    <m/>
    <m/>
    <m/>
    <m/>
    <m/>
    <n v="241.67726519700003"/>
    <n v="0.48910682082918205"/>
    <n v="716.29100101800009"/>
    <m/>
    <m/>
    <m/>
    <m/>
    <n v="112.22408309800001"/>
    <m/>
    <m/>
    <m/>
    <n v="123.32330347199999"/>
    <m/>
    <m/>
    <m/>
    <n v="66.513999999999996"/>
    <n v="53.41262218"/>
    <m/>
    <m/>
    <n v="25.578385024999999"/>
    <n v="5.1765574934509E-2"/>
    <n v="9.771326363"/>
    <n v="1.9775225314617759E-2"/>
    <n v="134.808571849"/>
    <n v="19.677096010094818"/>
    <n v="103.60947633000001"/>
    <n v="15.12317492380719"/>
    <n v="43.963722390069456"/>
    <n v="0"/>
    <n v="0"/>
    <n v="1.6883353868435127"/>
    <n v="31.199095518999997"/>
    <n v="103.60947633000001"/>
    <n v="402.88276834099997"/>
    <n v="0.81535476590858225"/>
    <n v="1130.941566212"/>
    <m/>
    <m/>
    <n v="397.19076900499999"/>
    <n v="0.8038352889022391"/>
    <m/>
    <m/>
    <n v="364.90122297599999"/>
    <n v="0.73848765601096056"/>
    <m/>
    <m/>
    <m/>
    <m/>
    <m/>
    <n v="207.29839046299995"/>
    <n v="612.5507813559999"/>
    <m/>
    <m/>
    <m/>
    <m/>
    <n v="163.73567663200001"/>
    <n v="43.56271383099994"/>
    <n v="45.261757400999997"/>
    <n v="32.289546029"/>
    <n v="4.7130867764602167"/>
    <n v="6.5347632891278568E-2"/>
    <m/>
    <n v="35.348987037999997"/>
    <n v="72.577503191999995"/>
    <n v="10.106584218"/>
    <n v="8.9527800930001149"/>
    <n v="67.28197424300015"/>
    <m/>
    <m/>
    <m/>
    <m/>
    <n v="1.3067767949099864"/>
    <n v="1.8118650115064406E-2"/>
    <m/>
    <m/>
    <n v="41.242326122000115"/>
    <n v="8.346628300634297E-2"/>
    <n v="52.647348098000002"/>
    <n v="100.430423006"/>
    <m/>
    <m/>
    <m/>
    <m/>
    <n v="7.6845775383007551"/>
    <n v="0.10654778401398307"/>
    <n v="0.20325124446833714"/>
    <m/>
    <m/>
    <n v="20.718592136000002"/>
    <n v="3.0241528492024572"/>
    <m/>
    <n v="0"/>
    <n v="0"/>
    <n v="31.928755962"/>
    <n v="4.6604246890982974"/>
    <n v="455.53011643899998"/>
    <n v="0.92190254992256548"/>
    <n v="-43.694568004999887"/>
    <n v="-33.148448762999848"/>
    <m/>
    <n v="-6.3778007433907673"/>
    <m/>
    <m/>
    <m/>
    <m/>
    <n v="-8.8429133898918655E-2"/>
    <m/>
    <n v="-11.405021975999887"/>
    <m/>
    <n v="-2.3081501007640101E-2"/>
    <m/>
    <n v="203.84216345600001"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855.04"/>
    <n v="511.77784363899997"/>
    <n v="1.035736786697935"/>
    <n v="1710.0013840940001"/>
    <m/>
    <m/>
    <m/>
    <m/>
    <m/>
    <n v="298.08057372799999"/>
    <n v="0.6032559233414001"/>
    <n v="1014.3715747460001"/>
    <m/>
    <m/>
    <m/>
    <m/>
    <n v="162.893943718"/>
    <m/>
    <m/>
    <m/>
    <n v="141.92733436900002"/>
    <m/>
    <m/>
    <m/>
    <n v="77.872"/>
    <n v="53.431421541000006"/>
    <m/>
    <m/>
    <n v="24.680733203999999"/>
    <n v="4.994890579923493E-2"/>
    <n v="49.877721969000007"/>
    <n v="0.10094261039644647"/>
    <n v="139.13881473800001"/>
    <n v="20.297301655132575"/>
    <n v="101.262843027"/>
    <n v="14.772028030033376"/>
    <n v="58.735750420102832"/>
    <n v="-1.1418978"/>
    <n v="-0.16657784637288769"/>
    <n v="1.5217575404706249"/>
    <n v="39.017869511000008"/>
    <n v="100.12094522700001"/>
    <n v="377.49722816799999"/>
    <n v="0.76397947068200578"/>
    <n v="1508.43879438"/>
    <m/>
    <m/>
    <n v="368.91746553000002"/>
    <n v="0.74661573386579971"/>
    <m/>
    <m/>
    <n v="352.48671389700002"/>
    <n v="0.71336315345241341"/>
    <m/>
    <m/>
    <m/>
    <m/>
    <m/>
    <n v="209.09971150199999"/>
    <n v="821.65049285799989"/>
    <m/>
    <m/>
    <m/>
    <m/>
    <n v="163.72667362000001"/>
    <n v="45.373037881999977"/>
    <n v="39.383021779000003"/>
    <n v="16.430751633"/>
    <n v="2.3968863249521521"/>
    <n v="3.3252580413386267E-2"/>
    <m/>
    <n v="32.908623631000005"/>
    <n v="73.087695015999998"/>
    <n v="6.587424607"/>
    <n v="134.28061547099998"/>
    <n v="201.56258971400013"/>
    <m/>
    <m/>
    <m/>
    <m/>
    <n v="19.588596925911443"/>
    <n v="0.27175731601592923"/>
    <m/>
    <m/>
    <n v="150.71136710399998"/>
    <n v="0.30500989642931553"/>
    <n v="82.581996313999994"/>
    <n v="183.01241931999999"/>
    <m/>
    <m/>
    <m/>
    <m/>
    <n v="12.046902179126597"/>
    <n v="0.16712957109119569"/>
    <n v="0.37038081555953284"/>
    <m/>
    <m/>
    <n v="40.505077608999997"/>
    <n v="5.9088025174178416"/>
    <m/>
    <n v="0"/>
    <n v="0"/>
    <n v="42.076918704999997"/>
    <n v="6.1380996617087566"/>
    <n v="460.07922448199997"/>
    <n v="0.93110904177320153"/>
    <n v="51.698619156999982"/>
    <n v="18.550170394000133"/>
    <m/>
    <n v="7.5416947467848443"/>
    <m/>
    <m/>
    <m/>
    <m/>
    <n v="0.10462774492473358"/>
    <m/>
    <n v="68.129370789999982"/>
    <m/>
    <n v="0.13788032533811984"/>
    <m/>
    <n v="204.94395213300001"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62.22"/>
    <n v="457.252635457"/>
    <n v="0.92538858655917267"/>
    <n v="2167.2540195510001"/>
    <m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8.268027334104996"/>
    <n v="88.748399896999999"/>
    <n v="13.73342286350511"/>
    <n v="72.469173283607944"/>
    <n v="0"/>
    <n v="0"/>
    <n v="1.5217575404706249"/>
    <n v="29.303611701999998"/>
    <n v="88.748399896999999"/>
    <n v="396.34515204499996"/>
    <n v="0.80212392799864851"/>
    <n v="1904.7839464250001"/>
    <m/>
    <m/>
    <n v="383.05150265899994"/>
    <n v="0.77522021993531764"/>
    <m/>
    <m/>
    <n v="352.94429536599995"/>
    <n v="0.71428920753280234"/>
    <m/>
    <m/>
    <m/>
    <m/>
    <m/>
    <n v="207.85288039899999"/>
    <n v="1029.5033732569998"/>
    <m/>
    <m/>
    <m/>
    <m/>
    <n v="164.251851668"/>
    <n v="43.601028730999985"/>
    <n v="37.357555803999993"/>
    <n v="30.107207293000002"/>
    <n v="4.6589573386545187"/>
    <n v="6.0931012402515326E-2"/>
    <m/>
    <n v="44.055768280999999"/>
    <n v="73.691335201999991"/>
    <n v="3.2804050659999997"/>
    <n v="60.907483412000033"/>
    <n v="262.47007312600016"/>
    <m/>
    <m/>
    <m/>
    <m/>
    <n v="9.4251640167001476"/>
    <n v="0.12326465856052425"/>
    <m/>
    <m/>
    <n v="91.014690705000035"/>
    <n v="0.18419567096303957"/>
    <n v="86.711182594000007"/>
    <n v="269.72360191400003"/>
    <m/>
    <m/>
    <m/>
    <m/>
    <n v="13.418172484687926"/>
    <n v="0.17548622463233876"/>
    <n v="0.54586704019187171"/>
    <m/>
    <m/>
    <n v="42.991355712000001"/>
    <n v="6.6527223944712501"/>
    <m/>
    <n v="0"/>
    <n v="0"/>
    <n v="43.719826882000007"/>
    <n v="6.7654500902166754"/>
    <n v="483.05633463899994"/>
    <n v="0.97761015263098716"/>
    <n v="-25.803699181999974"/>
    <n v="-7.2535287879998407"/>
    <m/>
    <n v="-3.9930084679877771"/>
    <m/>
    <m/>
    <m/>
    <m/>
    <n v="-5.2221566071814503E-2"/>
    <m/>
    <n v="4.3035081110000277"/>
    <m/>
    <n v="8.709446330700827E-3"/>
    <m/>
    <n v="204.082669248"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225.17"/>
    <n v="400.08869956600006"/>
    <n v="0.80970012522649615"/>
    <n v="2567.3427191170003"/>
    <m/>
    <m/>
    <m/>
    <m/>
    <m/>
    <n v="246.446525796"/>
    <n v="0.49875885776108508"/>
    <n v="1570.231820169"/>
    <m/>
    <m/>
    <m/>
    <m/>
    <n v="109.87301905599999"/>
    <m/>
    <m/>
    <m/>
    <n v="149.31278781299997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9.709448209767764"/>
    <n v="94.992328103999995"/>
    <n v="15.259395021180143"/>
    <n v="87.728568304788084"/>
    <n v="0"/>
    <n v="0"/>
    <n v="1.5217575404706249"/>
    <n v="27.702337607999993"/>
    <n v="94.992328103999995"/>
    <n v="437.87283001899999"/>
    <n v="0.88616770652173216"/>
    <n v="2342.6567764440001"/>
    <m/>
    <m/>
    <n v="421.60052143799999"/>
    <n v="0.85323578340055317"/>
    <m/>
    <m/>
    <n v="363.12030335399999"/>
    <n v="0.73488342814220053"/>
    <m/>
    <m/>
    <m/>
    <m/>
    <m/>
    <n v="214.37289807000002"/>
    <n v="1243.8762713269998"/>
    <m/>
    <m/>
    <m/>
    <m/>
    <n v="169.77460725399999"/>
    <n v="44.598290816000031"/>
    <n v="36.067608192000002"/>
    <n v="58.480218084000001"/>
    <n v="9.3941559963824286"/>
    <n v="0.11835235525835276"/>
    <m/>
    <n v="49.244186841000001"/>
    <n v="75.193315506999994"/>
    <n v="4.5146033250000004"/>
    <n v="-37.784130452999932"/>
    <n v="224.68594267300023"/>
    <m/>
    <m/>
    <m/>
    <m/>
    <n v="-6.0695740763705945"/>
    <n v="-7.6467581295235884E-2"/>
    <m/>
    <m/>
    <n v="20.696087631000069"/>
    <n v="4.1884773963116892E-2"/>
    <n v="102.51793323"/>
    <n v="372.24153514400001"/>
    <m/>
    <m/>
    <m/>
    <m/>
    <n v="16.468294557417707"/>
    <n v="0.20747595086873769"/>
    <n v="0.75334299106060931"/>
    <m/>
    <m/>
    <n v="61.768524147999997"/>
    <n v="9.9223835088840939"/>
    <m/>
    <n v="0"/>
    <n v="0"/>
    <n v="40.749409082"/>
    <n v="6.5459110485336138"/>
    <n v="540.39076324899997"/>
    <n v="1.0936436573904698"/>
    <n v="-140.30206368299991"/>
    <n v="-147.55559247099976"/>
    <m/>
    <n v="-22.537868633788303"/>
    <m/>
    <m/>
    <m/>
    <m/>
    <n v="-0.2839435321639735"/>
    <m/>
    <n v="-81.821845598999914"/>
    <m/>
    <n v="-0.16559117690562072"/>
    <m/>
    <n v="210.02494928900001"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010.63"/>
    <n v="476.64580259999997"/>
    <n v="0.96463650803573286"/>
    <n v="3043.9885217170004"/>
    <m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9.655071160760183"/>
    <n v="90.983169517999997"/>
    <n v="15.137043790417975"/>
    <n v="102.86561209520606"/>
    <n v="0"/>
    <n v="0"/>
    <n v="1.5217575404706249"/>
    <n v="27.156190852999998"/>
    <n v="90.983169517999997"/>
    <n v="453.23176298899995"/>
    <n v="0.91725113867726293"/>
    <n v="2795.888539433"/>
    <m/>
    <m/>
    <n v="435.38518898199993"/>
    <n v="0.88113321476687245"/>
    <m/>
    <m/>
    <n v="355.38852819599992"/>
    <n v="0.71923584969160492"/>
    <m/>
    <m/>
    <m/>
    <m/>
    <m/>
    <n v="210.20843784699997"/>
    <n v="1454.0847091739997"/>
    <m/>
    <m/>
    <m/>
    <m/>
    <n v="167.72172409199999"/>
    <n v="42.486713754999982"/>
    <n v="32.196629092000002"/>
    <n v="79.996660785999993"/>
    <n v="13.309197336385703"/>
    <n v="0.1618973650752675"/>
    <m/>
    <n v="49.688204464999998"/>
    <n v="75.076807719999991"/>
    <n v="6.0650230790000004"/>
    <n v="23.414039611000021"/>
    <n v="248.09998228400025"/>
    <m/>
    <m/>
    <m/>
    <m/>
    <n v="3.89543851659477"/>
    <n v="4.7385369358470021E-2"/>
    <m/>
    <m/>
    <n v="103.41070039700001"/>
    <n v="0.20928273443373752"/>
    <n v="82.56241722499999"/>
    <n v="454.803952369"/>
    <m/>
    <m/>
    <m/>
    <m/>
    <n v="13.73606713855286"/>
    <n v="0.16708994690077911"/>
    <n v="0.92043293796138848"/>
    <m/>
    <m/>
    <n v="45.013548923999998"/>
    <n v="7.4889901597669457"/>
    <m/>
    <n v="0"/>
    <n v="0"/>
    <n v="37.548868300999992"/>
    <n v="6.2470769787859171"/>
    <n v="535.79418021399988"/>
    <n v="1.0843410855780418"/>
    <n v="-59.148377613999969"/>
    <n v="-206.70397008499972"/>
    <m/>
    <n v="-9.8406286219580927"/>
    <m/>
    <m/>
    <m/>
    <m/>
    <n v="-0.11970457754230908"/>
    <m/>
    <n v="20.848283172000023"/>
    <m/>
    <n v="4.2192787532958416E-2"/>
    <m/>
    <n v="205.76619658300001"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227.6"/>
    <n v="511.86180690700002"/>
    <n v="1.0359067116887879"/>
    <n v="3555.8503286240002"/>
    <m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30.413169389813092"/>
    <n v="158.455166999"/>
    <n v="25.444018080641019"/>
    <n v="128.30963017584708"/>
    <n v="0"/>
    <n v="0"/>
    <n v="1.5217575404706249"/>
    <n v="30.945886693000006"/>
    <n v="158.455166999"/>
    <n v="349.38579560599993"/>
    <n v="0.7070875102481351"/>
    <n v="3145.2743350390001"/>
    <m/>
    <m/>
    <n v="342.35939560599991"/>
    <n v="0.69286747112665292"/>
    <m/>
    <m/>
    <n v="320.59800314299991"/>
    <n v="0.64882673160687221"/>
    <m/>
    <m/>
    <m/>
    <m/>
    <m/>
    <n v="212.59626599799992"/>
    <n v="1666.6809751719998"/>
    <m/>
    <m/>
    <m/>
    <m/>
    <n v="169.93583866099999"/>
    <n v="42.660427336999931"/>
    <n v="10.910970483999998"/>
    <n v="21.761392463000004"/>
    <n v="3.4943465320508706"/>
    <n v="4.4040739519780769E-2"/>
    <m/>
    <n v="26.217447936000003"/>
    <n v="75.158258710000013"/>
    <n v="2.7414600149999999"/>
    <n v="162.47601130100009"/>
    <n v="410.57599358500033"/>
    <m/>
    <m/>
    <m/>
    <m/>
    <n v="26.089667175316343"/>
    <n v="0.3288192014406528"/>
    <m/>
    <m/>
    <n v="184.23740376400008"/>
    <n v="0.37285994096043346"/>
    <n v="76.230442921999995"/>
    <n v="531.03439529100001"/>
    <m/>
    <m/>
    <m/>
    <m/>
    <n v="12.240741685721623"/>
    <n v="0.15427528757240616"/>
    <n v="1.0747082255337945"/>
    <m/>
    <m/>
    <n v="49.375944195000002"/>
    <n v="7.9285670555270089"/>
    <m/>
    <n v="0"/>
    <n v="0"/>
    <n v="26.854498726999992"/>
    <n v="4.3121746301946162"/>
    <n v="425.61623852799994"/>
    <n v="0.86136279782054126"/>
    <n v="86.24556837900009"/>
    <n v="-120.45840170599963"/>
    <m/>
    <n v="13.848925489594722"/>
    <m/>
    <m/>
    <m/>
    <m/>
    <n v="0.17454391386824664"/>
    <m/>
    <n v="108.0069608420001"/>
    <m/>
    <n v="0.21858465338802738"/>
    <m/>
    <n v="208.166129622"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218.07"/>
    <n v="534.06887736700003"/>
    <n v="1.0808494150240253"/>
    <n v="4089.9192059910001"/>
    <m/>
    <m/>
    <m/>
    <m/>
    <m/>
    <n v="366.28685517099996"/>
    <n v="0.74129190057729388"/>
    <n v="2551.0625785570001"/>
    <m/>
    <m/>
    <m/>
    <m/>
    <n v="166.361373781"/>
    <m/>
    <m/>
    <m/>
    <n v="203.39216827600001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20.846641166953738"/>
    <n v="91.140826400999998"/>
    <n v="14.657414020910025"/>
    <n v="142.96704419675712"/>
    <n v="6.22"/>
    <n v="1.0003103856984563"/>
    <n v="2.5220679261690813"/>
    <n v="32.265047640000034"/>
    <n v="97.360826400999997"/>
    <n v="363.67520497399994"/>
    <n v="0.73600643889379069"/>
    <n v="3508.9495400129999"/>
    <m/>
    <m/>
    <n v="355.94694089499995"/>
    <n v="0.72036596617027293"/>
    <m/>
    <m/>
    <n v="353.67252730199993"/>
    <n v="0.71576300444436913"/>
    <m/>
    <m/>
    <m/>
    <m/>
    <m/>
    <n v="211.30034427699999"/>
    <n v="1877.9813194489998"/>
    <m/>
    <m/>
    <m/>
    <m/>
    <n v="168.554037827"/>
    <n v="42.746306449999992"/>
    <n v="33.190564526999999"/>
    <n v="2.2744135930000002"/>
    <n v="0.36577484541023186"/>
    <n v="4.602961725903857E-3"/>
    <m/>
    <n v="38.407108325999999"/>
    <n v="74.647624777000004"/>
    <n v="3.8551494739999996"/>
    <n v="170.39367239300009"/>
    <n v="580.96966597800042"/>
    <m/>
    <m/>
    <m/>
    <m/>
    <n v="27.402983947269831"/>
    <n v="0.34484297613023451"/>
    <m/>
    <m/>
    <n v="172.66808598600008"/>
    <n v="0.34944593785613837"/>
    <n v="92.479634864000005"/>
    <n v="623.514030155"/>
    <m/>
    <m/>
    <m/>
    <m/>
    <n v="14.872723347276569"/>
    <n v="0.18716042720404016"/>
    <n v="1.2618686527378347"/>
    <m/>
    <m/>
    <n v="69.610895845999991"/>
    <n v="11.194936024522077"/>
    <m/>
    <n v="0"/>
    <n v="0"/>
    <n v="22.868739018000014"/>
    <n v="3.6777873227544906"/>
    <n v="456.15483983799993"/>
    <n v="0.92316686609783083"/>
    <n v="77.914037529000083"/>
    <n v="-42.544364176999551"/>
    <m/>
    <n v="12.530260599993259"/>
    <m/>
    <m/>
    <m/>
    <m/>
    <n v="0.15768254892619438"/>
    <m/>
    <n v="80.188451122000089"/>
    <m/>
    <n v="0.16228551065209823"/>
    <m/>
    <n v="207.33182832200001"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206.46"/>
    <n v="555.24246641499997"/>
    <n v="1.1237005570889156"/>
    <n v="4645.1616724060004"/>
    <m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9.384177981812499"/>
    <n v="90.936630327000003"/>
    <n v="14.651932071905724"/>
    <n v="157.61897626866283"/>
    <n v="0"/>
    <n v="0"/>
    <n v="2.5220679261690813"/>
    <n v="29.370494949999994"/>
    <n v="90.936630327000003"/>
    <n v="407.28155276899997"/>
    <n v="0.82425703259609329"/>
    <n v="3916.2310927819999"/>
    <m/>
    <m/>
    <n v="382.27915509299999"/>
    <n v="0.77365714174393918"/>
    <m/>
    <m/>
    <n v="363.66648885999996"/>
    <n v="0.7359887992088785"/>
    <m/>
    <m/>
    <m/>
    <m/>
    <m/>
    <n v="211.40306225099997"/>
    <n v="2089.3843816999997"/>
    <m/>
    <m/>
    <m/>
    <m/>
    <n v="168.266666203"/>
    <n v="43.136396047999966"/>
    <n v="41.136561287000006"/>
    <n v="18.612666232999999"/>
    <n v="2.9989182614566112"/>
    <n v="3.7668342535060684E-2"/>
    <m/>
    <n v="53.504472591000003"/>
    <n v="75.218873841000004"/>
    <n v="7.405916566000001"/>
    <n v="147.96091364599999"/>
    <n v="728.93057962400042"/>
    <m/>
    <m/>
    <m/>
    <m/>
    <n v="23.839823932805498"/>
    <n v="0.29944352449282235"/>
    <m/>
    <m/>
    <n v="166.57357987899999"/>
    <n v="0.33711186702788304"/>
    <n v="87.845204384000013"/>
    <n v="711.359234539"/>
    <m/>
    <m/>
    <m/>
    <m/>
    <n v="14.153833970411476"/>
    <n v="0.17778125967423977"/>
    <n v="1.4396499124120745"/>
    <m/>
    <m/>
    <n v="47.580605926000004"/>
    <n v="7.6663034847562059"/>
    <m/>
    <n v="0"/>
    <n v="0"/>
    <n v="40.264598458000009"/>
    <n v="6.4875304856552702"/>
    <n v="495.12675715299997"/>
    <n v="1.002038292270333"/>
    <n v="60.115709261999982"/>
    <n v="17.571345085000431"/>
    <m/>
    <n v="9.685989962394018"/>
    <m/>
    <m/>
    <m/>
    <m/>
    <n v="0.12166226481858257"/>
    <m/>
    <n v="78.72837549499998"/>
    <m/>
    <n v="0.15933060735364327"/>
    <m/>
    <n v="207.332303999"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155.65"/>
    <n v="582.64804531400011"/>
    <n v="1.1791640097945186"/>
    <n v="5227.8097177200007"/>
    <m/>
    <m/>
    <m/>
    <m/>
    <m/>
    <n v="370.65979374200015"/>
    <n v="0.75014186037967656"/>
    <n v="3302.2580782040004"/>
    <m/>
    <m/>
    <m/>
    <m/>
    <n v="187.51853179800003"/>
    <m/>
    <m/>
    <m/>
    <n v="204.61975346000003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4.756504677653858"/>
    <n v="91.284270785999993"/>
    <n v="14.829347150341556"/>
    <n v="172.4483234190044"/>
    <n v="30.85"/>
    <n v="5.0116559583472098"/>
    <n v="7.5337238845162915"/>
    <n v="30.258107232999983"/>
    <n v="122.134270786"/>
    <n v="455.79761105"/>
    <n v="0.92244390592751901"/>
    <n v="4372.0287038320002"/>
    <m/>
    <m/>
    <n v="434.20888443900003"/>
    <n v="0.87875260782445019"/>
    <m/>
    <m/>
    <n v="384.52588644600002"/>
    <n v="0.7782040801099761"/>
    <m/>
    <m/>
    <m/>
    <m/>
    <m/>
    <n v="212.41629911000001"/>
    <n v="2301.8006808099999"/>
    <m/>
    <m/>
    <m/>
    <m/>
    <n v="167.600203564"/>
    <n v="44.816095546000014"/>
    <n v="50.868581559999996"/>
    <n v="49.682997993000001"/>
    <n v="8.0711213264236914"/>
    <n v="0.10054852771447409"/>
    <m/>
    <n v="56.386418947999999"/>
    <n v="78.018579887000001"/>
    <n v="8.4247335519999993"/>
    <n v="126.85043426400011"/>
    <n v="855.78101388800053"/>
    <m/>
    <m/>
    <m/>
    <m/>
    <n v="20.607155095562632"/>
    <n v="0.25672010386699956"/>
    <m/>
    <m/>
    <n v="176.53343225700013"/>
    <n v="0.35726863158147365"/>
    <n v="145.64577971900002"/>
    <n v="857.00501425800007"/>
    <m/>
    <m/>
    <m/>
    <m/>
    <n v="23.660503719184817"/>
    <n v="0.29475815289237117"/>
    <n v="1.7344080653044456"/>
    <m/>
    <m/>
    <n v="56.035447360000006"/>
    <n v="9.1030918522008246"/>
    <m/>
    <n v="0"/>
    <n v="0"/>
    <n v="89.610332359000012"/>
    <n v="14.557411866983992"/>
    <n v="601.44339076899996"/>
    <n v="1.2172020588198902"/>
    <n v="-18.795345454999904"/>
    <n v="-1.224000369999473"/>
    <m/>
    <n v="-3.0533486236221852"/>
    <m/>
    <m/>
    <m/>
    <m/>
    <n v="-3.8038049025371598E-2"/>
    <m/>
    <n v="30.887652538000097"/>
    <m/>
    <n v="6.2510478689102505E-2"/>
    <m/>
    <n v="207.37473554600001"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5982.66"/>
    <n v="837.1590665079998"/>
    <n v="1.6942438057393916"/>
    <n v="6064.968784228"/>
    <n v="6064.968784228"/>
    <n v="12.274293149022315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64.56106815095626"/>
    <n v="331.37464534399999"/>
    <n v="55.389182294163462"/>
    <n v="227.83750571316784"/>
    <n v="0"/>
    <n v="0"/>
    <n v="7.5337238845162915"/>
    <n v="54.872274640000001"/>
    <n v="331.37464534399999"/>
    <n v="812.60362549000001"/>
    <n v="1.6445484664587924"/>
    <n v="5184.6323293220003"/>
    <n v="5184.6323293220003"/>
    <n v="10.492666878267697"/>
    <n v="731.80041932500001"/>
    <n v="1.4810188136056255"/>
    <n v="4980.7051155029994"/>
    <n v="10.079958669449375"/>
    <n v="661.73433267099995"/>
    <n v="1.3392189597246849"/>
    <n v="4501.872478882"/>
    <n v="9.1108964433601862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11.711527423253202"/>
    <n v="0.14179985388094055"/>
    <n v="478.83263662100001"/>
    <n v="140.81332075500001"/>
    <n v="145.710186088"/>
    <n v="14.55654358"/>
    <n v="24.555441017999783"/>
    <n v="880.33645490600031"/>
    <n v="880.33645490600031"/>
    <m/>
    <m/>
    <m/>
    <n v="4.1044353210778795"/>
    <n v="4.9695339280599625E-2"/>
    <n v="138.54508172958438"/>
    <n v="1.7816262707546198"/>
    <n v="94.621527671999786"/>
    <n v="0.19149519316154018"/>
    <n v="257.67363286199998"/>
    <n v="1114.6786471200001"/>
    <n v="1114.6786471200001"/>
    <m/>
    <m/>
    <m/>
    <n v="43.07007800242701"/>
    <n v="0.52148029430036391"/>
    <n v="2.2558883596048096"/>
    <n v="178.15790256440567"/>
    <n v="2.2558883596048096"/>
    <n v="150.63876006799998"/>
    <n v="25.179227980196096"/>
    <n v="95.396854060621394"/>
    <n v="0"/>
    <n v="0"/>
    <n v="107.03487279399999"/>
    <n v="17.890850022230914"/>
    <n v="1070.277258352"/>
    <n v="2.166028760759156"/>
    <n v="-233.11819184400019"/>
    <n v="-234.34219221399968"/>
    <n v="-234.34219221399968"/>
    <n v="-38.965642681349131"/>
    <n v="-39.612820834821314"/>
    <m/>
    <m/>
    <m/>
    <n v="-0.47178495501976425"/>
    <n v="-0.47426208885018972"/>
    <n v="-163.05210519000019"/>
    <n v="244.49044440700038"/>
    <n v="-0.32998510113882373"/>
    <n v="0.49480013723900013"/>
    <n v="392.84529389800002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6190.4761904761908"/>
    <n v="377.89362093800003"/>
    <n v="0.65718353322638123"/>
    <n v="377.89362093800003"/>
    <n v="6050.7447638530002"/>
    <n v="10.522669879130737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1"/>
    <n v="2133.0694664430002"/>
    <m/>
    <n v="0.39838724818081683"/>
    <n v="80.206769242000007"/>
    <n v="75.943477689000005"/>
    <n v="0.11958081018983813"/>
    <n v="0.46895393970735832"/>
    <n v="0"/>
    <n v="0"/>
    <n v="6.7350556730000006"/>
    <n v="1.1712734585653969E-2"/>
    <n v="52.085820081000008"/>
    <n v="8.4138632438538465"/>
    <n v="35.411304127000001"/>
    <n v="5.720287589746154"/>
    <n v="5.720287589746154"/>
    <n v="0"/>
    <n v="0"/>
    <n v="0"/>
    <n v="16.674515954000007"/>
    <n v="35.411304127000001"/>
    <n v="329.09690646299998"/>
    <n v="0.57232262144671187"/>
    <n v="329.09690646299998"/>
    <n v="5137.3949724160002"/>
    <n v="8.9342904788163136"/>
    <n v="329.09690646299998"/>
    <n v="0.57232262144671187"/>
    <n v="4933.4677585969994"/>
    <n v="8.5796467392212215"/>
    <n v="302.738772396"/>
    <n v="0.52648397608294784"/>
    <n v="4504.7312533529994"/>
    <n v="7.8340438612472365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4.257852426207692"/>
    <n v="4.5838645363764155E-2"/>
    <n v="428.73650524400006"/>
    <n v="15.525228144000002"/>
    <n v="72.644384697000007"/>
    <n v="0"/>
    <n v="48.796714475000044"/>
    <n v="48.796714475000044"/>
    <n v="913.34979143700036"/>
    <n v="2.0916521576136873"/>
    <n v="2.0916521576136873"/>
    <m/>
    <n v="7.8825461844230835"/>
    <n v="8.4860911779669354E-2"/>
    <n v="144.20108896934161"/>
    <n v="1.5883794003144227"/>
    <n v="75.154848542000039"/>
    <n v="0.13069955714343351"/>
    <n v="0.91441225199999998"/>
    <n v="0.91441225199999998"/>
    <n v="1089.8308018119999"/>
    <n v="-0.9645057406219022"/>
    <n v="-0.9645057406219022"/>
    <m/>
    <n v="0.14771274839999998"/>
    <n v="1.5902270938133833E-3"/>
    <n v="1.5902270938133833E-3"/>
    <n v="174.67136984498697"/>
    <n v="1.8952922655216193"/>
    <n v="6.8065500000000001E-2"/>
    <n v="1.0995196153846153E-2"/>
    <n v="95.392393200347797"/>
    <n v="0"/>
    <n v="0"/>
    <n v="0.84634675199999998"/>
    <n v="0.13671755224615384"/>
    <n v="330.01131871499996"/>
    <n v="0.57391284854052527"/>
    <n v="47.882302223000046"/>
    <n v="47.882302223000046"/>
    <n v="-176.48101037499967"/>
    <n v="7.7348334360230844"/>
    <n v="-30.470280875645361"/>
    <n v="-5.7983645524920924"/>
    <n v="-5.7983645524920924"/>
    <m/>
    <n v="8.3270684685855967E-2"/>
    <n v="-0.30691286520719685"/>
    <n v="74.240436290000048"/>
    <n v="252.25549486900036"/>
    <n v="0.12910933004962014"/>
    <n v="0.43869001276678787"/>
    <n v="211.34759539800001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6038.35"/>
    <n v="502.89529373300002"/>
    <n v="0.87457021676636115"/>
    <n v="880.78891467100004"/>
    <n v="6159.3697068780002"/>
    <n v="10.711576280028664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00003"/>
    <n v="2196.3314097840002"/>
    <m/>
    <n v="0.5071965100610154"/>
    <n v="78.802841837000003"/>
    <n v="78.435046092000007"/>
    <n v="-1.6353877185974808E-2"/>
    <n v="0.53134608471950773"/>
    <n v="0"/>
    <n v="0"/>
    <n v="16.509690730000003"/>
    <n v="2.8711511084746122E-2"/>
    <n v="180.97125496700005"/>
    <n v="29.970315560873424"/>
    <n v="152.609942738"/>
    <n v="25.27345098213916"/>
    <n v="30.993738571885313"/>
    <n v="0"/>
    <n v="0"/>
    <n v="0"/>
    <n v="28.361312229000049"/>
    <n v="152.609942738"/>
    <n v="387.35418030799991"/>
    <n v="0.67363611005909396"/>
    <n v="716.45108677099984"/>
    <n v="5173.0246182219998"/>
    <n v="8.9962529339121957"/>
    <n v="387.35418030799991"/>
    <n v="0.67363611005909396"/>
    <n v="4969.1913297429992"/>
    <n v="8.6417725370764966"/>
    <n v="338.05739634499992"/>
    <n v="0.58790554233718684"/>
    <n v="4513.8344709519997"/>
    <n v="7.8498749956564113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8.1639494171420992"/>
    <n v="8.5730567721907236E-2"/>
    <n v="455.35685879099998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9.134550568450006"/>
    <n v="0.20093410670726711"/>
    <n v="157.20756440265103"/>
    <n v="1.7153233461164688"/>
    <n v="164.8378973880001"/>
    <n v="0.28666467442917432"/>
    <n v="18.582643844000003"/>
    <n v="19.497056096000001"/>
    <n v="1086.3926283079998"/>
    <n v="-0.15613287416473942"/>
    <n v="-0.59196732036314093"/>
    <m/>
    <n v="3.0774373535816903"/>
    <n v="3.231652206188209E-2"/>
    <n v="3.390674915569547E-2"/>
    <n v="174.57704472508905"/>
    <n v="1.8893130404540048"/>
    <n v="9.8447968699999997"/>
    <n v="1.6303786415163082"/>
    <n v="95.710551664614954"/>
    <n v="0"/>
    <n v="0"/>
    <n v="8.7378469740000035"/>
    <n v="1.4470587120653826"/>
    <n v="405.93682415199993"/>
    <n v="0.70595263212097614"/>
    <n v="96.958469581000102"/>
    <n v="144.84077180400016"/>
    <n v="-100.04753965199954"/>
    <n v="16.057113214868316"/>
    <n v="-17.369480322438015"/>
    <n v="3.7239208270751645"/>
    <n v="12.734035096736831"/>
    <m/>
    <n v="0.16861758464538501"/>
    <n v="-0.17398969433753658"/>
    <n v="146.25525354400011"/>
    <n v="355.30931913900042"/>
    <n v="0.25434815236729225"/>
    <n v="0.61790784708254831"/>
    <n v="217.71439900199999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74.636363636364"/>
    <n v="614.61959754999998"/>
    <n v="1.0688666236426236"/>
    <n v="1495.4085122209999"/>
    <n v="6362.1537559939989"/>
    <n v="11.064231975960267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23.69087558507935"/>
    <n v="103.989614613"/>
    <n v="17.405178873465101"/>
    <n v="48.398917445350413"/>
    <n v="0"/>
    <n v="0"/>
    <n v="0"/>
    <n v="37.554752144000005"/>
    <n v="103.989614613"/>
    <n v="413.62045539399998"/>
    <n v="0.71931500620681621"/>
    <n v="1130.0715421649998"/>
    <n v="5183.7623052749987"/>
    <n v="9.0149265254342037"/>
    <n v="413.14719471399997"/>
    <n v="0.71849197266354681"/>
    <n v="4985.1477554519997"/>
    <n v="8.6695218814530328"/>
    <n v="374.32869675199998"/>
    <n v="0.65098387982544692"/>
    <n v="4523.2619447279994"/>
    <n v="7.8662700343186991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6.4972151607857445"/>
    <n v="6.7508092838099901E-2"/>
    <n v="461.88581072399995"/>
    <n v="28.800872961999996"/>
    <n v="76.056815360000016"/>
    <n v="7.0895072619999997"/>
    <n v="200.999142156"/>
    <n v="365.33697005600015"/>
    <n v="1178.3914507190004"/>
    <n v="21.451030860587611"/>
    <n v="4.4299383180482241"/>
    <m/>
    <n v="33.642071236225867"/>
    <n v="0.34955161743580726"/>
    <n v="189.54285884396691"/>
    <n v="2.0493054505260644"/>
    <n v="239.81764011799999"/>
    <n v="0.41705971027390715"/>
    <n v="99.688232505000002"/>
    <n v="119.185288601"/>
    <n v="1133.4335127150002"/>
    <n v="0.89350909602200868"/>
    <n v="0.18674486309670857"/>
    <m/>
    <n v="16.685238471036655"/>
    <n v="0.1733648339871752"/>
    <n v="0.20727158314287064"/>
    <n v="183.57770565782496"/>
    <n v="1.9711204404941298"/>
    <n v="54.624077875000005"/>
    <n v="9.1426615027921052"/>
    <n v="101.8290603182046"/>
    <n v="0"/>
    <n v="0"/>
    <n v="45.064154629999997"/>
    <n v="7.542576968244548"/>
    <n v="513.30868789900001"/>
    <n v="0.89267984019399149"/>
    <n v="101.310909651"/>
    <n v="246.15168145500016"/>
    <n v="44.957938004000326"/>
    <n v="16.956832765189208"/>
    <n v="5.9651531861419613"/>
    <n v="-3.318615660404451"/>
    <n v="-8.4257375726659518"/>
    <m/>
    <n v="0.17618678344863209"/>
    <n v="7.8185010031934371E-2"/>
    <n v="140.12940761300001"/>
    <n v="506.84374872800038"/>
    <n v="0.243694876286732"/>
    <n v="0.8814368571662673"/>
    <n v="219.80494919200001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730.5"/>
    <n v="628.28930276300002"/>
    <n v="1.0926392005592271"/>
    <n v="2123.6978149839997"/>
    <n v="6478.6652151179987"/>
    <n v="11.266853581951954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199998"/>
    <n v="2355.0117478760003"/>
    <m/>
    <n v="0.39862466983215117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25.418862781432686"/>
    <n v="92.793573688999999"/>
    <n v="16.192927962481459"/>
    <n v="64.591845407831869"/>
    <n v="28.6"/>
    <n v="4.9908384957682577"/>
    <n v="4.9908384957682577"/>
    <n v="24.269219479999997"/>
    <n v="121.39357368899999"/>
    <n v="415.15322533699998"/>
    <n v="0.72198060073117898"/>
    <n v="1545.2247675019998"/>
    <n v="5221.418302443999"/>
    <n v="9.0804129477910038"/>
    <n v="407.14547139999996"/>
    <n v="0.70805455452679333"/>
    <n v="5023.3757613219996"/>
    <n v="8.7360030670932822"/>
    <n v="386.05033309499998"/>
    <n v="0.67136862823153687"/>
    <n v="4556.8255639259987"/>
    <n v="7.9246395241175893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3.6812037876276067"/>
    <n v="3.6685926295256521E-2"/>
    <n v="466.55019739599993"/>
    <n v="36.052671164000003"/>
    <n v="74.798975628999997"/>
    <n v="10.997773762000001"/>
    <n v="213.13607742600004"/>
    <n v="578.4730474820002"/>
    <n v="1257.2469126740002"/>
    <n v="0.58724382278416165"/>
    <n v="1.8699425240705798"/>
    <m/>
    <n v="37.193277624291078"/>
    <n v="0.37065859982804816"/>
    <n v="207.14753954234652"/>
    <n v="2.1864406341609519"/>
    <n v="234.23121573100005"/>
    <n v="0.40734452612330468"/>
    <n v="78.605806612999984"/>
    <n v="197.79109521399999"/>
    <n v="1129.4573230140002"/>
    <n v="-4.8148384375226505E-2"/>
    <n v="8.0752311503839769E-2"/>
    <m/>
    <n v="13.717093903324313"/>
    <n v="0.1367010154704793"/>
    <n v="0.34397259861335"/>
    <n v="185.24789738202267"/>
    <n v="1.9642055674936401"/>
    <n v="46.932023812999994"/>
    <n v="8.1898654241340179"/>
    <n v="104.11012322492077"/>
    <n v="0"/>
    <n v="0"/>
    <n v="31.673782799999991"/>
    <n v="5.5272284791902955"/>
    <n v="493.75903194999995"/>
    <n v="0.85868161620165817"/>
    <n v="134.53027081300007"/>
    <n v="380.68195226800026"/>
    <n v="127.78958966000043"/>
    <n v="23.47618372096677"/>
    <n v="21.899642160323886"/>
    <n v="1.6022023993417376"/>
    <n v="19.521749621832477"/>
    <m/>
    <n v="0.23395758435756889"/>
    <n v="0.22223506666731238"/>
    <n v="155.62540911800008"/>
    <n v="594.33978705600055"/>
    <n v="0.27064351065282544"/>
    <n v="1.0335986096430048"/>
    <n v="219.26468924700001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756.9047619047615"/>
    <n v="743.63048793100006"/>
    <n v="1.2932256179935158"/>
    <n v="2867.3283029149998"/>
    <n v="6765.0430675919988"/>
    <n v="11.764884769828303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100001"/>
    <n v="2453.2029280410002"/>
    <m/>
    <n v="0.65505816904980807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37.645243842681666"/>
    <n v="156.928030718"/>
    <n v="27.259097936870841"/>
    <n v="91.850943344702713"/>
    <n v="28.431305823999999"/>
    <n v="4.938644462583234"/>
    <n v="9.9294829583514925"/>
    <n v="31.360746999000007"/>
    <n v="185.35933654199999"/>
    <n v="421.6836952729999"/>
    <n v="0.73333754635920056"/>
    <n v="1966.9084627749999"/>
    <n v="5246.7568456719991"/>
    <n v="9.1244784531151026"/>
    <n v="404.58858059699992"/>
    <n v="0.70360794193825948"/>
    <n v="5044.9128392599996"/>
    <n v="8.7734575574324811"/>
    <n v="381.67357185899994"/>
    <n v="0.66375713321338026"/>
    <n v="4585.5548404189985"/>
    <n v="7.9746017526035908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9804390876214901"/>
    <n v="3.9850808724879193E-2"/>
    <n v="459.35799884099993"/>
    <n v="51.429796720999995"/>
    <n v="75.942538807000005"/>
    <n v="5.1737031840000007"/>
    <n v="321.94679265800016"/>
    <n v="900.41984014000036"/>
    <n v="1518.2862219200006"/>
    <n v="4.2858331131535472"/>
    <n v="2.4305619281317035"/>
    <m/>
    <n v="55.923591925373287"/>
    <n v="0.55988807163431531"/>
    <n v="253.64596745101971"/>
    <n v="2.6404063167132019"/>
    <n v="344.86180139600015"/>
    <n v="0.59973888035919443"/>
    <n v="83.450154077000008"/>
    <n v="281.24124929100003"/>
    <n v="1126.1962944970001"/>
    <n v="-3.7607934979607238E-2"/>
    <n v="4.2701666799898064E-2"/>
    <m/>
    <n v="14.495663473402542"/>
    <n v="0.14512567576155661"/>
    <n v="0.48909827437490661"/>
    <n v="186.3253883707373"/>
    <n v="1.9585344099931918"/>
    <n v="48.666283376999999"/>
    <n v="8.4535501957649206"/>
    <n v="105.91095102621443"/>
    <n v="0"/>
    <n v="0"/>
    <n v="34.783870700000008"/>
    <n v="6.042113277637621"/>
    <n v="505.13384934999988"/>
    <n v="0.87846322212075723"/>
    <n v="238.49663858100016"/>
    <n v="619.17859084900044"/>
    <n v="392.08992742300052"/>
    <n v="41.42792845197075"/>
    <n v="67.320579080282414"/>
    <n v="-10.242730544129484"/>
    <n v="-86.362395179758963"/>
    <m/>
    <n v="0.41476239587275865"/>
    <n v="0.6818719067200103"/>
    <n v="261.41164731900017"/>
    <n v="851.44792626400067"/>
    <n v="0.45461320459763788"/>
    <n v="1.4807277115488975"/>
    <n v="220.032431793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22.272727272727"/>
    <n v="594.75880984600008"/>
    <n v="1.03432731968831"/>
    <n v="3462.0871127609998"/>
    <n v="6959.7131778720004"/>
    <n v="12.103429756562468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8"/>
    <n v="2557.2016302960001"/>
    <m/>
    <n v="0.69651570892406389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22.099883354962014"/>
    <n v="98.855556148999995"/>
    <n v="16.692165440770587"/>
    <n v="108.54310878547329"/>
    <n v="0"/>
    <n v="0"/>
    <n v="9.9294829583514925"/>
    <n v="32.025980320000031"/>
    <n v="98.855556148999995"/>
    <n v="379.68648498600004"/>
    <n v="0.66030144965676341"/>
    <n v="2346.5949477609997"/>
    <n v="5188.5705006389999"/>
    <n v="9.0232883146856704"/>
    <n v="369.28821011500003"/>
    <n v="0.64221811974444387"/>
    <n v="4992.6005279369992"/>
    <n v="8.6824827759552132"/>
    <n v="312.04800306900006"/>
    <n v="0.54267338168899082"/>
    <n v="4534.4825401340004"/>
    <n v="7.8857834373645508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9.6652433418681394"/>
    <n v="9.9544738055453053E-2"/>
    <n v="458.11798780299989"/>
    <n v="45.030755835999997"/>
    <n v="1.9407417430000002"/>
    <n v="11.215641931"/>
    <n v="215.07232486000004"/>
    <n v="1115.4921650000003"/>
    <n v="1771.1426772330003"/>
    <n v="-6.6921337683695201"/>
    <n v="3.9646726970518449"/>
    <m/>
    <n v="36.315842711796769"/>
    <n v="0.37402587003154653"/>
    <n v="296.03138423918705"/>
    <n v="3.0801414418767976"/>
    <n v="272.312531906"/>
    <n v="0.47357060808699947"/>
    <n v="68.933521579000001"/>
    <n v="350.17477087000003"/>
    <n v="1092.6118828460001"/>
    <n v="-0.32759548103308944"/>
    <n v="-5.9280768508177206E-2"/>
    <m/>
    <n v="11.639707381518154"/>
    <n v="0.11988023284589075"/>
    <n v="0.60897850722079738"/>
    <n v="181.49680119483773"/>
    <n v="1.9001287606589983"/>
    <n v="40.807325418000005"/>
    <n v="6.8904839910660849"/>
    <n v="102.87905150839643"/>
    <n v="0"/>
    <n v="0"/>
    <n v="28.126196160999996"/>
    <n v="4.7492233904520678"/>
    <n v="448.62000656500004"/>
    <n v="0.78018168250265418"/>
    <n v="146.13880328100004"/>
    <n v="765.31739413000048"/>
    <n v="678.53079438700058"/>
    <n v="24.676135330278615"/>
    <n v="114.53458304434932"/>
    <n v="-2.0416012383908173"/>
    <n v="-6.1866376686496256"/>
    <m/>
    <n v="0.2541456371856558"/>
    <n v="1.1800126812177998"/>
    <n v="203.37901032700003"/>
    <n v="1136.6487821900005"/>
    <n v="0.3536903752411088"/>
    <n v="1.9767120198084638"/>
    <n v="221.30288780999999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03.409090909091"/>
    <n v="734.00302585899988"/>
    <n v="1.2764827856462131"/>
    <n v="4196.0901386199994"/>
    <n v="7217.0704011309999"/>
    <n v="12.550992033117616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40.870572039730511"/>
    <n v="143.69595188900001"/>
    <n v="24.341181455692013"/>
    <n v="132.8842902411653"/>
    <n v="58.086289878000002"/>
    <n v="9.8394485260134754"/>
    <n v="19.76893148436497"/>
    <n v="39.493464762999992"/>
    <n v="201.78224176700002"/>
    <n v="525.65742484999998"/>
    <n v="0.91415516057700685"/>
    <n v="2872.2523726109998"/>
    <n v="5260.9961624999996"/>
    <n v="9.1492416246143407"/>
    <n v="507.78726077299996"/>
    <n v="0.88307769084278021"/>
    <n v="5065.002599727999"/>
    <n v="8.8083950610962365"/>
    <n v="458.01737487999998"/>
    <n v="0.79652436565499707"/>
    <n v="4637.1113868179991"/>
    <n v="8.0642622058267595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8.4307025189297384"/>
    <n v="8.6553325187783123E-2"/>
    <n v="427.89121290999998"/>
    <n v="56.519238518000002"/>
    <n v="154.96850677500001"/>
    <n v="6.0674325649999998"/>
    <n v="208.34560100899989"/>
    <n v="1323.8377660090002"/>
    <n v="1956.0742386310001"/>
    <n v="7.8983193191113497"/>
    <n v="4.3359043149531633"/>
    <m/>
    <n v="35.29242134512414"/>
    <n v="0.36232762506920635"/>
    <n v="327.42836706771641"/>
    <n v="3.4017504085032777"/>
    <n v="258.11548690199987"/>
    <n v="0.44888095025698943"/>
    <n v="90.933246396999991"/>
    <n v="441.10801726700004"/>
    <n v="1100.982712018"/>
    <n v="0.10138788874346694"/>
    <n v="-3.01139315757043E-2"/>
    <m/>
    <n v="15.403514307865255"/>
    <n v="0.15813929858511738"/>
    <n v="0.76711780580591471"/>
    <n v="183.16424836415013"/>
    <n v="1.9146862201832804"/>
    <n v="56.578921255000004"/>
    <n v="9.584109856477383"/>
    <n v="104.97417120510687"/>
    <n v="0"/>
    <n v="0"/>
    <n v="34.354325141999986"/>
    <n v="5.8194044513878707"/>
    <n v="616.59067124699993"/>
    <n v="1.0722944591621242"/>
    <n v="117.4123546119999"/>
    <n v="882.72974874200042"/>
    <n v="855.0915266130005"/>
    <n v="19.888907037258885"/>
    <n v="144.26411870356631"/>
    <n v="-2.9850477620574551"/>
    <n v="-5.2705021503893175"/>
    <m/>
    <n v="0.20418832648408891"/>
    <n v="1.4870641883199978"/>
    <n v="167.1822405049999"/>
    <n v="1282.9827395230004"/>
    <n v="0.29074165167187205"/>
    <n v="2.231197043589475"/>
    <n v="220.82352683900001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08.818181818182"/>
    <n v="655.30200582799989"/>
    <n v="1.1396161873582826"/>
    <n v="4851.3921444479993"/>
    <n v="7360.5106000519991"/>
    <n v="12.800444607891468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900001"/>
    <n v="2732.5688450879998"/>
    <m/>
    <n v="0.53970814627311525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33.00781700935427"/>
    <n v="124.14487877900001"/>
    <n v="21.010103028893642"/>
    <n v="153.89439327005894"/>
    <n v="29.999723636999999"/>
    <n v="5.0771106359831988"/>
    <n v="24.846042120348169"/>
    <n v="40.892586870999949"/>
    <n v="154.144602416"/>
    <n v="486.15572542599995"/>
    <n v="0.8454589324388504"/>
    <n v="3358.4080980369999"/>
    <n v="5397.7660923200001"/>
    <n v="9.3870941331989677"/>
    <n v="453.70295960899995"/>
    <n v="0.78902129464637882"/>
    <n v="5176.3461637309983"/>
    <n v="9.0020293347097482"/>
    <n v="399.78192741599992"/>
    <n v="0.69524883465128651"/>
    <n v="4716.2953110909993"/>
    <n v="8.2019686084892136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9.1255189335353943"/>
    <n v="9.377245999509233E-2"/>
    <n v="460.0508526400000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8.626076348477611"/>
    <n v="0.29415725491943212"/>
    <n v="329.96477624087771"/>
    <n v="3.4133504746925012"/>
    <n v="223.06731259499995"/>
    <n v="0.38792971491452444"/>
    <n v="93.169307935999996"/>
    <n v="534.27732520300003"/>
    <n v="1117.921577032"/>
    <n v="0.22220604216260531"/>
    <n v="6.1068170739164707E-3"/>
    <m/>
    <n v="15.767841397233717"/>
    <n v="0.16202796656279872"/>
    <n v="0.92914577236871354"/>
    <n v="186.69134807566221"/>
    <n v="1.9441440954739875"/>
    <n v="51.909419130999993"/>
    <n v="8.7850763949259179"/>
    <n v="105.8306805445058"/>
    <n v="0"/>
    <n v="0"/>
    <n v="41.259888805000003"/>
    <n v="6.982765002307799"/>
    <n v="579.32503336199989"/>
    <n v="1.0074868990016492"/>
    <n v="75.97697246599995"/>
    <n v="958.70672120800032"/>
    <n v="844.82293070000037"/>
    <n v="12.858234951243894"/>
    <n v="143.27342816521548"/>
    <n v="-0.11906230205215318"/>
    <n v="-8.9588198716756704"/>
    <m/>
    <n v="0.13212928835663343"/>
    <n v="1.4692063792185135"/>
    <n v="129.89800465899995"/>
    <n v="1304.8737833400005"/>
    <n v="0.22590174835172575"/>
    <n v="2.2692671054390505"/>
    <n v="218.80994335899999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19.333333333333"/>
    <n v="676.92107769600011"/>
    <n v="1.1772132708973522"/>
    <n v="5528.3132221439992"/>
    <n v="7503.362800380999"/>
    <n v="13.048874611839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00006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32.091425344182909"/>
    <n v="124.324028372"/>
    <n v="21.003045676089652"/>
    <n v="174.89743894614858"/>
    <n v="30.640205641000001"/>
    <n v="5.1762933282464241"/>
    <n v="30.022335448594593"/>
    <n v="34.995609741000017"/>
    <n v="154.96423401300001"/>
    <n v="377.43835077399996"/>
    <n v="0.65639178645328822"/>
    <n v="3735.8464488109998"/>
    <n v="5411.5292381199997"/>
    <n v="9.4110292098554691"/>
    <n v="348.14171720499996"/>
    <n v="0.60544288418623238"/>
    <n v="5168.5409400409981"/>
    <n v="8.9884555028215978"/>
    <n v="320.57551217099996"/>
    <n v="0.55750331860976221"/>
    <n v="4683.1982959599991"/>
    <n v="8.1444105759163197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4.6569779874985926"/>
    <n v="4.7939565576470076E-2"/>
    <n v="485.34264408099995"/>
    <n v="69.218971386000007"/>
    <n v="9.8951361609999999"/>
    <n v="7.002365857"/>
    <n v="299.48272692200015"/>
    <n v="1792.4667733330004"/>
    <n v="2091.8335622610002"/>
    <n v="0.7575930063369134"/>
    <n v="2.0853018295121726"/>
    <m/>
    <n v="50.593995988624876"/>
    <n v="0.52082148444406395"/>
    <n v="353.15578828223278"/>
    <n v="3.6378454019835331"/>
    <n v="327.04893195600016"/>
    <n v="0.56876105002053401"/>
    <n v="75.838940563999998"/>
    <n v="610.11626576700007"/>
    <n v="1101.280882732"/>
    <n v="-0.17993901386474664"/>
    <n v="-2.1487510689485845E-2"/>
    <m/>
    <n v="12.812074653226716"/>
    <n v="0.13188924118984316"/>
    <n v="1.0610350135585569"/>
    <n v="184.63069938161235"/>
    <n v="1.9152047599851558"/>
    <n v="38.426143967000002"/>
    <n v="6.4916337369636228"/>
    <n v="101.12737825694735"/>
    <n v="0"/>
    <n v="0"/>
    <n v="37.412796596999996"/>
    <n v="6.3204409162630917"/>
    <n v="453.27729133799994"/>
    <n v="0.78828102764313124"/>
    <n v="223.64378635800017"/>
    <n v="1182.3505075660005"/>
    <n v="990.55267952900044"/>
    <n v="37.78192133539816"/>
    <n v="168.52508890062037"/>
    <n v="1.8703914397294401"/>
    <n v="-28.79100194439399"/>
    <m/>
    <n v="0.38893224325422077"/>
    <n v="1.7226406419983773"/>
    <n v="251.20999139200018"/>
    <n v="1475.8953236100003"/>
    <n v="0.43687180883069082"/>
    <n v="2.5666855689036567"/>
    <n v="218.277242812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95"/>
    <n v="681.55731332799985"/>
    <n v="1.185276010104076"/>
    <n v="6209.8705354719987"/>
    <n v="7629.6776472939991"/>
    <n v="13.268544997349037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29.923708800333607"/>
    <n v="123.577583387"/>
    <n v="20.613441765971643"/>
    <n v="195.51088071212024"/>
    <n v="29.990232632000001"/>
    <n v="5.0025408894078405"/>
    <n v="35.024876338002436"/>
    <n v="25.824818238999981"/>
    <n v="153.56781601900002"/>
    <n v="573.60985183000003"/>
    <n v="0.99754779713772512"/>
    <n v="4309.4563006409999"/>
    <n v="5577.8575371810002"/>
    <n v="9.700285797413418"/>
    <n v="517.660222987"/>
    <n v="0.90024746517001508"/>
    <n v="5303.9220079349998"/>
    <n v="9.2238926830251167"/>
    <n v="492.92516128599999"/>
    <n v="0.85723145658303035"/>
    <n v="4812.4569683859991"/>
    <n v="8.3692004806366409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4.1259485739783148"/>
    <n v="4.3016008586984629E-2"/>
    <n v="491.46503954900004"/>
    <n v="91.991798783999997"/>
    <n v="156.81579504499999"/>
    <n v="10.764038352"/>
    <n v="107.94746149799983"/>
    <n v="1900.4142348310002"/>
    <n v="2051.8201101130003"/>
    <n v="-0.27043258359253786"/>
    <n v="1.6071265055326376"/>
    <m/>
    <n v="18.006248790325241"/>
    <n v="0.18772821296635073"/>
    <n v="347.32221313975253"/>
    <n v="3.5682591999356248"/>
    <n v="132.68252319899983"/>
    <n v="0.23074422155333535"/>
    <n v="253.47726556100002"/>
    <n v="863.59353132800015"/>
    <n v="1266.912943909"/>
    <n v="1.8854991839163842"/>
    <n v="0.21400480853763892"/>
    <m/>
    <n v="42.281445464720605"/>
    <n v="0.44081475776292667"/>
    <n v="1.5018497713214836"/>
    <n v="212.75831087592147"/>
    <n v="2.2032505409900907"/>
    <n v="141.91923101299997"/>
    <n v="23.672932612677229"/>
    <n v="117.13400738486835"/>
    <n v="0"/>
    <n v="0"/>
    <n v="111.55803454800005"/>
    <n v="18.608512852043379"/>
    <n v="827.08711739099999"/>
    <n v="1.4383625549006518"/>
    <n v="-145.5298040630002"/>
    <n v="1036.8207035030002"/>
    <n v="784.90716620400008"/>
    <n v="-24.27519667439536"/>
    <n v="134.56390226383098"/>
    <n v="-3.420828196981645"/>
    <n v="58.006336651373935"/>
    <m/>
    <n v="-0.253086544796576"/>
    <n v="1.3650086589455335"/>
    <n v="-120.79474236200019"/>
    <n v="1276.3722057529999"/>
    <n v="-0.21007053620959137"/>
    <n v="2.219700861334009"/>
    <n v="229.01176727699999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6100"/>
    <n v="735.32286867499988"/>
    <n v="1.2787780849502062"/>
    <n v="6945.1934041469985"/>
    <n v="7782.3524706549988"/>
    <n v="13.534057232252728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09999"/>
    <m/>
    <n v="0.32147704612428329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6.683073891639346"/>
    <n v="122.32406266"/>
    <n v="20.053125026229509"/>
    <n v="215.56400573834975"/>
    <n v="0"/>
    <n v="0"/>
    <n v="35.024876338002436"/>
    <n v="40.442688079000007"/>
    <n v="122.32406266"/>
    <n v="492.84026294199998"/>
    <n v="0.85708381240333642"/>
    <n v="4802.2965635829996"/>
    <n v="5614.9001890729996"/>
    <n v="9.7647055692794602"/>
    <n v="467.05774664399996"/>
    <n v="0.81224620674561521"/>
    <n v="5336.7708701399997"/>
    <n v="9.2810191602404881"/>
    <n v="427.17427339699998"/>
    <n v="0.74288604713047413"/>
    <n v="4855.1053553369984"/>
    <n v="8.4433690192674167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6.5382743027868857"/>
    <n v="6.9360159615141123E-2"/>
    <n v="481.66551480300006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9.751246841475393"/>
    <n v="0.4216942725468697"/>
    <n v="366.46630488566524"/>
    <n v="3.7693516629732677"/>
    <n v="282.36607897999988"/>
    <n v="0.49105443216201072"/>
    <n v="220.77985035200001"/>
    <n v="1084.3733816800002"/>
    <n v="1342.0470145419999"/>
    <n v="0.51586850492996805"/>
    <n v="0.26530576092236391"/>
    <m/>
    <n v="36.193418090491804"/>
    <n v="0.38395165750449139"/>
    <n v="1.8858014288259748"/>
    <n v="225.29122524722845"/>
    <n v="2.3339139638912583"/>
    <n v="112.010286247"/>
    <n v="18.362342007704918"/>
    <n v="126.39325754037245"/>
    <n v="0"/>
    <n v="0"/>
    <n v="108.76956410500001"/>
    <n v="17.831076082786886"/>
    <n v="713.62011329400002"/>
    <n v="1.2410354699078279"/>
    <n v="21.702755380999889"/>
    <n v="1058.5234588840001"/>
    <n v="825.4052670399999"/>
    <n v="3.5578287509835884"/>
    <n v="141.17507963843676"/>
    <n v="-2.1546877620824239"/>
    <n v="-865.80648603435941"/>
    <m/>
    <n v="3.7742615042378309E-2"/>
    <n v="1.4354376990820097"/>
    <n v="61.586228627999894"/>
    <n v="1307.0707818429996"/>
    <n v="0.10710277465751943"/>
    <n v="2.2730878400550787"/>
    <n v="244.87050785400001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6185.227272727273"/>
    <n v="703.23841143799996"/>
    <n v="1.2229809616319436"/>
    <n v="7648.4318155849987"/>
    <n v="7648.4318155849987"/>
    <n v="13.301159812464491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34.040504656211645"/>
    <n v="143.728955794"/>
    <n v="23.237457486444974"/>
    <n v="238.80146322479473"/>
    <n v="14.726247754999999"/>
    <n v="2.3808741547675911"/>
    <n v="37.405750492770025"/>
    <n v="52.093054228"/>
    <n v="158.455203549"/>
    <n v="827.95180206399993"/>
    <n v="1.439866302243934"/>
    <n v="5630.2483656469994"/>
    <n v="5630.2483656469994"/>
    <n v="9.7913971257139067"/>
    <n v="754.11834036899995"/>
    <n v="1.3114647295827864"/>
    <n v="5359.088791184"/>
    <n v="9.3198315915526582"/>
    <n v="691.47967651199997"/>
    <n v="1.2025316961858645"/>
    <n v="4884.8506991779986"/>
    <n v="8.4950982601949026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10.127140215719272"/>
    <n v="0.10893303339692186"/>
    <n v="474.23809200599999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20.163105594503026"/>
    <n v="-0.21688534061199038"/>
    <n v="342.19876397008437"/>
    <n v="3.5097626867505851"/>
    <n v="-62.07472676899998"/>
    <n v="-0.10795230721506854"/>
    <n v="304.497843999"/>
    <n v="1388.8712256790002"/>
    <n v="1388.8712256790002"/>
    <n v="0.1817190630524359"/>
    <n v="0.24598352114076349"/>
    <n v="0.24598352114076349"/>
    <n v="49.229855359015239"/>
    <n v="0.52954312507939882"/>
    <n v="2.4153445539053737"/>
    <n v="231.45100260381668"/>
    <n v="2.4153445539053737"/>
    <n v="157.00811859999999"/>
    <n v="25.384373391144585"/>
    <n v="126.59840295132094"/>
    <n v="0"/>
    <n v="0"/>
    <n v="147.48972539900001"/>
    <n v="23.845481967870661"/>
    <n v="1132.4496460629998"/>
    <n v="1.9694094273233327"/>
    <n v="-429.21123462499997"/>
    <n v="629.31222425900012"/>
    <n v="629.31222425900012"/>
    <n v="-69.392960953518269"/>
    <n v="110.74776136626764"/>
    <n v="0.84117434692622717"/>
    <n v="-3.6854413979549894"/>
    <n v="-3.6854413979549894"/>
    <n v="-0.74642846569138921"/>
    <n v="1.0944181328452125"/>
    <n v="-366.57257076799999"/>
    <n v="1103.5503162650002"/>
    <n v="-0.63749543229446737"/>
    <n v="1.9191514642029659"/>
    <n v="446.59361739500002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276.666666666667"/>
    <n v="558.52203959100007"/>
    <n v="0.84196135480816714"/>
    <n v="558.52203959100007"/>
    <n v="7829.0602342379989"/>
    <n v="11.80215943943923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27"/>
    <n v="100.911891676"/>
    <n v="83.549675308999994"/>
    <n v="0.25814682014592139"/>
    <n v="0.1001560351390347"/>
    <n v="0"/>
    <n v="0"/>
    <n v="2.692230457"/>
    <n v="4.0584862231962263E-3"/>
    <n v="157.24128826399999"/>
    <n v="25.051718788741368"/>
    <n v="131.71813624499998"/>
    <n v="20.98536424508762"/>
    <n v="20.98536424508762"/>
    <n v="9.5674511530000004"/>
    <n v="1.5242885533191715"/>
    <n v="1.5242885533191715"/>
    <n v="15.955700866000008"/>
    <n v="141.28558739799999"/>
    <n v="387.85617341400007"/>
    <n v="0.58468580662904435"/>
    <n v="387.85617341400007"/>
    <n v="5689.0076325979999"/>
    <n v="8.5760708339528158"/>
    <n v="387.85617341400007"/>
    <n v="0.58468580662904435"/>
    <n v="5417.8480581350004"/>
    <n v="8.1673029313446062"/>
    <n v="319.50890838900006"/>
    <n v="0.48165360417554398"/>
    <n v="4901.6208351709993"/>
    <n v="7.3891002083976058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10.889102234466277"/>
    <n v="0.10303220245350035"/>
    <n v="516.22722296399991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7.1905256787573"/>
    <n v="0.25727554817912279"/>
    <n v="361.50674346441861"/>
    <n v="3.2260886054864142"/>
    <n v="239.01313120200001"/>
    <n v="0.36030775063262321"/>
    <n v="30.764703222999998"/>
    <n v="30.764703222999998"/>
    <n v="1418.72151665"/>
    <n v="32.6442377666217"/>
    <n v="32.6442377666217"/>
    <n v="0.3017814456071275"/>
    <n v="4.9014397062665953"/>
    <n v="4.6377205141047859E-2"/>
    <n v="4.6377205141047859E-2"/>
    <n v="236.20472956168328"/>
    <n v="2.1386957104304392"/>
    <n v="26.138144240999999"/>
    <n v="4.1643352481678164"/>
    <n v="130.75174300333489"/>
    <n v="0"/>
    <n v="0"/>
    <n v="4.6265589819999988"/>
    <n v="0.73710445809877834"/>
    <n v="418.62087663700004"/>
    <n v="0.63106301177009216"/>
    <n v="139.901162954"/>
    <n v="139.901162954"/>
    <n v="721.33108499000002"/>
    <n v="22.289085972490707"/>
    <n v="125.3020139027353"/>
    <n v="1.9217718542948234"/>
    <n v="1.9217718542948234"/>
    <n v="-5.0873014238600707"/>
    <n v="0.21089834303807492"/>
    <n v="1.0873928950559753"/>
    <n v="208.24842797899998"/>
    <n v="1237.5583079540002"/>
    <n v="0.31393054549157529"/>
    <n v="1.8655956180029731"/>
    <n v="239.06873873800001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311"/>
    <n v="594.57119219499998"/>
    <n v="0.8963047669112536"/>
    <n v="1153.0932317860002"/>
    <n v="7920.7361326999999"/>
    <n v="11.940359113222641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300002"/>
    <n v="2974.1100665860004"/>
    <n v="0.35412627317408862"/>
    <n v="0.18723170253814425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9.155790599746474"/>
    <n v="138.81738737200001"/>
    <n v="21.996100043099354"/>
    <n v="42.98146428818697"/>
    <n v="10.561345394"/>
    <n v="1.6734820779591191"/>
    <n v="3.1977706312782903"/>
    <n v="34.623461708999997"/>
    <n v="149.37873276600001"/>
    <n v="498.15249275700006"/>
    <n v="0.75095541083730588"/>
    <n v="886.00866617100019"/>
    <n v="5799.805945047"/>
    <n v="8.7430971832233535"/>
    <n v="475.36158127000004"/>
    <n v="0.71659854512264309"/>
    <n v="5505.8554590970007"/>
    <n v="8.2999724149004788"/>
    <n v="442.16596988800006"/>
    <n v="0.6665567921537876"/>
    <n v="5005.729408713999"/>
    <n v="7.5460419034676862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5.2599606056092529"/>
    <n v="5.0041752968855449E-2"/>
    <n v="500.12605038299995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5.277879803200749"/>
    <n v="0.14534935607394786"/>
    <n v="357.6500726991693"/>
    <n v="3.1972619299992893"/>
    <n v="129.6143108199999"/>
    <n v="0.19539110904280332"/>
    <n v="30.007674707"/>
    <n v="60.772377929999998"/>
    <n v="1430.1465475130001"/>
    <n v="0.61482267856567296"/>
    <n v="2.1170027736888959"/>
    <n v="0.31641775749194778"/>
    <n v="4.7548209011250195"/>
    <n v="4.5235999047504034E-2"/>
    <n v="9.16132041885519E-2"/>
    <n v="237.88211310922659"/>
    <n v="2.1559187272180682"/>
    <n v="15.950185163"/>
    <n v="2.5273625674219615"/>
    <n v="131.64872692924055"/>
    <n v="0"/>
    <n v="0"/>
    <n v="14.057489543999999"/>
    <n v="2.227458333703058"/>
    <n v="528.1601674640001"/>
    <n v="0.79619140988480985"/>
    <n v="66.411024730999912"/>
    <n v="206.31218768499991"/>
    <n v="690.78364013999999"/>
    <n v="10.523058902075727"/>
    <n v="119.76795958994266"/>
    <n v="-0.31505700308605367"/>
    <n v="0.42440685116055188"/>
    <n v="-7.9045540004560628"/>
    <n v="0.10011335702644383"/>
    <n v="1.0413432027812208"/>
    <n v="99.606636112999908"/>
    <n v="1190.9096905229999"/>
    <n v="0.15015510999529927"/>
    <n v="1.7952737142140118"/>
    <n v="248.22093930700001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262.25"/>
    <n v="734.53343079499996"/>
    <n v="1.1072951803243662"/>
    <n v="1887.6266625810001"/>
    <n v="8040.6499659449992"/>
    <n v="12.121126936768395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42.766838074014935"/>
    <n v="221.13256297500001"/>
    <n v="35.311998558824705"/>
    <n v="78.293462847011682"/>
    <n v="10.51152933"/>
    <n v="1.6785547255379456"/>
    <n v="4.8763253568162357"/>
    <n v="36.172539423999979"/>
    <n v="231.64409230500002"/>
    <n v="465.25280682600004"/>
    <n v="0.70135975985903365"/>
    <n v="1351.2614729970003"/>
    <n v="5851.4382964790002"/>
    <n v="8.8209319712568792"/>
    <n v="451.28222394200003"/>
    <n v="0.68029937180149858"/>
    <n v="5543.9904883250001"/>
    <n v="8.3574602463528738"/>
    <n v="421.27017989200004"/>
    <n v="0.63505678605250182"/>
    <n v="5052.6708918539998"/>
    <n v="7.616805296744344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7925336819833131"/>
    <n v="4.5242585748996776E-2"/>
    <n v="491.31959647099995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43.000618622539804"/>
    <n v="0.40593542046533265"/>
    <n v="367.00862008548324"/>
    <n v="3.3001949655115173"/>
    <n v="299.2926680189999"/>
    <n v="0.45117800621432941"/>
    <n v="79.038684711999991"/>
    <n v="139.811062642"/>
    <n v="1409.4969997200001"/>
    <n v="-0.20714127710072805"/>
    <n v="0.17305637535559848"/>
    <n v="0.24356390022712837"/>
    <n v="12.621451508962432"/>
    <n v="0.1191493143423725"/>
    <n v="0.21076251853092437"/>
    <n v="233.81832614715236"/>
    <n v="2.1247899265556951"/>
    <n v="59.383284277000008"/>
    <n v="9.4827393152620871"/>
    <n v="131.98880474171051"/>
    <n v="0"/>
    <n v="0"/>
    <n v="19.655400434999983"/>
    <n v="3.1387121937003442"/>
    <n v="544.29149153800006"/>
    <n v="0.82050907420140617"/>
    <n v="190.24193925699993"/>
    <n v="396.55412694199981"/>
    <n v="779.71466974599969"/>
    <n v="30.379167113577378"/>
    <n v="133.19029393833085"/>
    <n v="0.87780309062817818"/>
    <n v="0.61101530811397375"/>
    <n v="16.343203544535811"/>
    <n v="0.28678610612296013"/>
    <n v="1.1754050389558219"/>
    <n v="220.25398330699994"/>
    <n v="1271.0342662170001"/>
    <n v="0.33202869187195694"/>
    <n v="1.9160599885643517"/>
    <n v="239.34135229500001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267.75"/>
    <n v="745.18733948199986"/>
    <n v="1.1233557450939817"/>
    <n v="2632.8140020629999"/>
    <n v="8157.5480026639989"/>
    <n v="12.2973485043943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70008"/>
    <n v="0.27733692651854658"/>
    <n v="0.10756058642286503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4.388705509473091"/>
    <n v="113.60937749099999"/>
    <n v="18.126022494675123"/>
    <n v="96.419485341686809"/>
    <n v="3.56484347"/>
    <n v="0.56875967771528857"/>
    <n v="5.445085034531524"/>
    <n v="35.688087995999993"/>
    <n v="117.17422096099999"/>
    <n v="537.817794241"/>
    <n v="0.81075009861864922"/>
    <n v="1889.0792672380003"/>
    <n v="5974.1028653829999"/>
    <n v="9.0058464765054129"/>
    <n v="512.67187449799997"/>
    <n v="0.77284310273677204"/>
    <n v="5649.5168914229998"/>
    <n v="8.5165392925181571"/>
    <n v="434.95315223399996"/>
    <n v="0.65568360668666914"/>
    <n v="5101.5737109929996"/>
    <n v="7.6905253667461704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2.399780186510311"/>
    <n v="0.11715949605010274"/>
    <n v="547.94318042999998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33.085165368912271"/>
    <n v="0.31260564647533234"/>
    <n v="362.9005078301044"/>
    <n v="3.2915020278888893"/>
    <n v="285.08826750499986"/>
    <n v="0.42976514252543513"/>
    <n v="67.601833455999994"/>
    <n v="207.41289609799998"/>
    <n v="1398.4930265629998"/>
    <n v="-0.13998931670755388"/>
    <n v="4.8646279417127847E-2"/>
    <n v="0.23819908735556972"/>
    <n v="10.785662072673606"/>
    <n v="0.10190847853705182"/>
    <n v="0.31267099706797619"/>
    <n v="230.88689431650164"/>
    <n v="2.1082016462537658"/>
    <n v="28.001256311999999"/>
    <n v="4.4675132722268751"/>
    <n v="128.26645258980341"/>
    <n v="0"/>
    <n v="0"/>
    <n v="39.600577143999999"/>
    <n v="6.3181488004467301"/>
    <n v="605.41962769700001"/>
    <n v="0.91265857715570109"/>
    <n v="139.76771178499985"/>
    <n v="536.32183872699966"/>
    <n v="784.95211071799952"/>
    <n v="22.299503296238658"/>
    <n v="132.01361351360276"/>
    <n v="3.8931319623075167E-2"/>
    <n v="0.40884493087139795"/>
    <n v="5.1425356541675971"/>
    <n v="0.21069716793828053"/>
    <n v="1.1833003816351224"/>
    <n v="217.48643404899985"/>
    <n v="1332.8952911479996"/>
    <n v="0.32785666398838326"/>
    <n v="2.0093143074071089"/>
    <n v="250.60038297599999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242.727272727273"/>
    <n v="681.51779380699998"/>
    <n v="1.0273751156173017"/>
    <n v="3314.33179587"/>
    <n v="8095.4353085399989"/>
    <n v="12.203714799028393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399999"/>
    <n v="3011.1802692500005"/>
    <n v="0.22744850612687473"/>
    <n v="1.2240819726062169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8.217128144109509"/>
    <n v="74.453888712999998"/>
    <n v="11.926500303524099"/>
    <n v="108.3459856452109"/>
    <n v="3.1979194999999998"/>
    <n v="0.51226320809669434"/>
    <n v="5.9573482426282185"/>
    <n v="36.072754482999997"/>
    <n v="77.651808212999995"/>
    <n v="520.18586401100004"/>
    <n v="0.78417029905477709"/>
    <n v="2409.2651312490002"/>
    <n v="6072.6050341210002"/>
    <n v="9.1543366229335135"/>
    <n v="489.75491452100005"/>
    <n v="0.73829622132015127"/>
    <n v="5734.6832253470002"/>
    <n v="8.644925921534993"/>
    <n v="463.94019311600005"/>
    <n v="0.69938101964956811"/>
    <n v="5183.8403322499998"/>
    <n v="7.8145407340533515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4.1351672557885539"/>
    <n v="3.8915201670583148E-2"/>
    <n v="550.842893097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5.843180832328517"/>
    <n v="0.24320481656252449"/>
    <n v="332.82009673705966"/>
    <n v="3.0493781760948817"/>
    <n v="187.14665120099994"/>
    <n v="0.28212001823310762"/>
    <n v="92.035440808000004"/>
    <n v="299.44833690600001"/>
    <n v="1407.0783132940001"/>
    <n v="0.10287921964863345"/>
    <n v="6.4738325764444049E-2"/>
    <n v="0.24940769221981163"/>
    <n v="14.742825817504004"/>
    <n v="0.13874167703357937"/>
    <n v="0.45141267410155556"/>
    <n v="231.13405666060311"/>
    <n v="2.1211438027579979"/>
    <n v="52.285182135999989"/>
    <n v="8.3753750327071472"/>
    <n v="128.18827742674563"/>
    <n v="0"/>
    <n v="0"/>
    <n v="39.750258672000015"/>
    <n v="6.3674507847968576"/>
    <n v="612.22130481900001"/>
    <n v="0.9229119760883564"/>
    <n v="69.296488987999936"/>
    <n v="605.61832771499962"/>
    <n v="615.75196112499941"/>
    <n v="11.100355014824514"/>
    <n v="101.68604007645649"/>
    <n v="-0.70944458840049895"/>
    <n v="-2.1900406981784304E-2"/>
    <n v="0.57043555077278074"/>
    <n v="0.10446313952894515"/>
    <n v="0.92823437333688419"/>
    <n v="95.111210392999936"/>
    <n v="1166.5948542219994"/>
    <n v="0.14337834119952828"/>
    <n v="1.758619560818524"/>
    <n v="246.25055431199999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29.318181818182"/>
    <n v="690.54406846899997"/>
    <n v="1.0409820530424627"/>
    <n v="4004.8758643390001"/>
    <n v="8191.220567162999"/>
    <n v="12.34810925511813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099999"/>
    <n v="2995.5127139330002"/>
    <n v="0.17140262951665064"/>
    <n v="-6.1850946093263026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6.611599535110678"/>
    <n v="151.94787232500002"/>
    <n v="24.790338471207686"/>
    <n v="133.13632411641859"/>
    <n v="17.355477457999999"/>
    <n v="2.8315510703103559"/>
    <n v="8.7888993129385753"/>
    <n v="55.100792912999992"/>
    <n v="169.30334978300002"/>
    <n v="520.17984901700004"/>
    <n v="0.78416123156569273"/>
    <n v="2929.4449802660001"/>
    <n v="6213.0983981520003"/>
    <n v="9.3661276978349086"/>
    <n v="489.00087339400005"/>
    <n v="0.73715951865872209"/>
    <n v="5854.3958886259998"/>
    <n v="8.8253904851820977"/>
    <n v="449.32216607500004"/>
    <n v="0.67734462183601774"/>
    <n v="5321.1144952560007"/>
    <n v="8.0214789246202418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6.4735923543179208"/>
    <n v="5.9814896822704203E-2"/>
    <n v="533.28139336999993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7.794970728940623"/>
    <n v="0.2568208214767701"/>
    <n v="324.29922475420346"/>
    <n v="2.9819815572832216"/>
    <n v="210.04292677099994"/>
    <n v="0.31663571829947434"/>
    <n v="97.766598755000018"/>
    <n v="397.21493566100003"/>
    <n v="1435.9113904699998"/>
    <n v="0.41827367172815033"/>
    <n v="0.13433339207770434"/>
    <n v="0.31420078164424159"/>
    <n v="15.950648319255443"/>
    <n v="0.14738128866503677"/>
    <n v="0.59879396276659236"/>
    <n v="235.44499759834042"/>
    <n v="2.1646091183616054"/>
    <n v="50.072099220999995"/>
    <n v="8.169277191308538"/>
    <n v="129.46707062698809"/>
    <n v="0"/>
    <n v="0"/>
    <n v="47.694499534000023"/>
    <n v="7.7813711279469056"/>
    <n v="617.94644777200006"/>
    <n v="0.93154252023072948"/>
    <n v="72.597620696999911"/>
    <n v="678.21594841199953"/>
    <n v="542.21077854099929"/>
    <n v="11.84432240968518"/>
    <n v="88.854227155863057"/>
    <n v="-0.50322830714983313"/>
    <n v="-0.11381087949401225"/>
    <n v="-0.20090468549648621"/>
    <n v="0.10943953281173334"/>
    <n v="0.8173724389216156"/>
    <n v="112.27632801599992"/>
    <n v="1075.4921719109993"/>
    <n v="0.16925442963443754"/>
    <n v="1.6212839994834729"/>
    <n v="245.0385906189999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020.4761904761908"/>
    <n v="707.00637245300004"/>
    <n v="1.0657986632800509"/>
    <n v="4711.8822367920002"/>
    <n v="8164.2239137569986"/>
    <n v="12.307412313429584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32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7.473823461282926"/>
    <n v="129.545892528"/>
    <n v="21.517549182061217"/>
    <n v="154.65387329847982"/>
    <n v="0"/>
    <n v="0"/>
    <n v="8.7888993129385753"/>
    <n v="35.85960748200003"/>
    <n v="129.545892528"/>
    <n v="607.78890303100002"/>
    <n v="0.91623021467172294"/>
    <n v="3537.2338832969999"/>
    <n v="6295.2298763330009"/>
    <n v="9.4899393395246658"/>
    <n v="558.85539636700003"/>
    <n v="0.84246388380945958"/>
    <n v="5905.4640242200012"/>
    <n v="8.9023747285679793"/>
    <n v="477.18685072900001"/>
    <n v="0.71935010412596356"/>
    <n v="5340.2839711050001"/>
    <n v="8.0503765449694846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3.565130573424028"/>
    <n v="0.12311377968349581"/>
    <n v="565.18005311499996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6.480003621466427"/>
    <n v="0.14956844860832802"/>
    <n v="305.48680703054583"/>
    <n v="2.8174729739049207"/>
    <n v="180.88601506000003"/>
    <n v="0.27268222829182387"/>
    <n v="129.728740303"/>
    <n v="526.94367596400002"/>
    <n v="1474.7068843759998"/>
    <n v="0.42663707107326942"/>
    <n v="0.19459101929005329"/>
    <n v="0.33944599518097585"/>
    <n v="21.54792016422526"/>
    <n v="0.19556360931263561"/>
    <n v="0.79435757207922797"/>
    <n v="241.5894034547004"/>
    <n v="2.2230925877578489"/>
    <n v="54.759657793999999"/>
    <n v="9.0955691977695157"/>
    <n v="128.97852996828024"/>
    <n v="0"/>
    <n v="0"/>
    <n v="74.969082509000003"/>
    <n v="12.452350966455745"/>
    <n v="737.51764333400001"/>
    <n v="1.1117938239843586"/>
    <n v="-30.511270880999973"/>
    <n v="647.70467753099956"/>
    <n v="394.28715304799937"/>
    <n v="-5.0679165427588346"/>
    <n v="63.897403575845331"/>
    <n v="-1.2598642279326338"/>
    <n v="-0.2662480465237983"/>
    <n v="-0.53889479573050791"/>
    <n v="-4.5995160704307626E-2"/>
    <n v="0.59438038614707167"/>
    <n v="51.157274757000025"/>
    <n v="959.46720616299933"/>
    <n v="7.7118618979188189E-2"/>
    <n v="1.446378569745564"/>
    <n v="249.06028353799999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5996.818181818182"/>
    <n v="720.36050502600006"/>
    <n v="1.0859297642150911"/>
    <n v="5432.2427418180005"/>
    <n v="8229.282412954999"/>
    <n v="12.405486763932283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1"/>
    <n v="2994.9319202020001"/>
    <n v="9.6013344946685564E-2"/>
    <n v="3.171113753993926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9.909562291518224"/>
    <n v="122.542537349"/>
    <n v="20.434592751292353"/>
    <n v="175.08846604977217"/>
    <n v="18.359417544999999"/>
    <n v="3.0615264609262489"/>
    <n v="11.850425773864824"/>
    <n v="38.460252065999981"/>
    <n v="140.901954894"/>
    <n v="508.93777265299991"/>
    <n v="0.76721401520656418"/>
    <n v="4046.1716559500001"/>
    <n v="6318.0119235600005"/>
    <n v="9.5242828425359249"/>
    <n v="468.99028208599992"/>
    <n v="0.70699393274821076"/>
    <n v="5920.7513466970013"/>
    <n v="8.9254200765251515"/>
    <n v="442.17150071799995"/>
    <n v="0.66656512977484783"/>
    <n v="5382.6735444070009"/>
    <n v="8.1142780207164904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4.4721684991738044"/>
    <n v="4.0428802973362855E-2"/>
    <n v="538.0778022900000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35.25581832946262"/>
    <n v="0.31871574900852695"/>
    <n v="312.11654901153082"/>
    <n v="2.8812039213963603"/>
    <n v="238.24151374100015"/>
    <n v="0.35914455198188983"/>
    <n v="132.63446139200002"/>
    <n v="659.57813735600007"/>
    <n v="1514.1720378320001"/>
    <n v="0.4235853451128937"/>
    <n v="0.23452391902537073"/>
    <n v="0.35445282472498318"/>
    <n v="22.117472528037599"/>
    <n v="0.19994392860420859"/>
    <n v="0.99430150068343659"/>
    <n v="247.93903458550429"/>
    <n v="2.2825855561926462"/>
    <n v="60.650792296999988"/>
    <n v="10.113828776881677"/>
    <n v="130.30728235023599"/>
    <n v="0"/>
    <n v="0"/>
    <n v="71.983669095000039"/>
    <n v="12.003643751155922"/>
    <n v="641.57223404499996"/>
    <n v="0.9671579438107728"/>
    <n v="78.788270981000124"/>
    <n v="726.49294851199966"/>
    <n v="397.09845156299957"/>
    <n v="13.138345801425018"/>
    <n v="64.177514426026463"/>
    <n v="3.7001981307668519E-2"/>
    <n v="-0.24221565110485932"/>
    <n v="-0.5299625079613155"/>
    <n v="0.1187718204043184"/>
    <n v="0.59861836520371392"/>
    <n v="105.60705234900013"/>
    <n v="935.17625385299971"/>
    <n v="0.15920062337768126"/>
    <n v="1.409760421012374"/>
    <n v="244.941336068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10.2380952380954"/>
    <n v="694.04686913299997"/>
    <n v="1.0462624584403306"/>
    <n v="6126.2896109510002"/>
    <n v="8246.4082043920007"/>
    <n v="12.431303568889557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299995"/>
    <n v="3013.4424689940001"/>
    <n v="7.9469317231857017E-2"/>
    <n v="7.0537995549868171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7.864704350831936"/>
    <n v="127.78489702100001"/>
    <n v="20.913243482375407"/>
    <n v="196.00170953214757"/>
    <n v="0"/>
    <n v="0"/>
    <n v="11.850425773864824"/>
    <n v="42.47508101599999"/>
    <n v="127.78489702100001"/>
    <n v="535.31118469300009"/>
    <n v="0.80697143238632907"/>
    <n v="4581.4828406430006"/>
    <n v="6475.8847574790016"/>
    <n v="9.7622731378359724"/>
    <n v="494.68162224200012"/>
    <n v="0.74572313953192804"/>
    <n v="6067.2912517340001"/>
    <n v="9.1463261970226739"/>
    <n v="455.7861386460001"/>
    <n v="0.68708893757923806"/>
    <n v="5517.884170882"/>
    <n v="8.3181054691994856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6.3656248725090601"/>
    <n v="5.8634201952689972E-2"/>
    <n v="549.4070808519999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5.978641415578831"/>
    <n v="0.23929102605400138"/>
    <n v="287.50119443848479"/>
    <n v="2.6690304310535855"/>
    <n v="197.63116803599991"/>
    <n v="0.29792522800669141"/>
    <n v="98.209037800000004"/>
    <n v="757.7871751560001"/>
    <n v="1536.5421350680001"/>
    <n v="0.29496848280893406"/>
    <n v="0.24203732579290826"/>
    <n v="0.39523182428830217"/>
    <n v="16.072865945524686"/>
    <n v="0.14804825711272956"/>
    <n v="1.1423497577961663"/>
    <n v="251.19982587780225"/>
    <n v="2.3163080524253923"/>
    <n v="45.821968952000006"/>
    <n v="7.4992116899193393"/>
    <n v="131.31486030319169"/>
    <n v="0"/>
    <n v="0"/>
    <n v="52.387068847999998"/>
    <n v="8.5736542556053443"/>
    <n v="633.52022249300012"/>
    <n v="0.95501968949905869"/>
    <n v="60.526646639999882"/>
    <n v="787.01959515199951"/>
    <n v="233.98131184499931"/>
    <n v="9.9057754700541434"/>
    <n v="36.301368560682448"/>
    <n v="-0.72936137584832683"/>
    <n v="-0.33436016636710675"/>
    <n v="-0.76378710927695892"/>
    <n v="9.124276894127184E-2"/>
    <n v="0.35272237862819394"/>
    <n v="99.422130235999887"/>
    <n v="783.38839269699929"/>
    <n v="0.14987697089396182"/>
    <n v="1.1809431064513831"/>
    <n v="244.038003291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18.8095238095239"/>
    <n v="708.7273574269999"/>
    <n v="1.0683930154051247"/>
    <n v="6835.0169683780005"/>
    <n v="8273.5782484909996"/>
    <n v="12.472261893750906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19999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8.347943949235379"/>
    <n v="129.71795946899999"/>
    <n v="21.199868857535311"/>
    <n v="217.20157838968288"/>
    <n v="8.8556205800000001"/>
    <n v="1.4472783546441497"/>
    <n v="13.297704128508974"/>
    <n v="34.882089368000003"/>
    <n v="138.57358004899999"/>
    <n v="529.98403618000009"/>
    <n v="0.79894085729469211"/>
    <n v="5111.4668768230003"/>
    <n v="6432.258941828999"/>
    <n v="9.6965080502555683"/>
    <n v="471.13187707800012"/>
    <n v="0.71022234647783777"/>
    <n v="6020.7629058249995"/>
    <n v="9.0761856002662551"/>
    <n v="441.93705349900011"/>
    <n v="0.66621170505004268"/>
    <n v="5466.8960630950005"/>
    <n v="8.2412418662109896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4.7713241383633607"/>
    <n v="4.4010641427795066E-2"/>
    <n v="553.8668427299999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9.212107445324691"/>
    <n v="0.26945215811043255"/>
    <n v="298.70705309348421"/>
    <n v="2.7757538434953348"/>
    <n v="207.93814482599981"/>
    <n v="0.31346279953822764"/>
    <n v="98.620466428"/>
    <n v="856.40764158400009"/>
    <n v="1381.6853359350002"/>
    <n v="-0.61092973679619123"/>
    <n v="-8.3209165924967854E-3"/>
    <n v="9.0592169397113897E-2"/>
    <n v="16.11759052872096"/>
    <n v="0.14866847794643456"/>
    <n v="1.2910182357426008"/>
    <n v="225.03597094180267"/>
    <n v="2.0828643722176152"/>
    <n v="45.564035513999997"/>
    <n v="7.4465523623020342"/>
    <n v="115.08848005281648"/>
    <n v="0"/>
    <n v="0"/>
    <n v="53.056430914000003"/>
    <n v="8.6710381664189278"/>
    <n v="628.60450260800008"/>
    <n v="0.94760933524112667"/>
    <n v="80.122854818999812"/>
    <n v="867.14244997099934"/>
    <n v="459.63397072699922"/>
    <n v="13.094516916603729"/>
    <n v="73.671082151681546"/>
    <n v="-1.5505597656430186"/>
    <n v="-0.16365245500859149"/>
    <n v="-0.41440976650793027"/>
    <n v="0.12078368016399797"/>
    <n v="0.69288947127771983"/>
    <n v="109.31767839799981"/>
    <n v="1013.5008134569994"/>
    <n v="0.16479432159179305"/>
    <n v="1.5278332053329862"/>
    <n v="249.87882754699999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27.5"/>
    <n v="744.25880173999997"/>
    <n v="1.1219559921033615"/>
    <n v="7579.2757701180008"/>
    <n v="8282.514181556"/>
    <n v="12.485732642936368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8184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8.719146577396977"/>
    <n v="122.90430777200001"/>
    <n v="20.057822565809875"/>
    <n v="237.25940095549277"/>
    <n v="18.560992979000002"/>
    <n v="3.0291298211342315"/>
    <n v="16.326833949643206"/>
    <n v="34.511269901999967"/>
    <n v="141.465300751"/>
    <n v="598.76987387800011"/>
    <n v="0.90263419971361147"/>
    <n v="5710.2367507010003"/>
    <n v="6538.1885527649993"/>
    <n v="9.8561949245699445"/>
    <n v="526.69779073100017"/>
    <n v="0.79398690476580291"/>
    <n v="6080.4029499119997"/>
    <n v="9.1660918327169583"/>
    <n v="490.20879821500017"/>
    <n v="0.7389804423586005"/>
    <n v="5529.9305879130006"/>
    <n v="8.3362652138201856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5.9549559389636881"/>
    <n v="5.5006462407202535E-2"/>
    <n v="550.47236199899999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23.743603078253752"/>
    <n v="0.21932179238975008"/>
    <n v="282.69940933026254"/>
    <n v="2.6295377183664206"/>
    <n v="181.97792037799985"/>
    <n v="0.27432825479695261"/>
    <n v="244.30488539699996"/>
    <n v="1100.7125269810001"/>
    <n v="1405.2103709799999"/>
    <n v="0.10655426664839585"/>
    <n v="1.5067822188410851E-2"/>
    <n v="4.706493569419079E-2"/>
    <n v="39.870238334883716"/>
    <n v="0.36828496946287137"/>
    <n v="1.6593032052054721"/>
    <n v="228.71279118619455"/>
    <n v="2.1183279152371566"/>
    <n v="81.370511893999989"/>
    <n v="13.279561304610363"/>
    <n v="110.00569934972194"/>
    <n v="0"/>
    <n v="0"/>
    <n v="162.93437350299996"/>
    <n v="26.590677030273351"/>
    <n v="843.07475927500013"/>
    <n v="1.270919169176483"/>
    <n v="-98.815957535000109"/>
    <n v="768.32649243599917"/>
    <n v="339.11525781099937"/>
    <n v="-16.126635256629964"/>
    <n v="53.98661814406799"/>
    <n v="-5.5531526204967738"/>
    <n v="-0.27415260758977911"/>
    <n v="-0.58915302415369064"/>
    <n v="-0.14896317707312129"/>
    <n v="0.51120980312926356"/>
    <n v="-62.326965019000113"/>
    <n v="889.58761980999918"/>
    <n v="-9.3956714665918761E-2"/>
    <n v="1.3410364220260376"/>
    <n v="258.79154565900001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09.5238095238092"/>
    <n v="850.43727976600007"/>
    <n v="1.282018028823892"/>
    <n v="8429.7130498840015"/>
    <n v="8429.7130498840015"/>
    <n v="12.707632138065387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35.877601015206544"/>
    <n v="128.694355374"/>
    <n v="21.064547645003898"/>
    <n v="258.32394860049669"/>
    <n v="0"/>
    <n v="0"/>
    <n v="16.326833949643206"/>
    <n v="90.500702256999972"/>
    <n v="128.694355374"/>
    <n v="940.22431259599978"/>
    <n v="1.4173702735824176"/>
    <n v="6650.4610632969998"/>
    <n v="6650.4610632969998"/>
    <n v="10.025443599419839"/>
    <n v="879.62395378999975"/>
    <n v="1.3260163849524818"/>
    <n v="6205.9085633329996"/>
    <n v="9.3552891585545517"/>
    <n v="827.7665410579998"/>
    <n v="1.2478423212885768"/>
    <n v="5666.2174524590009"/>
    <n v="8.5417150707313603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8.4879631127981288"/>
    <n v="7.8174063663905197E-2"/>
    <n v="539.69111087400006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4.696240759392003"/>
    <n v="-0.13535224475852553"/>
    <n v="288.16627416537358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56.995568955011692"/>
    <n v="0.52492867568327173"/>
    <n v="2.1842318808887438"/>
    <n v="236.47850478219101"/>
    <n v="2.1842318808887438"/>
    <n v="176.38282100399999"/>
    <n v="28.870142175245519"/>
    <n v="113.49146813382288"/>
    <n v="0"/>
    <n v="0"/>
    <n v="171.83296456400001"/>
    <n v="28.125426779766173"/>
    <n v="1288.4400981639997"/>
    <n v="1.9422989492656892"/>
    <n v="-438.0028183979997"/>
    <n v="330.32367403799947"/>
    <n v="330.32367403799947"/>
    <n v="-71.691809714403689"/>
    <n v="51.687769383182555"/>
    <n v="2.0483116618978725E-2"/>
    <n v="-0.47510367460770753"/>
    <n v="-0.47510367460770753"/>
    <n v="-0.6602809204417972"/>
    <n v="0.49795665775679981"/>
    <n v="-386.1454056659997"/>
    <n v="870.01478491199964"/>
    <n v="-0.58210685677789209"/>
    <n v="1.3115307455799943"/>
    <n v="517.03659876300003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6125.909090909091"/>
    <n v="804.5056445759999"/>
    <n v="1.0630127140250922"/>
    <n v="804.5056445759999"/>
    <n v="8675.6966548689998"/>
    <n v="11.463407260506166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47.950576610892632"/>
    <n v="126.497855774"/>
    <n v="20.649646264213104"/>
    <n v="20.649646264213104"/>
    <n v="136.00196669600001"/>
    <n v="22.201107570765011"/>
    <n v="22.201107570765011"/>
    <n v="31.241050704999964"/>
    <n v="262.49982247000003"/>
    <n v="515.57180654400008"/>
    <n v="0.68123746432879551"/>
    <n v="515.57180654400008"/>
    <n v="6778.1766964269991"/>
    <n v="8.9561683684741773"/>
    <n v="514.97180654400006"/>
    <n v="0.68044466985592245"/>
    <n v="6333.0241964630004"/>
    <n v="8.3679776325456832"/>
    <n v="419.23189163800009"/>
    <n v="0.55394121090456117"/>
    <n v="5765.9404357080011"/>
    <n v="7.6186761805746004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5.628686858588704"/>
    <n v="0.12650345895136128"/>
    <n v="567.08376075499996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47.16587101509235"/>
    <n v="0.38177524969629678"/>
    <n v="308.14161950170859"/>
    <n v="2.5072388920319879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9190415828151663"/>
    <n v="1.5533320252315545E-2"/>
    <n v="1.5533320252315545E-2"/>
    <n v="233.49610665873956"/>
    <n v="1.8893871054246572"/>
    <n v="8.6370738000000002E-2"/>
    <n v="1.4099252326185353E-2"/>
    <n v="109.34123213798125"/>
    <n v="0"/>
    <n v="0"/>
    <n v="11.669503539999999"/>
    <n v="1.9049423304889812"/>
    <n v="527.32768082200005"/>
    <n v="0.69677078458111108"/>
    <n v="277.17796375399979"/>
    <n v="277.17796375399979"/>
    <n v="467.60047483799923"/>
    <n v="45.246829432277181"/>
    <n v="74.645512842969026"/>
    <n v="0.98124131280550464"/>
    <n v="0.98124131280550464"/>
    <n v="-0.35175332857798347"/>
    <n v="0.36624192944398121"/>
    <n v="0.61785178660733042"/>
    <n v="372.91787865999981"/>
    <n v="1034.6842355929994"/>
    <n v="0.49274538839534254"/>
    <n v="1.3671532385784133"/>
    <n v="280.75866309100002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6059"/>
    <n v="702.33640622000007"/>
    <n v="0.92801403491460899"/>
    <n v="1506.842050796"/>
    <n v="8783.4618688940009"/>
    <n v="11.605800037251177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500004"/>
    <n v="3224.0273742650002"/>
    <n v="8.4030954498560684E-2"/>
    <n v="0.16868014723979297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7.817318709357981"/>
    <n v="134.78256202899999"/>
    <n v="22.245017664466083"/>
    <n v="42.894663928679186"/>
    <n v="0"/>
    <n v="0"/>
    <n v="22.201107570765011"/>
    <n v="33.762572031000019"/>
    <n v="134.78256202899999"/>
    <n v="485.86119095599992"/>
    <n v="0.64198011128908949"/>
    <n v="1001.4329975000001"/>
    <n v="6765.8853946259997"/>
    <n v="8.9399275749204303"/>
    <n v="480.20169914299993"/>
    <n v="0.63450208824139465"/>
    <n v="6337.8643143360005"/>
    <n v="8.3743729970419629"/>
    <n v="455.62218325599991"/>
    <n v="0.60202458100621148"/>
    <n v="5779.3966490759994"/>
    <n v="7.6364561998811835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4.0566951455685754"/>
    <n v="3.2477507235183181E-2"/>
    <n v="558.46766525999999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35.727878406337702"/>
    <n v="0.28603392362551949"/>
    <n v="328.59161810484557"/>
    <n v="2.6658724623307442"/>
    <n v="241.05473115100017"/>
    <n v="0.31851143086070266"/>
    <n v="29.162966730999997"/>
    <n v="40.918841008999998"/>
    <n v="1429.074775628"/>
    <n v="-2.8149731168705117E-2"/>
    <n v="-0.32668685342324566"/>
    <n v="-7.4941402813855085E-4"/>
    <n v="4.8131649993398247"/>
    <n v="3.8533731394864344E-2"/>
    <n v="5.4067051647179884E-2"/>
    <n v="233.55445075695437"/>
    <n v="1.888270972400383"/>
    <n v="11.443782362"/>
    <n v="1.8887246017494637"/>
    <n v="108.70259417230875"/>
    <n v="0"/>
    <n v="0"/>
    <n v="17.719184368999997"/>
    <n v="2.9244403975903612"/>
    <n v="515.02415768699996"/>
    <n v="0.68051384268395387"/>
    <n v="187.31224853300017"/>
    <n v="464.49021228699996"/>
    <n v="588.50169863999963"/>
    <n v="30.914713406997883"/>
    <n v="95.03716734789117"/>
    <n v="1.8204992964905258"/>
    <n v="1.2513949248417138"/>
    <n v="-0.14806653712770479"/>
    <n v="0.2475001922306552"/>
    <n v="0.77760148993036105"/>
    <n v="211.89176442000019"/>
    <n v="1146.9693638999997"/>
    <n v="0.27997769946583839"/>
    <n v="1.5155182870911394"/>
    <n v="287.43719069700001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884.090909090909"/>
    <n v="745.36230624500013"/>
    <n v="0.98486519446495924"/>
    <n v="2252.2043570410001"/>
    <n v="8794.2907443439999"/>
    <n v="11.620108491591493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33.81580121435303"/>
    <n v="147.64483649499999"/>
    <n v="25.092208597064502"/>
    <n v="67.986872525743692"/>
    <n v="10.190724968"/>
    <n v="1.7319115434221708"/>
    <n v="23.933019114187182"/>
    <n v="41.139687045999992"/>
    <n v="157.835561463"/>
    <n v="543.31373517099996"/>
    <n v="0.71789354379933756"/>
    <n v="1544.746732671"/>
    <n v="6843.946322971"/>
    <n v="9.0430713624858612"/>
    <n v="524.44793664499991"/>
    <n v="0.69296570913642075"/>
    <n v="6411.0300270389998"/>
    <n v="8.4710486180998945"/>
    <n v="487.40921469799991"/>
    <n v="0.64402555239997938"/>
    <n v="5845.5356838819998"/>
    <n v="7.7238473019401139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6.2947229264889915"/>
    <n v="4.8940156736441358E-2"/>
    <n v="565.49434315699989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34.338111731386661"/>
    <n v="0.26697165066562173"/>
    <n v="319.92911121369247"/>
    <n v="2.5770371291056318"/>
    <n v="239.08729302100016"/>
    <n v="0.31591180740206304"/>
    <n v="162.735234835"/>
    <n v="203.654075844"/>
    <n v="1512.7713257510002"/>
    <n v="1.0589314641048531"/>
    <n v="0.45663777955451446"/>
    <n v="7.3270341158240049E-2"/>
    <n v="27.656818589185015"/>
    <n v="0.21502599119815391"/>
    <n v="0.26909304284533381"/>
    <n v="248.58981783717695"/>
    <n v="1.9988612429604831"/>
    <n v="82.011477496999987"/>
    <n v="13.937833178323675"/>
    <n v="113.15768803537033"/>
    <n v="0"/>
    <n v="0"/>
    <n v="80.723757338000013"/>
    <n v="13.718985410861338"/>
    <n v="706.04897000599999"/>
    <n v="0.93291953499749158"/>
    <n v="39.313336239000165"/>
    <n v="503.8035485260001"/>
    <n v="437.57309562199987"/>
    <n v="6.6812931422016506"/>
    <n v="71.339293376515471"/>
    <n v="-0.79335084370701592"/>
    <n v="0.27045342438129927"/>
    <n v="-0.43880356160985923"/>
    <n v="5.1945659467467806E-2"/>
    <n v="0.57817588614514936"/>
    <n v="76.352058186000164"/>
    <n v="1003.067438779"/>
    <n v="0.10088581620390916"/>
    <n v="1.3253772023049297"/>
    <n v="287.53148783099999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796.666666666667"/>
    <n v="890.75322697199999"/>
    <n v="1.1769737250621177"/>
    <n v="3142.9575840130001"/>
    <n v="8939.8566318339999"/>
    <n v="11.812448209993057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700001"/>
    <n v="3288.4499686500003"/>
    <n v="9.3182557178465686E-2"/>
    <n v="0.14455216104845414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8.850500964059801"/>
    <n v="132.805696504"/>
    <n v="22.91070094951121"/>
    <n v="90.897573475254902"/>
    <n v="0"/>
    <n v="0"/>
    <n v="23.933019114187182"/>
    <n v="34.431040750999983"/>
    <n v="132.805696504"/>
    <n v="575.30109036699992"/>
    <n v="0.76015920780136603"/>
    <n v="2120.0478230379999"/>
    <n v="6881.4296190969999"/>
    <n v="9.0925989458087919"/>
    <n v="535.42171976099996"/>
    <n v="0.70746563347120883"/>
    <n v="6433.7798723019996"/>
    <n v="8.5011085374052673"/>
    <n v="495.01753525699996"/>
    <n v="0.6540786098783492"/>
    <n v="5905.6000669050009"/>
    <n v="7.8032118200687259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6.9702445952846457"/>
    <n v="5.3387023592859587E-2"/>
    <n v="528.17980539700011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54.419575032489945"/>
    <n v="0.41681451726075175"/>
    <n v="341.26352087727014"/>
    <n v="2.7198492641842655"/>
    <n v="355.85632110900008"/>
    <n v="0.47020154085361132"/>
    <n v="78.689051735000007"/>
    <n v="282.343127579"/>
    <n v="1523.8585440300001"/>
    <n v="0.16400765648192595"/>
    <n v="0.36126119875206042"/>
    <n v="8.9643291089626764E-2"/>
    <n v="13.574879540253018"/>
    <n v="0.10397374215188773"/>
    <n v="0.37306678499722157"/>
    <n v="251.37903530475637"/>
    <n v="2.013511051912364"/>
    <n v="44.786713214999992"/>
    <n v="7.7262875011500842"/>
    <n v="116.41646226429354"/>
    <n v="0"/>
    <n v="0"/>
    <n v="33.902338520000015"/>
    <n v="5.8485920391029342"/>
    <n v="653.99014210199994"/>
    <n v="0.86413294995325385"/>
    <n v="236.76308487000006"/>
    <n v="740.56663339600016"/>
    <n v="534.56846870700008"/>
    <n v="40.844695492236923"/>
    <n v="89.884485572513739"/>
    <n v="0.69397553874391993"/>
    <n v="0.38082505674911715"/>
    <n v="-0.31897951300745253"/>
    <n v="0.31284077510886399"/>
    <n v="0.70633821227190186"/>
    <n v="277.16726937400006"/>
    <n v="1062.7482741040001"/>
    <n v="0.36622779870172356"/>
    <n v="1.4042349296084449"/>
    <n v="284.57693016899998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595.7142857142853"/>
    <n v="890.91795143900003"/>
    <n v="1.1771913794737587"/>
    <n v="4033.8755354519999"/>
    <n v="9149.2567894659987"/>
    <n v="12.089133689308728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82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40.840527027699764"/>
    <n v="135.566001559"/>
    <n v="24.226755448378864"/>
    <n v="115.12432892363377"/>
    <n v="0"/>
    <n v="0"/>
    <n v="23.933019114187182"/>
    <n v="92.965918965999975"/>
    <n v="135.566001559"/>
    <n v="614.17783413200004"/>
    <n v="0.81152798710169183"/>
    <n v="2734.22565717"/>
    <n v="6975.421589218"/>
    <n v="9.2167928031527602"/>
    <n v="579.57731385300008"/>
    <n v="0.76580948504215107"/>
    <n v="6523.6022716339994"/>
    <n v="8.6197930402896148"/>
    <n v="558.28565532400012"/>
    <n v="0.73767630304199716"/>
    <n v="5999.9455291129998"/>
    <n v="7.9278727550339907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3.8049938652795512"/>
    <n v="2.8133182000153977E-2"/>
    <n v="523.65674252100007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49.455726861092671"/>
    <n v="0.36566339237206691"/>
    <n v="364.87606690603434"/>
    <n v="2.8723408861559689"/>
    <n v="298.03177583600001"/>
    <n v="0.39379657437222093"/>
    <n v="115.10552462699999"/>
    <n v="397.44865220600002"/>
    <n v="1546.9286278490001"/>
    <n v="0.25066521783850315"/>
    <n v="0.32726952606440207"/>
    <n v="9.9390569262351569E-2"/>
    <n v="20.570300546055655"/>
    <n v="0.15209170620240492"/>
    <n v="0.52515849119962654"/>
    <n v="257.20651003330801"/>
    <n v="2.043994110146401"/>
    <n v="45.714474112999994"/>
    <n v="8.169551156267552"/>
    <n v="116.21063838785395"/>
    <n v="0"/>
    <n v="0"/>
    <n v="69.391050514"/>
    <n v="12.400749389788105"/>
    <n v="729.28335875900007"/>
    <n v="0.96361969330409691"/>
    <n v="161.63459268"/>
    <n v="902.20122607600013"/>
    <n v="626.90657239900008"/>
    <n v="28.885426315037019"/>
    <n v="107.66955687272625"/>
    <n v="1.3325076788232408"/>
    <n v="0.48971915939203647"/>
    <n v="1.8115429553193563E-2"/>
    <n v="0.21357168616966204"/>
    <n v="0.82834677600956819"/>
    <n v="182.92625120899999"/>
    <n v="1150.56331492"/>
    <n v="0.24170486816981598"/>
    <n v="1.5202670612651943"/>
    <n v="293.76991835899997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15.2380952380954"/>
    <n v="734.12080426300008"/>
    <n v="0.97001152673475677"/>
    <n v="4767.9963397150004"/>
    <n v="9192.8335252599991"/>
    <n v="12.146712681447619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699997"/>
    <n v="3359.6183239030001"/>
    <n v="0.12155034704958489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30.402417699219811"/>
    <n v="133.09275389800001"/>
    <n v="23.702067773558348"/>
    <n v="138.82639669719211"/>
    <n v="6.7290461070000003"/>
    <n v="1.1983545475491859"/>
    <n v="25.131373661736369"/>
    <n v="30.895014046999975"/>
    <n v="139.821800005"/>
    <n v="630.79708450299984"/>
    <n v="0.83348740349739636"/>
    <n v="3365.0227416729999"/>
    <n v="7086.0388247039991"/>
    <n v="9.3629540246490972"/>
    <n v="572.13956168599987"/>
    <n v="0.75598180369448842"/>
    <n v="6606.7409599259991"/>
    <n v="8.7296461945559756"/>
    <n v="527.61217335099991"/>
    <n v="0.69714669142205232"/>
    <n v="6078.2355363889992"/>
    <n v="8.0313192301166687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7.9297418167825651"/>
    <n v="5.883511227243618E-2"/>
    <n v="528.50542353699996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8.400594597693395"/>
    <n v="0.13652412323736046"/>
    <n v="355.48169077478707"/>
    <n v="2.7837586567985233"/>
    <n v="147.85110809500026"/>
    <n v="0.19535923550979664"/>
    <n v="149.47943605600003"/>
    <n v="546.92808826200007"/>
    <n v="1598.6414651500002"/>
    <n v="0.52894176497426004"/>
    <n v="0.37690715821615428"/>
    <n v="0.11332877206770808"/>
    <n v="26.620320193147901"/>
    <n v="0.1975107845223055"/>
    <n v="0.72266927572193196"/>
    <n v="267.87618190720048"/>
    <n v="2.112323529461098"/>
    <n v="80.242451634000005"/>
    <n v="14.290124527764588"/>
    <n v="122.33148572431"/>
    <n v="0"/>
    <n v="0"/>
    <n v="69.23698442200002"/>
    <n v="12.330195665383314"/>
    <n v="780.27652055899989"/>
    <n v="1.0309981880197019"/>
    <n v="-46.155716295999781"/>
    <n v="856.04550978000032"/>
    <n v="508.15323540600036"/>
    <n v="-8.2197255954545057"/>
    <n v="87.605508867586551"/>
    <n v="-1.6357745040796794"/>
    <n v="0.26220197532124923"/>
    <n v="-6.2812368331448876E-2"/>
    <n v="-6.0986661284945072E-2"/>
    <n v="0.6714351273374255"/>
    <n v="-1.6283279609997763"/>
    <n v="1036.6586589430005"/>
    <n v="-2.1515490125088854E-3"/>
    <n v="1.3697620917767341"/>
    <n v="288.710139825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491.9047619047615"/>
    <n v="761.42231961999994"/>
    <n v="1.006085677528239"/>
    <n v="5529.4186593350005"/>
    <n v="9247.249472427"/>
    <n v="12.218613785031206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8"/>
    <n v="3408.5200147369997"/>
    <n v="0.14137933768372424"/>
    <n v="0.1950705704370439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31.749759581141074"/>
    <n v="132.97285224499998"/>
    <n v="24.212519701248592"/>
    <n v="163.0389163984407"/>
    <n v="0"/>
    <n v="0"/>
    <n v="25.131373661736369"/>
    <n v="41.393803588000026"/>
    <n v="132.97285224499998"/>
    <n v="638.16059073499991"/>
    <n v="0.84321698190022343"/>
    <n v="4003.1833324079998"/>
    <n v="7116.4105124079997"/>
    <n v="9.4030848682216952"/>
    <n v="601.39509739699997"/>
    <n v="0.79463784871552545"/>
    <n v="6649.2806609559993"/>
    <n v="8.7858549276464046"/>
    <n v="513.80280122099998"/>
    <n v="0.67890003492453299"/>
    <n v="6114.8514868809989"/>
    <n v="8.0797007687317546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5.949347261735889"/>
    <n v="0.11573781379099252"/>
    <n v="534.42917407500011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22.444258272652394"/>
    <n v="0.16286869562801556"/>
    <n v="361.44594542597304"/>
    <n v="2.8155289168095119"/>
    <n v="210.85402506100002"/>
    <n v="0.27860650941900805"/>
    <n v="91.870387643000001"/>
    <n v="638.79847590500003"/>
    <n v="1560.7831124899999"/>
    <n v="-0.29182702746959854"/>
    <n v="0.21227088404917449"/>
    <n v="5.8368363927738809E-2"/>
    <n v="16.728328626575912"/>
    <n v="0.12139055924013105"/>
    <n v="0.84405983496206294"/>
    <n v="263.05659036955115"/>
    <n v="2.0623003748928834"/>
    <n v="54.717933922"/>
    <n v="9.9633799736581992"/>
    <n v="123.19929650019867"/>
    <n v="0"/>
    <n v="0"/>
    <n v="37.152453721000001"/>
    <n v="6.764948652917715"/>
    <n v="730.03097837799987"/>
    <n v="0.96460754114035441"/>
    <n v="31.391341242000024"/>
    <n v="887.43685102200038"/>
    <n v="570.0558475290004"/>
    <n v="5.7159296460764812"/>
    <n v="98.389355056421863"/>
    <n v="-2.0288441069673073"/>
    <n v="0.37012574064593973"/>
    <n v="0.44578854046407002"/>
    <n v="4.1478136387884501E-2"/>
    <n v="0.75322854191662747"/>
    <n v="118.98363741800003"/>
    <n v="1104.4850216040004"/>
    <n v="0.15721595017887702"/>
    <n v="1.4593827008312783"/>
    <n v="291.804056398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423.181818181818"/>
    <n v="764.826399993"/>
    <n v="1.0105835710364559"/>
    <n v="6294.2450593280009"/>
    <n v="9291.7153673940011"/>
    <n v="12.277367644633195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699996"/>
    <n v="3430.8996147990001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32.339303502422261"/>
    <n v="129.14079606200002"/>
    <n v="23.812735842460821"/>
    <n v="186.85165224090153"/>
    <n v="0"/>
    <n v="0"/>
    <n v="25.131373661736369"/>
    <n v="46.241126704999971"/>
    <n v="129.14079606200002"/>
    <n v="607.162896101"/>
    <n v="0.80225898027081843"/>
    <n v="4610.346228509"/>
    <n v="7214.6356358559997"/>
    <n v="9.5328720931664481"/>
    <n v="564.49022452700001"/>
    <n v="0.74587454999315872"/>
    <n v="6744.780603397001"/>
    <n v="8.9120413051912788"/>
    <n v="541.57807564300003"/>
    <n v="0.71560017499835782"/>
    <n v="6214.2580618060001"/>
    <n v="8.2110490740113971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4.2248535365686024"/>
    <n v="3.0274374994800894E-2"/>
    <n v="530.52254159100005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9.072140521532145"/>
    <n v="0.20832459076563756"/>
    <n v="355.26226761804259"/>
    <n v="2.7444955514667475"/>
    <n v="180.575652776"/>
    <n v="0.23859896576043843"/>
    <n v="114.60547796100001"/>
    <n v="753.40395386600005"/>
    <n v="1542.7541290589998"/>
    <n v="-0.13592985745774999"/>
    <n v="0.14225125302987185"/>
    <n v="1.8876382942537795E-2"/>
    <n v="21.13251626135278"/>
    <n v="0.15143098248076589"/>
    <n v="0.99549081744282897"/>
    <n v="262.07163410286631"/>
    <n v="2.0384782442001881"/>
    <n v="67.218410650999999"/>
    <n v="12.394644491844774"/>
    <n v="125.48011221516178"/>
    <n v="0"/>
    <n v="0"/>
    <n v="47.387067310000006"/>
    <n v="8.7378717695080059"/>
    <n v="721.76837406200002"/>
    <n v="0.95368996275158424"/>
    <n v="43.058025930999989"/>
    <n v="930.49487695300036"/>
    <n v="534.32560247900028"/>
    <n v="7.9396242601793627"/>
    <n v="93.190633515176202"/>
    <n v="-0.4534970066625339"/>
    <n v="0.28080372818323518"/>
    <n v="0.34557463111696274"/>
    <n v="5.6893608284871632E-2"/>
    <n v="0.70601730726655887"/>
    <n v="65.970174814999979"/>
    <n v="1064.8481440700004"/>
    <n v="8.7167983279672512E-2"/>
    <n v="1.4070095384464405"/>
    <n v="302.99986570599998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398.25"/>
    <n v="939.74358420299995"/>
    <n v="1.2417058657901427"/>
    <n v="7233.9886435310009"/>
    <n v="9537.4120824640013"/>
    <n v="12.602012640817481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2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56.324121579215493"/>
    <n v="97.312699206000005"/>
    <n v="18.026712213402494"/>
    <n v="204.87836445430403"/>
    <n v="163.19999999999999"/>
    <n v="30.232019635993147"/>
    <n v="55.363393297729516"/>
    <n v="43.538990109000054"/>
    <n v="260.51269920599998"/>
    <n v="619.16008268299993"/>
    <n v="0.81811115229121301"/>
    <n v="5229.5063111919999"/>
    <n v="7298.4845338460009"/>
    <n v="9.6436636646380673"/>
    <n v="570.91150245699987"/>
    <n v="0.7543591394126351"/>
    <n v="6821.0104836120008"/>
    <n v="9.0127656846949957"/>
    <n v="528.08090215399989"/>
    <n v="0.69776603409587701"/>
    <n v="6286.5528253140001"/>
    <n v="8.3065738888894121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7.9341639055249384"/>
    <n v="5.6593105316758152E-2"/>
    <n v="534.45765829799996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59.386560740980883"/>
    <n v="0.4235947134989298"/>
    <n v="388.67018694344461"/>
    <n v="2.9583489761794124"/>
    <n v="363.41410182300001"/>
    <n v="0.48018781881568795"/>
    <n v="123.274417554"/>
    <n v="876.67837142000008"/>
    <n v="1567.8195088129996"/>
    <n v="0.25522477681784173"/>
    <n v="0.15689259486283169"/>
    <n v="2.0355688940228989E-2"/>
    <n v="22.835996397721484"/>
    <n v="0.16288546147243438"/>
    <n v="1.1583762789152634"/>
    <n v="268.83476455506309"/>
    <n v="2.0715977350825816"/>
    <n v="58.130030410000003"/>
    <n v="10.768310176446072"/>
    <n v="128.7492107016885"/>
    <n v="0"/>
    <n v="0"/>
    <n v="65.144387143999992"/>
    <n v="12.067686221275412"/>
    <n v="742.43450023699995"/>
    <n v="0.98099661376364733"/>
    <n v="197.30908396600003"/>
    <n v="1127.8039609190005"/>
    <n v="671.10803980500043"/>
    <n v="36.550564343259396"/>
    <n v="119.83542238838146"/>
    <n v="2.2598713941572566"/>
    <n v="0.433006201962715"/>
    <n v="1.8682121427269172"/>
    <n v="0.26070925202649542"/>
    <n v="0.88675124109683001"/>
    <n v="240.13968426900004"/>
    <n v="1205.5656981030006"/>
    <n v="0.31730235734325357"/>
    <n v="1.5929430369024122"/>
    <n v="291.80449572600003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344.772727272727"/>
    <n v="779.45492134000006"/>
    <n v="1.0299125891534688"/>
    <n v="8013.4435648710005"/>
    <n v="9608.1396463770016"/>
    <n v="12.695466677067488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599998"/>
    <n v="3461.7657097289994"/>
    <n v="0.1370993656455759"/>
    <n v="0.10106352514513706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38.206038915746056"/>
    <n v="165.05446185699998"/>
    <n v="30.881474344975974"/>
    <n v="235.75983879928"/>
    <n v="0"/>
    <n v="0"/>
    <n v="55.363393297729516"/>
    <n v="39.148132957000001"/>
    <n v="165.05446185699998"/>
    <n v="588.03292461300009"/>
    <n v="0.77698208750097486"/>
    <n v="5817.5392358050003"/>
    <n v="7356.5334222789998"/>
    <n v="9.7203650611482484"/>
    <n v="553.26764380400004"/>
    <n v="0.73104588337888132"/>
    <n v="6903.1462503380008"/>
    <n v="9.1212936545042727"/>
    <n v="519.41944134300002"/>
    <n v="0.6863214369992644"/>
    <n v="6364.0352131580003"/>
    <n v="8.4089532369356323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6.3329544937024282"/>
    <n v="4.4724446379616874E-2"/>
    <n v="539.11103717999993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35.814805697954668"/>
    <n v="0.25293050165249387"/>
    <n v="395.27288519607458"/>
    <n v="2.9751016159192392"/>
    <n v="225.27019918799996"/>
    <n v="0.29765494803211073"/>
    <n v="155.807526182"/>
    <n v="1032.485897602"/>
    <n v="1625.0065685669997"/>
    <n v="0.579870100246896"/>
    <n v="0.20560098657261849"/>
    <n v="0.17610466457425455"/>
    <n v="29.151384751490411"/>
    <n v="0.20587224264853143"/>
    <n v="1.3642485215637947"/>
    <n v="281.86855877783256"/>
    <n v="2.1471603765706391"/>
    <n v="81.002848880999991"/>
    <n v="15.155527281387933"/>
    <n v="136.45818562077437"/>
    <n v="0"/>
    <n v="0"/>
    <n v="74.804677301000012"/>
    <n v="13.995857470102482"/>
    <n v="743.84045079500015"/>
    <n v="0.98285433014950641"/>
    <n v="35.614470544999961"/>
    <n v="1163.4184314640004"/>
    <n v="626.59965553100051"/>
    <n v="6.6634209464642531"/>
    <n v="113.40432641824199"/>
    <n v="-0.55550172762248384"/>
    <n v="0.3416693318415096"/>
    <n v="0.36325793008709306"/>
    <n v="4.7058259003962391E-2"/>
    <n v="0.82794123934859887"/>
    <n v="69.46267300599996"/>
    <n v="1165.7106927110008"/>
    <n v="9.1782705383579272E-2"/>
    <n v="1.5402816569172375"/>
    <n v="295.742230624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396.363636363636"/>
    <n v="811.85265980700001"/>
    <n v="1.0727205024705111"/>
    <n v="8825.2962246780007"/>
    <n v="9675.7335044440006"/>
    <n v="12.78478007219363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5000003"/>
    <n v="3491.601639338"/>
    <n v="0.13867827963766644"/>
    <n v="0.10204464049580553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30.674278483119949"/>
    <n v="126.964387872"/>
    <n v="23.527767294339625"/>
    <n v="259.28760609361962"/>
    <n v="0"/>
    <n v="0"/>
    <n v="55.363393297729516"/>
    <n v="38.565173106000003"/>
    <n v="126.964387872"/>
    <n v="596.15757882299999"/>
    <n v="0.78771738908712985"/>
    <n v="6413.6968146280005"/>
    <n v="7353.921127224"/>
    <n v="9.7169133726797181"/>
    <n v="582.47164983999994"/>
    <n v="0.76963384099736964"/>
    <n v="6958.920109447"/>
    <n v="9.1949889998916348"/>
    <n v="557.87751955099998"/>
    <n v="0.73713702340030329"/>
    <n v="6431.7039344939994"/>
    <n v="8.4983655507049161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4.5575376209400273"/>
    <n v="3.2496817597066421E-2"/>
    <n v="527.21617495299995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39.97044964326146"/>
    <n v="0.2850031133833813"/>
    <n v="411.49973176108233"/>
    <n v="3.0678666995139112"/>
    <n v="240.28921127300001"/>
    <n v="0.31749993098044765"/>
    <n v="197.40265225100001"/>
    <n v="1229.8885498530001"/>
    <n v="1578.1043354209999"/>
    <n v="-0.19198237918895056"/>
    <n v="0.11735673003222735"/>
    <n v="0.12303777997341636"/>
    <n v="36.580680167806605"/>
    <n v="0.2608328860584691"/>
    <n v="1.6250814076222637"/>
    <n v="278.57900061075549"/>
    <n v="2.0851873245647163"/>
    <n v="96.865009009000019"/>
    <n v="17.950052208541109"/>
    <n v="141.12867652470516"/>
    <n v="0"/>
    <n v="0"/>
    <n v="100.53764324199999"/>
    <n v="18.6306279592655"/>
    <n v="793.56023107400006"/>
    <n v="1.0485502751455991"/>
    <n v="18.292428733000008"/>
    <n v="1181.7108601970003"/>
    <n v="743.70804179900051"/>
    <n v="3.3897694754548535"/>
    <n v="132.92073115032679"/>
    <n v="-1.1851161410495963"/>
    <n v="0.53803216709390722"/>
    <n v="1.1930833976614954"/>
    <n v="2.4170227324912183E-2"/>
    <n v="0.98267937494919444"/>
    <n v="42.886559022000007"/>
    <n v="1270.9242167520008"/>
    <n v="5.6667044921978597E-2"/>
    <n v="1.6793028241359123"/>
    <n v="303.37078210800001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313.1578947368425"/>
    <n v="730.60140184099998"/>
    <n v="0.96536125542146034"/>
    <n v="9555.8976265190013"/>
    <n v="9555.8976265190013"/>
    <n v="12.626438036075575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90001"/>
    <n v="0.11112997453314022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32.717746493135209"/>
    <n v="125.32086581900001"/>
    <n v="23.586889059544326"/>
    <n v="282.87449515316393"/>
    <n v="0"/>
    <n v="0"/>
    <n v="55.363393297729516"/>
    <n v="48.513687258999994"/>
    <n v="125.32086581900001"/>
    <n v="1226.9523301750003"/>
    <n v="1.6212017097358316"/>
    <n v="7640.649144803001"/>
    <n v="7640.649144803001"/>
    <n v="10.095774018603869"/>
    <n v="1046.1435291270002"/>
    <n v="1.3822946795397237"/>
    <n v="7125.4396847839998"/>
    <n v="9.4150153314788803"/>
    <n v="1005.2454993820002"/>
    <n v="1.3282551263176652"/>
    <n v="6609.1828928179984"/>
    <n v="8.7328727793891492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7.6974994071817724"/>
    <n v="5.4039553222058723E-2"/>
    <n v="516.2567919659999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93.41919404007929"/>
    <n v="-0.6558404543143711"/>
    <n v="332.77677848039502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65.658600421713714"/>
    <n v="0.46094988051114982"/>
    <n v="2.0860312881334142"/>
    <n v="287.24203207745751"/>
    <n v="2.0860312881334142"/>
    <n v="90.774035061000006"/>
    <n v="17.084761428023775"/>
    <n v="129.34329577748343"/>
    <n v="0"/>
    <n v="0"/>
    <n v="258.08047612699994"/>
    <n v="48.573838993689932"/>
    <n v="1575.8068413630003"/>
    <n v="2.0821515902469816"/>
    <n v="-845.20543952200023"/>
    <n v="336.5054206750001"/>
    <n v="336.5054206750001"/>
    <n v="-159.07779446179299"/>
    <n v="45.534746402937486"/>
    <n v="0.92968036738518878"/>
    <n v="1.8714210100150064E-2"/>
    <n v="1.8714210100150064E-2"/>
    <n v="-1.116790334825521"/>
    <n v="0.44463272933829023"/>
    <n v="-804.3074097770002"/>
    <n v="852.76221264100036"/>
    <n v="-1.062750781603462"/>
    <n v="1.1267752814280199"/>
    <n v="598.46105936799995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200.681818181818"/>
    <n v="784.47254017"/>
    <n v="0.8729353862177387"/>
    <n v="784.47254017"/>
    <n v="9535.8645221129991"/>
    <n v="10.611198166001882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59"/>
    <n v="3525.0808007966666"/>
    <n v="0.10629645200632565"/>
    <n v="0.1413077454737004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32.476441338425907"/>
    <n v="123.47140217899999"/>
    <n v="23.741387474876547"/>
    <n v="23.741387474876547"/>
    <n v="15.553595251999999"/>
    <n v="2.9906838748765456"/>
    <n v="2.9906838748765456"/>
    <n v="29.874640556999999"/>
    <n v="139.024997431"/>
    <n v="541.194549585"/>
    <n v="0.60222359479726217"/>
    <n v="541.194549585"/>
    <n v="7666.271887844001"/>
    <n v="8.5307766283508961"/>
    <n v="541.194549585"/>
    <n v="0.60222359479726217"/>
    <n v="7151.6624278250001"/>
    <n v="7.9581360517468518"/>
    <n v="448.30777311200001"/>
    <n v="0.49886222783672135"/>
    <n v="6638.2587742919995"/>
    <n v="7.3868372571640517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7.860499780675614"/>
    <n v="0.10336136696054089"/>
    <n v="513.40365353300001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46.778095467115328"/>
    <n v="0.27071179142047641"/>
    <n v="332.38900293241801"/>
    <n v="2.0804215376509898"/>
    <n v="336.164767058"/>
    <n v="0.37407315838101729"/>
    <n v="84.449454943000006"/>
    <n v="84.449454943000006"/>
    <n v="1651.436641706"/>
    <n v="6.1835962979834802"/>
    <n v="6.1835962979834802"/>
    <n v="0.15491582613007226"/>
    <n v="16.238150668583668"/>
    <n v="9.3972591507881065E-2"/>
    <n v="9.3972591507881065E-2"/>
    <n v="301.56114116322601"/>
    <n v="1.8376646840045534"/>
    <n v="77.053257311999985"/>
    <n v="14.815991442240962"/>
    <n v="144.14518796739821"/>
    <n v="0"/>
    <n v="0"/>
    <n v="7.396197631000021"/>
    <n v="1.4221592263427039"/>
    <n v="625.64400452799998"/>
    <n v="0.69619618630514324"/>
    <n v="158.82853564199999"/>
    <n v="158.82853564199999"/>
    <n v="218.15599256300024"/>
    <n v="30.539944798531664"/>
    <n v="30.827861769191955"/>
    <n v="-0.42697993198707873"/>
    <n v="-0.42697993198707873"/>
    <n v="-0.53345643492218298"/>
    <n v="0.17673919991259537"/>
    <n v="0.24275685364643618"/>
    <n v="251.71531211500002"/>
    <n v="731.55964609600051"/>
    <n v="0.28010056687313628"/>
    <n v="0.8140556482292356"/>
    <n v="299.04894286199999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204"/>
    <n v="630.8556811819999"/>
    <n v="0.70199556963577647"/>
    <n v="1415.3282213519999"/>
    <n v="9464.383797075001"/>
    <n v="10.531656752984867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59"/>
    <n v="3527.2698303463335"/>
    <n v="9.4057035154816448E-2"/>
    <n v="8.3923641596703735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31.176871814565715"/>
    <n v="125.943392437"/>
    <n v="24.201266801883168"/>
    <n v="47.942654276759711"/>
    <n v="0"/>
    <n v="0"/>
    <n v="2.9906838748765456"/>
    <n v="36.301048485999985"/>
    <n v="125.943392437"/>
    <n v="559.20938584600003"/>
    <n v="0.62226991540618692"/>
    <n v="1100.403935431"/>
    <n v="7739.6200827340008"/>
    <n v="8.6123961007428811"/>
    <n v="534.76827047400002"/>
    <n v="0.59507264157653106"/>
    <n v="7206.2289991559992"/>
    <n v="8.018855947702777"/>
    <n v="511.23850927500001"/>
    <n v="0.56888949286439261"/>
    <n v="6693.8751003110001"/>
    <n v="7.4487252858041444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4.5214760182551883"/>
    <n v="2.6183148712138594E-2"/>
    <n v="512.353898845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13.767543300538021"/>
    <n v="7.9725654229589535E-2"/>
    <n v="310.42866782661832"/>
    <n v="1.9192606522419868"/>
    <n v="95.176056534999873"/>
    <n v="0.10590880294172815"/>
    <n v="16.131228775"/>
    <n v="100.580683718"/>
    <n v="1638.4049037500001"/>
    <n v="-0.4468591304926246"/>
    <n v="1.4580530933385316"/>
    <n v="0.14647947867529254"/>
    <n v="3.0997749375480397"/>
    <n v="1.7950303802628673E-2"/>
    <n v="0.11192289531050974"/>
    <n v="299.8477511014342"/>
    <n v="1.8231633922152399"/>
    <n v="0.77155797699999995"/>
    <n v="0.14826248597232897"/>
    <n v="142.40472585162109"/>
    <n v="0"/>
    <n v="0"/>
    <n v="15.359670798"/>
    <n v="2.9515124515757107"/>
    <n v="575.34061462099999"/>
    <n v="0.64022021920881556"/>
    <n v="55.51506656099987"/>
    <n v="214.34360220299988"/>
    <n v="86.35881059099988"/>
    <n v="10.667768362989982"/>
    <n v="10.580916725184075"/>
    <n v="-0.70362287039003024"/>
    <n v="-0.53854011014001535"/>
    <n v="-0.85325648032865309"/>
    <n v="6.1775350426960869E-2"/>
    <n v="9.6097260026746734E-2"/>
    <n v="79.044827759999862"/>
    <n v="598.71270943600007"/>
    <n v="8.795849913909945E-2"/>
    <n v="0.66622792192538016"/>
    <n v="324.67660894699998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90.9523809523807"/>
    <n v="1056.3024390750002"/>
    <n v="1.1754188074153027"/>
    <n v="2471.6306604270003"/>
    <n v="9775.3239299050001"/>
    <n v="10.877660763378564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65"/>
    <n v="3594.5315734599999"/>
    <n v="0.10374463661763889"/>
    <n v="0.24842529115645107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58.739471786231405"/>
    <n v="138.17452801900001"/>
    <n v="27.141194354120294"/>
    <n v="75.083848630879999"/>
    <n v="102"/>
    <n v="20.035543915442897"/>
    <n v="23.026227790319442"/>
    <n v="58.865325726999998"/>
    <n v="240.17452801900001"/>
    <n v="630.03162581900006"/>
    <n v="0.70107858777888554"/>
    <n v="1730.4355612500001"/>
    <n v="7826.337973382002"/>
    <n v="8.708892933313205"/>
    <n v="598.8624613610001"/>
    <n v="0.66639456096982463"/>
    <n v="7280.6435238719996"/>
    <n v="8.1016619970503996"/>
    <n v="561.18567601000007"/>
    <n v="0.62446906646533795"/>
    <n v="6767.6515616229999"/>
    <n v="7.5308213190639099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7.4007341911046671"/>
    <n v="4.1925494504486654E-2"/>
    <n v="512.99196224900004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83.731054890805382"/>
    <n v="0.47434021963641732"/>
    <n v="359.82161098603706"/>
    <n v="2.1687678300653621"/>
    <n v="463.94759860700009"/>
    <n v="0.51626571414090394"/>
    <n v="88.820084886000004"/>
    <n v="189.40076860400001"/>
    <n v="1564.489753801"/>
    <n v="-0.45420495459353849"/>
    <n v="-6.9987831969138159E-2"/>
    <n v="3.4187869091400591E-2"/>
    <n v="17.446654032419794"/>
    <n v="9.8836085565277537E-2"/>
    <n v="0.21075898087578726"/>
    <n v="289.63758654466898"/>
    <n v="1.7409130307760874"/>
    <n v="56.10283287"/>
    <n v="11.020105605369002"/>
    <n v="139.48699827866639"/>
    <n v="0"/>
    <n v="0"/>
    <n v="32.717252016000003"/>
    <n v="6.4265484270507907"/>
    <n v="718.85171070500007"/>
    <n v="0.79991467334416311"/>
    <n v="337.45072837000009"/>
    <n v="551.79433057300002"/>
    <n v="384.49620272199985"/>
    <n v="66.284400858385581"/>
    <n v="70.184024441368024"/>
    <n v="7.5836197243223911"/>
    <n v="9.5256935341977211E-2"/>
    <n v="-0.12129834633583325"/>
    <n v="0.37550413407113975"/>
    <n v="0.42785479928927478"/>
    <n v="375.12751372100007"/>
    <n v="897.48816497099983"/>
    <n v="0.41742962857562643"/>
    <n v="0.99869547727576413"/>
    <n v="319.51192652899999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23.1578947368425"/>
    <n v="884.85361824799998"/>
    <n v="0.98463616690023736"/>
    <n v="3356.4842786750005"/>
    <n v="9769.4243211810008"/>
    <n v="10.871095871739525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598"/>
    <n v="0.20420974347660525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31.476203893105613"/>
    <n v="124.049481746"/>
    <n v="24.695517112049455"/>
    <n v="99.779365742929457"/>
    <n v="0"/>
    <n v="0"/>
    <n v="23.026227790319442"/>
    <n v="34.060460336000006"/>
    <n v="124.049481746"/>
    <n v="607.116089386"/>
    <n v="0.67557892829788868"/>
    <n v="2337.551650636"/>
    <n v="7858.1529724010015"/>
    <n v="8.7442956236994718"/>
    <n v="581.75611862599999"/>
    <n v="0.64735918224399391"/>
    <n v="7326.977922737"/>
    <n v="8.1532214007226038"/>
    <n v="550.80349848599997"/>
    <n v="0.6129161188698361"/>
    <n v="6823.437524852"/>
    <n v="7.5928981144432388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6.1619843111902757"/>
    <n v="3.4443063374157791E-2"/>
    <n v="503.540397885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55.291419199266542"/>
    <n v="0.30905723860234874"/>
    <n v="360.69345515281367"/>
    <n v="2.1268002480400541"/>
    <n v="308.690149002"/>
    <n v="0.34350030197650655"/>
    <n v="80.073086495999988"/>
    <n v="269.47385509999998"/>
    <n v="1565.8737885620003"/>
    <n v="1.75886572589663E-2"/>
    <n v="-4.5580257572939042E-2"/>
    <n v="2.7571617258441039E-2"/>
    <n v="15.940786289019275"/>
    <n v="8.9102711830913395E-2"/>
    <n v="0.29986169270670066"/>
    <n v="292.00349329343527"/>
    <n v="1.7424531393927265"/>
    <n v="35.881546704999998"/>
    <n v="7.1432249307942159"/>
    <n v="138.90393570831048"/>
    <n v="0"/>
    <n v="0"/>
    <n v="44.19153979099999"/>
    <n v="8.7975613582250602"/>
    <n v="687.18917588199997"/>
    <n v="0.76468164012880213"/>
    <n v="197.664442366"/>
    <n v="749.45877293900003"/>
    <n v="345.39756021799991"/>
    <n v="39.350632910247271"/>
    <n v="68.689961859378371"/>
    <n v="-0.16513825424038553"/>
    <n v="1.2007210616853392E-2"/>
    <n v="-0.35387591966761844"/>
    <n v="0.21995452677143534"/>
    <n v="0.38434710864732802"/>
    <n v="228.617062506"/>
    <n v="848.93795810300003"/>
    <n v="0.2543975901455931"/>
    <n v="0.94467039492669402"/>
    <n v="322.431144211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45.7142857142853"/>
    <n v="1061.3230152830001"/>
    <n v="1.1810055404196427"/>
    <n v="4417.8072939580006"/>
    <n v="9939.8293850249993"/>
    <n v="11.06071705362039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61"/>
    <n v="3676.7568129783335"/>
    <n v="0.10684620015413615"/>
    <n v="0.1083946941116285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63.429482220215192"/>
    <n v="137.93704857"/>
    <n v="27.337467157134771"/>
    <n v="127.11683290006422"/>
    <n v="143.10098967799999"/>
    <n v="28.360898294054358"/>
    <n v="51.387126084373804"/>
    <n v="39.009006326000048"/>
    <n v="281.03803824800002"/>
    <n v="653.29624466600001"/>
    <n v="0.72696669475330344"/>
    <n v="2990.8478953019999"/>
    <n v="7897.2713829350014"/>
    <n v="8.7878253115586809"/>
    <n v="609.481177871"/>
    <n v="0.67821072141284611"/>
    <n v="7356.8817867549997"/>
    <n v="8.1864974425841819"/>
    <n v="571.82457223400002"/>
    <n v="0.63630768223411327"/>
    <n v="6836.9764417619999"/>
    <n v="7.6079637783850771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7.463087187400907"/>
    <n v="4.1903039178732948E-2"/>
    <n v="519.90534499300009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80.866007766676134"/>
    <n v="0.45403884566633912"/>
    <n v="392.10373605839715"/>
    <n v="2.2728917420617112"/>
    <n v="445.68337625400011"/>
    <n v="0.49594188484507207"/>
    <n v="141.924057713"/>
    <n v="411.39791281299995"/>
    <n v="1592.692321648"/>
    <n v="0.23299084186363417"/>
    <n v="3.5097013235737329E-2"/>
    <n v="2.9583584513937167E-2"/>
    <n v="28.127644507106456"/>
    <n v="0.15792844974081369"/>
    <n v="0.45779014244751431"/>
    <n v="299.56083725448605"/>
    <n v="1.7722959259001383"/>
    <n v="85.530482769000017"/>
    <n v="16.951114931568522"/>
    <n v="147.68549948361147"/>
    <n v="0"/>
    <n v="0"/>
    <n v="56.39357494399998"/>
    <n v="11.176529575537936"/>
    <n v="795.22030237900003"/>
    <n v="0.8848951444941171"/>
    <n v="266.1027129040001"/>
    <n v="1015.5614858430001"/>
    <n v="449.86568044200015"/>
    <n v="52.738363259569667"/>
    <n v="92.542898803911029"/>
    <n v="0.64632278580874947"/>
    <n v="0.12564853215733796"/>
    <n v="-0.2824039494106958"/>
    <n v="0.2961103959255254"/>
    <n v="0.50059581616157267"/>
    <n v="303.75931854100008"/>
    <n v="969.77102543500007"/>
    <n v="0.33801343510425841"/>
    <n v="1.0791294803606795"/>
    <n v="323.90548718299999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69.5"/>
    <n v="774.75072046299988"/>
    <n v="0.86211726320373194"/>
    <n v="5192.5580144210007"/>
    <n v="9980.4593012250007"/>
    <n v="11.105928695550338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759E-2"/>
    <n v="4.6976118008840384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33.284701934510302"/>
    <n v="135.69872530399999"/>
    <n v="26.767674386823156"/>
    <n v="153.88450728688738"/>
    <n v="0"/>
    <n v="0"/>
    <n v="51.387126084373804"/>
    <n v="33.038071152999976"/>
    <n v="135.69872530399999"/>
    <n v="632.41006280599993"/>
    <n v="0.70372523467030035"/>
    <n v="3623.2579581079999"/>
    <n v="7898.8843612380015"/>
    <n v="8.7896201810611689"/>
    <n v="595.34733679099998"/>
    <n v="0.6624830453118622"/>
    <n v="7380.0895618600007"/>
    <n v="8.2123222957016022"/>
    <n v="574.92164361999994"/>
    <n v="0.63975400198151422"/>
    <n v="6884.2859120310004"/>
    <n v="7.6606082096255594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4.0291336761021794"/>
    <n v="2.2729043330347767E-2"/>
    <n v="495.80364982899999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28.077849424400817"/>
    <n v="0.15839202853343157"/>
    <n v="401.78099088510453"/>
    <n v="2.3163085144891697"/>
    <n v="162.76635082799996"/>
    <n v="0.18112107186377932"/>
    <n v="88.465620295999997"/>
    <n v="499.86353310899995"/>
    <n v="1531.678505888"/>
    <n v="-0.40817531407559093"/>
    <n v="-8.6052547241739719E-2"/>
    <n v="-4.1887415484820445E-2"/>
    <n v="17.450561257717723"/>
    <n v="9.8441648962429587E-2"/>
    <n v="0.55623179140994394"/>
    <n v="290.39107831905585"/>
    <n v="1.7044017472032886"/>
    <n v="41.610549323000015"/>
    <n v="8.2080184087188108"/>
    <n v="141.60339336456568"/>
    <n v="0"/>
    <n v="0"/>
    <n v="46.855070972999982"/>
    <n v="9.2425428489989105"/>
    <n v="720.87568310199993"/>
    <n v="0.80216688363273003"/>
    <n v="53.875037360999954"/>
    <n v="1069.436523204"/>
    <n v="549.89643409899986"/>
    <n v="10.627288166683096"/>
    <n v="111.38991256604864"/>
    <n v="-2.1672451796760264"/>
    <n v="0.24927531420477878"/>
    <n v="8.2146871818395084E-2"/>
    <n v="5.9950379571001973E-2"/>
    <n v="0.61190676728588045"/>
    <n v="74.30073053199996"/>
    <n v="1045.7000839279999"/>
    <n v="8.2679422901349761E-2"/>
    <n v="1.1636208533619223"/>
    <n v="326.84646424499999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110.681818181818"/>
    <n v="901.46919761300001"/>
    <n v="1.0031254401985414"/>
    <n v="6094.0272120340005"/>
    <n v="10120.506179218"/>
    <n v="11.261768281092637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6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37.42633463846667"/>
    <n v="126.714051157"/>
    <n v="24.793962071009915"/>
    <n v="178.67846935789731"/>
    <n v="0"/>
    <n v="0"/>
    <n v="51.387126084373804"/>
    <n v="64.560036800999995"/>
    <n v="126.714051157"/>
    <n v="734.98419702899992"/>
    <n v="0.81786637650618998"/>
    <n v="4358.2421551369998"/>
    <n v="7995.707967532001"/>
    <n v="8.8973623234909489"/>
    <n v="688.64678529299988"/>
    <n v="0.7663036202096728"/>
    <n v="7467.3412497560003"/>
    <n v="8.309413120391449"/>
    <n v="589.37342420799985"/>
    <n v="0.65583547076866378"/>
    <n v="6959.8565350179988"/>
    <n v="7.7447007273184987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9.424680427535911"/>
    <n v="0.11046814944100901"/>
    <n v="507.48471473799998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32.575888405283067"/>
    <n v="0.18525906369235121"/>
    <n v="411.9126210177352"/>
    <n v="2.36440595760169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22.248872576937785"/>
    <n v="0.12652932900965672"/>
    <n v="0.68276112041960058"/>
    <n v="295.91162226941776"/>
    <n v="1.7287007135010313"/>
    <n v="68.58638080599998"/>
    <n v="13.420201696375681"/>
    <n v="145.06021508728315"/>
    <n v="0"/>
    <n v="0"/>
    <n v="45.120527748000015"/>
    <n v="8.8286708805621057"/>
    <n v="848.69110558299985"/>
    <n v="0.94439570551584673"/>
    <n v="52.778092030000096"/>
    <n v="1122.2146152340001"/>
    <n v="571.28318488699983"/>
    <n v="10.327015828345285"/>
    <n v="116.00099874831743"/>
    <n v="0.68129458448833913"/>
    <n v="0.26455715011341052"/>
    <n v="2.1530124869686418E-3"/>
    <n v="5.8729734682694483E-2"/>
    <n v="0.63570524410065787"/>
    <n v="152.0514531150001"/>
    <n v="1078.7678996249999"/>
    <n v="0.16919788412370348"/>
    <n v="1.2004176371736059"/>
    <n v="315.18362836199998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96.136363636364"/>
    <n v="915.8331071770001"/>
    <n v="1.0191091289840404"/>
    <n v="7009.8603192110004"/>
    <n v="10271.512886402001"/>
    <n v="11.42980360611315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7"/>
    <n v="3771.5175980113327"/>
    <n v="9.9279495600248735E-2"/>
    <n v="0.17304028803082105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44.837852258912726"/>
    <n v="126.464925295"/>
    <n v="24.815844057351825"/>
    <n v="203.49431341524914"/>
    <n v="50.95"/>
    <n v="9.9977701467243456"/>
    <n v="61.384896231098153"/>
    <n v="51.084884069000012"/>
    <n v="177.41492529499999"/>
    <n v="675.31589589500004"/>
    <n v="0.75146944247956748"/>
    <n v="5033.5580510319996"/>
    <n v="8063.8609673259998"/>
    <n v="8.9732007526910067"/>
    <n v="615.12934211300001"/>
    <n v="0.68449581385590741"/>
    <n v="7517.980367342001"/>
    <n v="8.3657626742688613"/>
    <n v="578.71637828200005"/>
    <n v="0.64397665860509612"/>
    <n v="6996.9948376569992"/>
    <n v="7.786027015872361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7.1452098673861659"/>
    <n v="4.0519155250811296E-2"/>
    <n v="520.98552968499996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47.195992045703079"/>
    <n v="0.26763968650447267"/>
    <n v="430.03647254190611"/>
    <n v="2.4566028534221447"/>
    <n v="276.93017511300008"/>
    <n v="0.30815884175528402"/>
    <n v="128.139256053"/>
    <n v="741.70969771599994"/>
    <n v="1567.0488048909999"/>
    <n v="0.11809015007646928"/>
    <n v="-1.5521893786185292E-2"/>
    <n v="1.5747600589355537E-2"/>
    <n v="25.144393106774292"/>
    <n v="0.14258917329093393"/>
    <n v="0.82535029371053459"/>
    <n v="299.92349911483927"/>
    <n v="1.7437606591342656"/>
    <n v="60.092019128000004"/>
    <n v="11.791681941007003"/>
    <n v="144.4572525364454"/>
    <n v="0"/>
    <n v="0"/>
    <n v="68.047236924999993"/>
    <n v="13.352711165767289"/>
    <n v="803.45515194800009"/>
    <n v="0.89405861577050161"/>
    <n v="112.37795522900007"/>
    <n v="1234.5925704630001"/>
    <n v="640.60311418499987"/>
    <n v="22.051598938928791"/>
    <n v="130.11297342706683"/>
    <n v="1.6099188896649488"/>
    <n v="0.32681286167399271"/>
    <n v="0.19890027955412526"/>
    <n v="0.12505051321353877"/>
    <n v="0.71284219428787887"/>
    <n v="148.79091906000008"/>
    <n v="1161.5886438699999"/>
    <n v="0.16556966846435009"/>
    <n v="1.2925778526843776"/>
    <n v="320.84759579199999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2.5"/>
    <n v="819.66443758600008"/>
    <n v="0.91209577869739611"/>
    <n v="7829.524756797"/>
    <n v="10151.433739785001"/>
    <n v="11.296183458993545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979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38.95316643331671"/>
    <n v="129.84474825300001"/>
    <n v="25.904189177655862"/>
    <n v="229.398502592905"/>
    <n v="19.84"/>
    <n v="3.9581047381546135"/>
    <n v="65.34300096925277"/>
    <n v="45.567998493999994"/>
    <n v="149.68474825300001"/>
    <n v="720.44249109400016"/>
    <n v="0.80168484173394305"/>
    <n v="5754.0005421259993"/>
    <n v="8165.1433757369996"/>
    <n v="9.0859045042897026"/>
    <n v="624.74214360000019"/>
    <n v="0.69519262496018197"/>
    <n v="7571.8110084850005"/>
    <n v="8.4256636511804697"/>
    <n v="594.98056801300015"/>
    <n v="0.66207491701102128"/>
    <n v="7063.8945035160004"/>
    <n v="7.8604707760603336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5.9374714388029926"/>
    <n v="3.3117707949160663E-2"/>
    <n v="507.9165049690000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9.794902043291753"/>
    <n v="0.11041093696345303"/>
    <n v="390.44481384421698"/>
    <n v="2.2102789547038393"/>
    <n v="128.98352207899993"/>
    <n v="0.14352864491261372"/>
    <n v="140.114679951"/>
    <n v="881.82437766699991"/>
    <n v="1583.8890672879998"/>
    <n v="0.13660792507596464"/>
    <n v="5.8698907316083737E-3"/>
    <n v="1.0249622730595043E-2"/>
    <n v="27.953053356807981"/>
    <n v="0.15591503334367252"/>
    <n v="0.9812653270542071"/>
    <n v="305.04055607392576"/>
    <n v="1.7624999523622318"/>
    <n v="36.504970028000002"/>
    <n v="7.2827870380049884"/>
    <n v="140.97172939800433"/>
    <n v="0"/>
    <n v="0"/>
    <n v="103.609709923"/>
    <n v="20.670266318802994"/>
    <n v="860.55717104500013"/>
    <n v="0.95759987507761557"/>
    <n v="-40.892733459000084"/>
    <n v="1193.6998370040001"/>
    <n v="402.40129675999992"/>
    <n v="-8.1581513135162265"/>
    <n v="85.404257770291224"/>
    <n v="-1.2072521580711746"/>
    <n v="5.8428484354057231E-2"/>
    <n v="-0.40039267466245365"/>
    <n v="-4.5504096380219489E-2"/>
    <n v="0.44777900234160772"/>
    <n v="-11.131157872000085"/>
    <n v="910.31780172899983"/>
    <n v="-1.2386388431058824E-2"/>
    <n v="1.0129718774617427"/>
    <n v="321.67575361500002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4952.826086956522"/>
    <n v="964.51359225900001"/>
    <n v="1.0732791806688493"/>
    <n v="8794.0383490559998"/>
    <n v="10336.492410703999"/>
    <n v="11.502110695575476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705"/>
    <n v="0.11549702078481161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63.392855650607906"/>
    <n v="127.44335605800001"/>
    <n v="25.731441770916913"/>
    <n v="255.12994436382192"/>
    <n v="148.15"/>
    <n v="29.912215248211385"/>
    <n v="95.255216217464152"/>
    <n v="38.380433135000004"/>
    <n v="275.59335605800004"/>
    <n v="734.76640464599996"/>
    <n v="0.81762402426537339"/>
    <n v="6488.7669467719988"/>
    <n v="8311.8768557700005"/>
    <n v="9.2491847218941619"/>
    <n v="669.44005994700001"/>
    <n v="0.7449310044081624"/>
    <n v="7687.9834246280016"/>
    <n v="8.5549365163997688"/>
    <n v="640.02372194099996"/>
    <n v="0.71219746554800734"/>
    <n v="7184.498784114001"/>
    <n v="7.9946752750992847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5.939303639889391"/>
    <n v="3.273353886015494E-2"/>
    <n v="503.48464051399998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46.38708962910065"/>
    <n v="0.25565515640347602"/>
    <n v="401.01709777536297"/>
    <n v="2.2529259736813163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26.451170631655181"/>
    <n v="0.145781471072255"/>
    <n v="1.127046798126462"/>
    <n v="302.34034195409055"/>
    <n v="1.7349039040456748"/>
    <n v="38.709753270999997"/>
    <n v="7.8156899901944419"/>
    <n v="133.63189210681085"/>
    <n v="0"/>
    <n v="0"/>
    <n v="92.298294664000011"/>
    <n v="18.635480641460742"/>
    <n v="865.77445258099999"/>
    <n v="0.96340549533762831"/>
    <n v="98.739139678000043"/>
    <n v="1292.4389766820002"/>
    <n v="465.52596589299992"/>
    <n v="19.935918997445473"/>
    <n v="98.676755821272423"/>
    <n v="1.7724444072035315"/>
    <n v="0.11089780059238485"/>
    <n v="-0.25705997157228189"/>
    <n v="0.10987368533122101"/>
    <n v="0.51802206963564079"/>
    <n v="128.15547768400003"/>
    <n v="969.01060640699995"/>
    <n v="0.14260722419137595"/>
    <n v="1.0782833109361245"/>
    <n v="331.91623288099998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4714.318181818182"/>
    <n v="1011.2920694810001"/>
    <n v="1.1253327402129671"/>
    <n v="9805.3304185369998"/>
    <n v="10535.931820378"/>
    <n v="11.724040347916251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63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42.676154070365911"/>
    <n v="121.887312244"/>
    <n v="25.854706352678011"/>
    <n v="280.98465071649991"/>
    <n v="23"/>
    <n v="4.8787542785518001"/>
    <n v="100.13397049601595"/>
    <n v="56.301656820000019"/>
    <n v="144.88731224399999"/>
    <n v="779.87495200000012"/>
    <n v="0.86781934046809495"/>
    <n v="7268.641898771999"/>
    <n v="8495.5942289470004"/>
    <n v="9.45361940621647"/>
    <n v="707.56033004400012"/>
    <n v="0.78734999423365459"/>
    <n v="7813.0721048320011"/>
    <n v="8.6941311086562187"/>
    <n v="656.6096542680001"/>
    <n v="0.73065374859204302"/>
    <n v="7283.2309188310001"/>
    <n v="8.1045411655390041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10.807644671185459"/>
    <n v="5.669624564161159E-2"/>
    <n v="529.84118600099998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49.088141393067538"/>
    <n v="0.2575133997448722"/>
    <n v="410.13478952516903"/>
    <n v="2.2704209416997809"/>
    <n v="282.36779325700002"/>
    <n v="0.31420964538648383"/>
    <n v="166.76740225399999"/>
    <n v="1179.599827856"/>
    <n v="1528.4543390439999"/>
    <n v="-0.15519168383840609"/>
    <n v="-4.0888844768097621E-2"/>
    <n v="-3.1461795815771909E-2"/>
    <n v="35.374659881290071"/>
    <n v="0.18557331103466923"/>
    <n v="1.3126201091611314"/>
    <n v="301.134321667574"/>
    <n v="1.700813999786932"/>
    <n v="73.198711153999994"/>
    <n v="15.526892401176298"/>
    <n v="131.20873229944604"/>
    <n v="0"/>
    <n v="0"/>
    <n v="93.568691099999995"/>
    <n v="19.84776748011377"/>
    <n v="946.64235425400011"/>
    <n v="1.0533926515027641"/>
    <n v="64.649715227000002"/>
    <n v="1357.0886919090003"/>
    <n v="511.88325238699997"/>
    <n v="13.713481511777466"/>
    <n v="109.00046785759505"/>
    <n v="2.534233543868905"/>
    <n v="0.14841010404420185"/>
    <n v="-0.31171478104663963"/>
    <n v="7.1940088710202979E-2"/>
    <n v="0.56960694191284855"/>
    <n v="115.600391003"/>
    <n v="1041.7244383879997"/>
    <n v="0.12863633435181457"/>
    <n v="1.1591968850300636"/>
    <n v="361.44026411700003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4716.5"/>
    <n v="1007.037033724"/>
    <n v="1.120597875585198"/>
    <n v="10812.367452261"/>
    <n v="10812.367452261"/>
    <n v="12.03164887813942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57"/>
    <n v="3838.4955399999994"/>
    <n v="0.10087420916100687"/>
    <n v="-3.5493019949846105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38.251860456694587"/>
    <n v="122.026843771"/>
    <n v="25.872329857097423"/>
    <n v="306.85698057359735"/>
    <n v="0"/>
    <n v="0"/>
    <n v="100.13397049601595"/>
    <n v="58.388056073000016"/>
    <n v="122.026843771"/>
    <n v="1315.7070580649997"/>
    <n v="1.4640757834971283"/>
    <n v="8584.3489568369987"/>
    <n v="8584.3489568369987"/>
    <n v="9.5523827646541228"/>
    <n v="1183.0788737509997"/>
    <n v="1.3164914776495207"/>
    <n v="7950.0074494559994"/>
    <n v="8.8465082816294185"/>
    <n v="1159.4091594639997"/>
    <n v="1.2901525937182765"/>
    <n v="7437.3945789130003"/>
    <n v="8.2760894444950246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5.0184913149581263"/>
    <n v="2.6338883931244124E-2"/>
    <n v="512.61287054299999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65.444720521785158"/>
    <n v="-0.34347790791193039"/>
    <n v="438.10926304346322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73.783603799851576"/>
    <n v="0.3872434272668277"/>
    <n v="1.6998635364279591"/>
    <n v="309.25932504571182"/>
    <n v="1.6998635364279591"/>
    <n v="119.980912166"/>
    <n v="25.43854811109933"/>
    <n v="139.5625189825216"/>
    <n v="0"/>
    <n v="0"/>
    <n v="228.01945515599999"/>
    <n v="48.345055688752247"/>
    <n v="1663.7074253869996"/>
    <n v="1.8513192107639558"/>
    <n v="-656.67039166299969"/>
    <n v="700.41830024600063"/>
    <n v="700.41830024600063"/>
    <n v="-139.22832432163673"/>
    <n v="128.84993799775131"/>
    <n v="-0.22306416764854842"/>
    <n v="1.0814473028132014"/>
    <n v="1.0814473028132014"/>
    <n v="-0.73072133517875804"/>
    <n v="0.77940257705733862"/>
    <n v="-633.00067737599966"/>
    <n v="1213.0311707890005"/>
    <n v="-0.70438245124751397"/>
    <n v="1.3498214141917346"/>
    <n v="664.80964049600004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704.090909090909"/>
    <n v="1034.4158915"/>
    <n v="0.96311108916470689"/>
    <n v="1034.4158915"/>
    <n v="11062.310803591001"/>
    <n v="10.29975882454338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34"/>
    <n v="0.10373740050640046"/>
    <n v="0.16892017959812033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35.038531697478014"/>
    <n v="122.84667638400001"/>
    <n v="26.114860184056433"/>
    <n v="26.114860184056433"/>
    <n v="0"/>
    <n v="0"/>
    <n v="0"/>
    <n v="41.977762041999966"/>
    <n v="122.84667638400001"/>
    <n v="611.14059862300007"/>
    <n v="0.56901319131809625"/>
    <n v="611.14059862300007"/>
    <n v="8654.2950058749993"/>
    <n v="8.0577334102769385"/>
    <n v="611.14059862300007"/>
    <n v="0.56901319131809625"/>
    <n v="8019.9534984940001"/>
    <n v="7.4671186052489773"/>
    <n v="531.85118530500006"/>
    <n v="0.49518939003330165"/>
    <n v="7520.9379911060005"/>
    <n v="7.0025014500217804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6.855416880819401"/>
    <n v="7.382380128479453E-2"/>
    <n v="499.01550738799995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89.980253582896893"/>
    <n v="0.3940978978466107"/>
    <n v="481.31142115924479"/>
    <n v="2.2420254142664411"/>
    <n v="502.56470619499999"/>
    <n v="0.46792169913140524"/>
    <n v="23.030523555999999"/>
    <n v="23.030523555999999"/>
    <n v="1466.1812637909998"/>
    <n v="-0.72728629721121729"/>
    <n v="-0.72728629721121729"/>
    <n v="-0.11217831386109012"/>
    <n v="4.8958500167359169"/>
    <n v="2.144297357408937E-2"/>
    <n v="2.144297357408937E-2"/>
    <n v="297.91702439386404"/>
    <n v="1.3651138246097181"/>
    <n v="15.160741663"/>
    <n v="3.2228844969175765"/>
    <n v="127.9694120371982"/>
    <n v="0"/>
    <n v="0"/>
    <n v="7.869781892999999"/>
    <n v="1.6729655198183397"/>
    <n v="634.17112217900012"/>
    <n v="0.59045616489218566"/>
    <n v="400.24476932099998"/>
    <n v="400.24476932099998"/>
    <n v="941.83453392500041"/>
    <n v="85.084403566160972"/>
    <n v="183.39439676538063"/>
    <n v="1.5199802271246328"/>
    <n v="1.5199802271246328"/>
    <n v="3.3172526358771117"/>
    <n v="0.37265492427252134"/>
    <n v="0.87691158965672289"/>
    <n v="479.53418263899994"/>
    <n v="1440.8500413130002"/>
    <n v="0.44647872555731588"/>
    <n v="1.3415287448839204"/>
    <n v="374.74794542400002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672.8571428571431"/>
    <n v="1014.461690237"/>
    <n v="0.9445323795086209"/>
    <n v="2048.8775817370001"/>
    <n v="11445.916812646001"/>
    <n v="10.656921938748193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7999998"/>
    <n v="4003.6427963016667"/>
    <n v="0.13505430229831883"/>
    <n v="0.42915815110129141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52.490041249587286"/>
    <n v="121.963683336"/>
    <n v="26.100451952063587"/>
    <n v="52.215312136120019"/>
    <n v="46.9"/>
    <n v="10.036686028737389"/>
    <n v="10.036686028737389"/>
    <n v="76.414780846000014"/>
    <n v="168.86368333600001"/>
    <n v="684.33390082099993"/>
    <n v="0.63716110124362468"/>
    <n v="1295.474499444"/>
    <n v="8779.4195208500005"/>
    <n v="8.1742327882244581"/>
    <n v="628.12377604699998"/>
    <n v="0.58482567703173627"/>
    <n v="8113.3090040670004"/>
    <n v="7.5540388888513039"/>
    <n v="608.51103087199999"/>
    <n v="0.56656488606533595"/>
    <n v="7618.210512702999"/>
    <n v="7.0930687402102857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4.1971634431366551"/>
    <n v="1.8260790966400285E-2"/>
    <n v="495.09849136399987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70.647952488902476"/>
    <n v="0.30737127826499638"/>
    <n v="538.1918303476092"/>
    <n v="2.482689150523735"/>
    <n v="349.74053459100003"/>
    <n v="0.32563206923139659"/>
    <n v="31.266086548999997"/>
    <n v="54.296610104999999"/>
    <n v="1481.316121565"/>
    <n v="0.93823340956244028"/>
    <n v="-0.46016861192520375"/>
    <n v="-9.5879096690600463E-2"/>
    <n v="6.6909998729134808"/>
    <n v="2.911083918718526E-2"/>
    <n v="5.0553812761274637E-2"/>
    <n v="301.5082493292295"/>
    <n v="1.3792053998405789"/>
    <n v="15.575192763000002"/>
    <n v="3.3331198208804649"/>
    <n v="131.15426937210631"/>
    <n v="0"/>
    <n v="0"/>
    <n v="15.690893785999995"/>
    <n v="3.3578800520330163"/>
    <n v="715.59998736999989"/>
    <n v="0.66627194043080984"/>
    <n v="298.86170286700002"/>
    <n v="699.106472188"/>
    <n v="1185.1811702310006"/>
    <n v="63.956952615988996"/>
    <n v="236.68358101837964"/>
    <n v="4.3834341086236694"/>
    <n v="2.2616157655402862"/>
    <n v="12.723917248514276"/>
    <n v="0.27826043907781106"/>
    <n v="1.1034837506831563"/>
    <n v="318.47444804200001"/>
    <n v="1680.2796615950003"/>
    <n v="0.29652123004421133"/>
    <n v="1.5644538993241732"/>
    <n v="392.71422553899998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524.7368421052633"/>
    <n v="992.9383303149998"/>
    <n v="0.92449267711493288"/>
    <n v="3041.8159120519999"/>
    <n v="11382.552703886002"/>
    <n v="10.597925672059656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600002"/>
    <n v="3991.677099041999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46.316039402524133"/>
    <n v="122.53881230099999"/>
    <n v="27.081975499813886"/>
    <n v="79.297287635933912"/>
    <n v="46"/>
    <n v="10.166337094335233"/>
    <n v="20.203023123072622"/>
    <n v="41.029077564000019"/>
    <n v="168.53881230100001"/>
    <n v="847.81760941599998"/>
    <n v="0.78937548033373561"/>
    <n v="2143.2921088600001"/>
    <n v="8997.2055044469998"/>
    <n v="8.3770062544777186"/>
    <n v="741.54267326499996"/>
    <n v="0.69042633391364761"/>
    <n v="8255.9892159709998"/>
    <n v="7.6868838068560388"/>
    <n v="692.12717524199991"/>
    <n v="0.64441716631130708"/>
    <n v="7749.1520119349989"/>
    <n v="7.2149841235473673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10.921187186658138"/>
    <n v="4.6009167602340487E-2"/>
    <n v="506.83720403599995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32.072742783308094"/>
    <n v="0.13511719678119732"/>
    <n v="486.5335182401119"/>
    <n v="2.2209194175819365"/>
    <n v="194.53621892199982"/>
    <n v="0.1811263643835378"/>
    <n v="53.593922126999999"/>
    <n v="107.890532232"/>
    <n v="1446.0899588059999"/>
    <n v="-0.39660131831907786"/>
    <n v="-0.43035853007767877"/>
    <n v="-7.5679495316183676E-2"/>
    <n v="11.844649533709433"/>
    <n v="4.9899562774015492E-2"/>
    <n v="0.10045337553529013"/>
    <n v="295.90624483051914"/>
    <n v="1.3464074621245246"/>
    <n v="21.664072748999999"/>
    <n v="4.7879188348377335"/>
    <n v="124.92208260157507"/>
    <n v="0"/>
    <n v="0"/>
    <n v="31.929849378"/>
    <n v="7.0567306988716991"/>
    <n v="901.41153154300002"/>
    <n v="0.83927504310775114"/>
    <n v="91.526798771999822"/>
    <n v="790.63327095999978"/>
    <n v="939.25724063300015"/>
    <n v="20.228093249598658"/>
    <n v="190.62727340959273"/>
    <n v="-0.72876988823196531"/>
    <n v="0.43284051167938276"/>
    <n v="1.442825791213616"/>
    <n v="8.5217634007181825E-2"/>
    <n v="0.87451195545741078"/>
    <n v="140.94229679499983"/>
    <n v="1446.094444669"/>
    <n v="0.13122680160952233"/>
    <n v="1.3464116387660818"/>
    <n v="382.01640826599998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274.090909090909"/>
    <n v="1052.792667809"/>
    <n v="0.98022110960400244"/>
    <n v="4094.6085798610002"/>
    <n v="11550.491753447001"/>
    <n v="10.754288274630888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7000002"/>
    <n v="4060.5635050673336"/>
    <n v="0.11372875688539841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43.729639399680956"/>
    <n v="108.62129169900001"/>
    <n v="25.413893623077744"/>
    <n v="104.71118125901165"/>
    <n v="43.8"/>
    <n v="10.24779325747102"/>
    <n v="30.450816380543642"/>
    <n v="34.483162516999997"/>
    <n v="152.42129169899999"/>
    <n v="805.66503268400015"/>
    <n v="0.75012858319975506"/>
    <n v="2948.9571415440005"/>
    <n v="9195.754447745001"/>
    <n v="8.5618687363900428"/>
    <n v="730.47772597100015"/>
    <n v="0.6801241203383892"/>
    <n v="8404.7108233160016"/>
    <n v="7.8253536722258241"/>
    <n v="694.88522248000015"/>
    <n v="0.64698509464766141"/>
    <n v="7893.2337359290004"/>
    <n v="7.3491339440062999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8.3275026778900365"/>
    <n v="3.3139025690727839E-2"/>
    <n v="511.47708738699993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57.819929519834062"/>
    <n v="0.23009252640424743"/>
    <n v="489.06202856067944"/>
    <n v="2.192419538240844"/>
    <n v="282.72013861599987"/>
    <n v="0.26323155209497529"/>
    <n v="100.10283615999998"/>
    <n v="207.99336839199998"/>
    <n v="1466.1197084699998"/>
    <n v="0.25014334454312026"/>
    <n v="-0.22815009895926641"/>
    <n v="-6.3705057726017866E-2"/>
    <n v="23.420848617675205"/>
    <n v="9.3202504287448668E-2"/>
    <n v="0.1936558798227388"/>
    <n v="303.38630715917509"/>
    <n v="1.3650565124466516"/>
    <n v="53.183486373000008"/>
    <n v="12.443227695480168"/>
    <n v="130.22208536626101"/>
    <n v="0"/>
    <n v="0"/>
    <n v="46.919349786999973"/>
    <n v="10.977620922195037"/>
    <n v="905.76786884400008"/>
    <n v="0.84333108748720376"/>
    <n v="147.02479896499989"/>
    <n v="937.65806992499961"/>
    <n v="888.61759723200021"/>
    <n v="34.399080902158857"/>
    <n v="185.67572140150429"/>
    <n v="-0.25618994896024139"/>
    <n v="0.25111360862182819"/>
    <n v="1.572738489151873"/>
    <n v="0.13689002211679874"/>
    <n v="0.82736302579419185"/>
    <n v="182.61730245599989"/>
    <n v="1400.094684619"/>
    <n v="0.17002904780752659"/>
    <n v="1.3035827540137146"/>
    <n v="378.88453620799999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072.5"/>
    <n v="1183.3630319040003"/>
    <n v="1.1017909410514035"/>
    <n v="5277.9716117650005"/>
    <n v="11672.531770068001"/>
    <n v="10.867915776195165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5999992"/>
    <n v="4132.4157017456664"/>
    <n v="0.12392956943982081"/>
    <n v="0.22785220812471541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41.732332267894414"/>
    <n v="113.19774268499999"/>
    <n v="27.795639701657457"/>
    <n v="132.5068209606691"/>
    <n v="12.494814033999999"/>
    <n v="3.0680942993247391"/>
    <n v="33.518910679868384"/>
    <n v="44.262366442000015"/>
    <n v="125.692556719"/>
    <n v="672.71715304200006"/>
    <n v="0.62634512413236787"/>
    <n v="3621.6742945860005"/>
    <n v="9215.1753561210007"/>
    <n v="8.5799509143344039"/>
    <n v="654.62658918000011"/>
    <n v="0.60950158682024369"/>
    <n v="8449.8562346250001"/>
    <n v="7.8673871005730502"/>
    <n v="642.50722869900017"/>
    <n v="0.59821764332251792"/>
    <n v="7963.9163923940005"/>
    <n v="7.4149442731132371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2.9759018983425412"/>
    <n v="1.1283943497725754E-2"/>
    <n v="485.93984223099994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125.3887977561695"/>
    <n v="0.47544581691903559"/>
    <n v="533.58481855017283"/>
    <n v="2.2879648618607611"/>
    <n v="522.76523934300019"/>
    <n v="0.4867297604167613"/>
    <n v="128.320563443"/>
    <n v="336.31393183499995"/>
    <n v="1452.5162141999999"/>
    <n v="-9.5850516742616687E-2"/>
    <n v="-0.18250938723680221"/>
    <n v="-8.8012044475078599E-2"/>
    <n v="31.50903951945979"/>
    <n v="0.1194751150241939"/>
    <n v="0.31313099484693269"/>
    <n v="306.76770217152847"/>
    <n v="1.3523907401103172"/>
    <n v="78.042201250999994"/>
    <n v="19.163217004542663"/>
    <n v="132.43418743923516"/>
    <n v="0"/>
    <n v="0"/>
    <n v="50.278362192000003"/>
    <n v="12.345822514917128"/>
    <n v="801.03771648500003"/>
    <n v="0.7458202391565617"/>
    <n v="382.32531541900028"/>
    <n v="1319.983385344"/>
    <n v="1004.8401997470004"/>
    <n v="93.879758236709705"/>
    <n v="226.81711637864433"/>
    <n v="0.43675842777645379"/>
    <n v="0.29975723158534762"/>
    <n v="1.2336449376616794"/>
    <n v="0.3559707018948417"/>
    <n v="0.93557412175044408"/>
    <n v="394.44467590000028"/>
    <n v="1490.7800419780003"/>
    <n v="0.36725464539256747"/>
    <n v="1.3880169492102581"/>
    <n v="372.33962941800002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3969"/>
    <n v="961.69130117399993"/>
    <n v="0.89539958166228073"/>
    <n v="6239.6629129390003"/>
    <n v="11859.472350779"/>
    <n v="11.04197008817656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599995"/>
    <n v="4200.4218202039992"/>
    <n v="0.13841964835323761"/>
    <n v="0.23583003492886201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45.938655387251195"/>
    <n v="108.48828704599998"/>
    <n v="27.333909560594606"/>
    <n v="159.84073052126371"/>
    <n v="27.829152894"/>
    <n v="7.0116283431594857"/>
    <n v="40.53053902302787"/>
    <n v="46.013083292000033"/>
    <n v="136.31743993999999"/>
    <n v="736.55129303700005"/>
    <n v="0.68577902166010785"/>
    <n v="4358.225587623001"/>
    <n v="9319.3165863519989"/>
    <n v="8.6769134363711498"/>
    <n v="700.13225375600007"/>
    <n v="0.65187043530090827"/>
    <n v="8554.6411515900018"/>
    <n v="7.964948938452256"/>
    <n v="648.77288025900009"/>
    <n v="0.60405138828705773"/>
    <n v="8037.767629033"/>
    <n v="7.4837047644591372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12.940129376921137"/>
    <n v="4.7819047013850563E-2"/>
    <n v="516.87352255699989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56.724617822373361"/>
    <n v="0.20962056000217288"/>
    <n v="562.23158694814526"/>
    <n v="2.3650566518054084"/>
    <n v="276.49938163399986"/>
    <n v="0.25743960701602342"/>
    <n v="76.133217696000017"/>
    <n v="412.44714953099998"/>
    <n v="1440.1838115999999"/>
    <n v="-0.13940333610657551"/>
    <n v="-0.17488049795170391"/>
    <n v="-5.973492083115417E-2"/>
    <n v="19.181964650037798"/>
    <n v="7.0885169900551853E-2"/>
    <n v="0.38401616474748451"/>
    <n v="308.49910556384856"/>
    <n v="1.340908440004815"/>
    <n v="32.502854918999994"/>
    <n v="8.1891798737717298"/>
    <n v="132.41534890428807"/>
    <n v="0"/>
    <n v="0"/>
    <n v="43.630362777000023"/>
    <n v="10.992784776266069"/>
    <n v="812.68451073300002"/>
    <n v="0.75666419156065967"/>
    <n v="149.00679044099985"/>
    <n v="1468.9901757849998"/>
    <n v="1099.9719528270002"/>
    <n v="37.542653172335562"/>
    <n v="253.73248138429682"/>
    <n v="1.765785375563667"/>
    <n v="0.37361137749807627"/>
    <n v="1.0003256697405103"/>
    <n v="0.13873539010162103"/>
    <n v="1.0241482118005933"/>
    <n v="200.36616393799983"/>
    <n v="1616.8454753840001"/>
    <n v="0.18655443711547159"/>
    <n v="1.5053923857937099"/>
    <n v="390.05055009900002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3962.8260869565215"/>
    <n v="1086.4679564180001"/>
    <n v="1.0115750786957949"/>
    <n v="7326.1308693570008"/>
    <n v="12044.471109584001"/>
    <n v="11.214216432757009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1"/>
    <n v="4316.5451843453338"/>
    <n v="0.16062924132086165"/>
    <n v="0.35292037227124329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27.811315181293544"/>
    <n v="63.105137161000002"/>
    <n v="15.924276204981075"/>
    <n v="175.76500672624479"/>
    <n v="0"/>
    <n v="0"/>
    <n v="40.53053902302787"/>
    <n v="47.106268151999998"/>
    <n v="63.105137161000002"/>
    <n v="808.80953297700012"/>
    <n v="0.75305632544246004"/>
    <n v="5167.0351206000014"/>
    <n v="9393.1419222999994"/>
    <n v="8.7456498124236539"/>
    <n v="713.54285020800012"/>
    <n v="0.66435660673482244"/>
    <n v="8579.5372165050012"/>
    <n v="7.9881288570838525"/>
    <n v="670.53056281500017"/>
    <n v="0.6243092608858849"/>
    <n v="8118.9247676400009"/>
    <n v="7.5592675441878354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10.853942729047123"/>
    <n v="4.0047345848937606E-2"/>
    <n v="460.61244886499998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70.065760482121902"/>
    <n v="0.25851875325333484"/>
    <n v="599.72145902498414"/>
    <n v="2.4685666203333558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35.757189533600304"/>
    <n v="0.1319318308181103"/>
    <n v="0.51594799556559479"/>
    <n v="322.00742252051106"/>
    <n v="1.366971455926635"/>
    <n v="38.629924931999994"/>
    <n v="9.7480747538098633"/>
    <n v="128.74322196172227"/>
    <n v="0"/>
    <n v="0"/>
    <n v="103.06959854799999"/>
    <n v="26.009114779790444"/>
    <n v="950.50905645700004"/>
    <n v="0.88498815626057037"/>
    <n v="135.95889996099999"/>
    <n v="1604.9490757459998"/>
    <n v="1183.1527607580003"/>
    <n v="34.308570948521584"/>
    <n v="277.71403650447314"/>
    <n v="1.5760480292413432"/>
    <n v="0.43016233611548693"/>
    <n v="1.0710442597606451"/>
    <n v="0.12658692243522451"/>
    <n v="1.1015951644067212"/>
    <n v="178.97118735399999"/>
    <n v="1643.7652096230001"/>
    <n v="0.16663426828416211"/>
    <n v="1.5304564773027372"/>
    <n v="380.82046450799999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3974.5"/>
    <n v="951.01629430699995"/>
    <n v="0.88546042897234256"/>
    <n v="8277.1471636640017"/>
    <n v="12079.654296714001"/>
    <n v="11.246974357258656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084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52.820994832054339"/>
    <n v="157.86137652399998"/>
    <n v="39.718549886526603"/>
    <n v="215.48355661277139"/>
    <n v="0"/>
    <n v="0"/>
    <n v="40.53053902302787"/>
    <n v="52.075667436000003"/>
    <n v="157.86137652399998"/>
    <n v="683.05188582799997"/>
    <n v="0.63596745866100424"/>
    <n v="5850.0870064280016"/>
    <n v="9400.8779122329997"/>
    <n v="8.7528525417623673"/>
    <n v="664.92511693400002"/>
    <n v="0.6190902120177596"/>
    <n v="8629.3329913260004"/>
    <n v="8.0344920880799542"/>
    <n v="647.66270052300001"/>
    <n v="0.603017735939396"/>
    <n v="8187.8710898809995"/>
    <n v="7.6234612288103119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4.3432925930305712"/>
    <n v="1.6072476078363616E-2"/>
    <n v="441.46190144499997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67.420910423701088"/>
    <n v="0.24949297031133832"/>
    <n v="619.94637740298219"/>
    <n v="2.4941218154962881"/>
    <n v="285.22682488999999"/>
    <n v="0.26556544638970198"/>
    <n v="109.06892762299998"/>
    <n v="663.21560063399988"/>
    <n v="1449.1060980960001"/>
    <n v="-0.148825028468343"/>
    <n v="-0.105828597527729"/>
    <n v="-7.5264220506012669E-2"/>
    <n v="27.44217577632406"/>
    <n v="0.10155054126700265"/>
    <n v="0.61749853683259748"/>
    <n v="324.3052051900608"/>
    <n v="1.3492156916002456"/>
    <n v="40.708756139999998"/>
    <n v="10.242484876085042"/>
    <n v="127.19402489680031"/>
    <n v="0"/>
    <n v="0"/>
    <n v="68.360171482999988"/>
    <n v="17.19969090023902"/>
    <n v="792.120813451"/>
    <n v="0.73751799992800693"/>
    <n v="158.89548085600001"/>
    <n v="1763.8445566019998"/>
    <n v="1229.6702863850001"/>
    <n v="39.978734647377031"/>
    <n v="295.64117221292133"/>
    <n v="0.41393817437065894"/>
    <n v="0.4286855427459102"/>
    <n v="0.91955090313514054"/>
    <n v="0.14794242904433569"/>
    <n v="1.1449061238960425"/>
    <n v="176.15789726700001"/>
    <n v="1671.1321878299998"/>
    <n v="0.16401490512269928"/>
    <n v="1.5559369831656831"/>
    <n v="377.053744118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3986.6666666666665"/>
    <n v="1090.1667557430001"/>
    <n v="1.0150189107905792"/>
    <n v="9367.3139194070027"/>
    <n v="12350.156614871001"/>
    <n v="11.498830292963572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38.045438933277595"/>
    <n v="107.505259619"/>
    <n v="26.966202245568564"/>
    <n v="242.44975885833995"/>
    <n v="0"/>
    <n v="0"/>
    <n v="40.53053902302787"/>
    <n v="44.16922359500002"/>
    <n v="107.505259619"/>
    <n v="783.54315273199995"/>
    <n v="0.72953161821689272"/>
    <n v="6633.6301591600013"/>
    <n v="9463.9785738709998"/>
    <n v="8.8116035213795332"/>
    <n v="740.73724960999994"/>
    <n v="0.68967643006938129"/>
    <n v="8745.3280973359997"/>
    <n v="8.1424913694183978"/>
    <n v="694.75573513599988"/>
    <n v="0.64686453318110049"/>
    <n v="8287.6462570040003"/>
    <n v="7.7163586510841302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11.533824700836119"/>
    <n v="4.2811896888280611E-2"/>
    <n v="457.68184033199998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76.912275002759216"/>
    <n v="0.28548729257368627"/>
    <n v="677.0637503624497"/>
    <n v="2.6872267715840383"/>
    <n v="352.60511748500011"/>
    <n v="0.32829918946196684"/>
    <n v="53.162851089"/>
    <n v="716.3784517229999"/>
    <n v="1362.1542692340001"/>
    <n v="-0.62057615156676116"/>
    <n v="-0.18761777303289384"/>
    <n v="-0.13999389391181483"/>
    <n v="13.335163316638797"/>
    <n v="4.9498206510710706E-2"/>
    <n v="0.66699674334330816"/>
    <n v="309.68731514989162"/>
    <n v="1.2682576637042251"/>
    <n v="20.274481881999996"/>
    <n v="5.0855723784280933"/>
    <n v="124.9968102372234"/>
    <n v="0"/>
    <n v="0"/>
    <n v="32.888369207000004"/>
    <n v="8.2495909382107033"/>
    <n v="836.70600382099997"/>
    <n v="0.7790298247276034"/>
    <n v="253.4607519220001"/>
    <n v="2017.3053085239999"/>
    <n v="1524.0237717660002"/>
    <n v="63.577111686120432"/>
    <n v="367.37643521255802"/>
    <n v="-7.1981856061572698"/>
    <n v="0.68996027811071903"/>
    <n v="2.7873232120197615"/>
    <n v="0.23598908606297558"/>
    <n v="1.4189691078798135"/>
    <n v="299.44226639600009"/>
    <n v="1981.7056120980001"/>
    <n v="0.27880098295125616"/>
    <n v="1.8451018262140813"/>
    <n v="379.08606424700002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51.95652173913"/>
    <n v="989.88140071600003"/>
    <n v="0.9216464691053835"/>
    <n v="10357.195320123003"/>
    <n v="12375.524423328003"/>
    <n v="11.522449436707889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40.158313173165489"/>
    <n v="130.16522457000002"/>
    <n v="29.909587542934219"/>
    <n v="272.35934640127414"/>
    <n v="0"/>
    <n v="0"/>
    <n v="40.53053902302787"/>
    <n v="44.602008345999963"/>
    <n v="130.16522457000002"/>
    <n v="771.72568192100005"/>
    <n v="0.71852875440024166"/>
    <n v="7405.355841081001"/>
    <n v="9500.9378511460018"/>
    <n v="8.846015105814347"/>
    <n v="696.70807852600001"/>
    <n v="0.64868229679457312"/>
    <n v="8772.5961159150011"/>
    <n v="8.1678797371811012"/>
    <n v="680.19505638800001"/>
    <n v="0.63330755741999922"/>
    <n v="8327.8175914509993"/>
    <n v="7.7537608777807314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3.7943904208402031"/>
    <n v="1.5374739374573985E-2"/>
    <n v="444.77852446399999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50.128193538987965"/>
    <n v="0.20311771470514184"/>
    <n v="680.80485427233691"/>
    <n v="2.6764343308935401"/>
    <n v="234.66874093299998"/>
    <n v="0.21849245407971579"/>
    <n v="85.901997723000008"/>
    <n v="802.28044944599992"/>
    <n v="1317.048219022"/>
    <n v="-0.34429984205534825"/>
    <n v="-0.20788431613537028"/>
    <n v="-0.15524532504118638"/>
    <n v="19.73870770397123"/>
    <n v="7.9980564169844545E-2"/>
    <n v="0.74697730751315272"/>
    <n v="302.97485222220763"/>
    <n v="1.2262608831978832"/>
    <n v="45.698800129999995"/>
    <n v="10.500748318996953"/>
    <n v="127.68186856602591"/>
    <n v="0"/>
    <n v="0"/>
    <n v="40.203197593000013"/>
    <n v="9.2379593849742783"/>
    <n v="857.62767964400007"/>
    <n v="0.79850931857008611"/>
    <n v="132.25372107199996"/>
    <n v="2149.5590295960001"/>
    <n v="1557.5383531600003"/>
    <n v="30.389485835016728"/>
    <n v="377.83000205012922"/>
    <n v="0.33942549533340993"/>
    <n v="0.66318028810492224"/>
    <n v="2.345760424281031"/>
    <n v="0.12313715053529728"/>
    <n v="1.4501734476956569"/>
    <n v="148.76674320999996"/>
    <n v="2002.3168776240002"/>
    <n v="0.13851188990987123"/>
    <n v="1.8642923070960244"/>
    <n v="406.01504294599999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799"/>
    <n v="1208.7742741490001"/>
    <n v="1.1254505245871131"/>
    <n v="11565.969594272003"/>
    <n v="12573.006627996001"/>
    <n v="11.706318712877495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9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74.504683307355705"/>
    <n v="126.623489667"/>
    <n v="26.38539063700771"/>
    <n v="298.74473703828187"/>
    <n v="194.1"/>
    <n v="40.445926234632218"/>
    <n v="80.976465257660095"/>
    <n v="36.824485525000028"/>
    <n v="320.72348966699997"/>
    <n v="822.004882694"/>
    <n v="0.7653420876221384"/>
    <n v="8227.3607237750002"/>
    <n v="9543.0677818400018"/>
    <n v="8.8852409179567857"/>
    <n v="770.19183449499997"/>
    <n v="0.71710063880649788"/>
    <n v="8835.2276203660003"/>
    <n v="8.226193899756808"/>
    <n v="750.05747457199993"/>
    <n v="0.69835418926485848"/>
    <n v="8421.265411755001"/>
    <n v="7.840767112635211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4.1955323865388623"/>
    <n v="1.8746449541639464E-2"/>
    <n v="413.96220861099999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80.593746917066071"/>
    <n v="0.36010843696497485"/>
    <n v="712.31045979633541"/>
    <n v="2.82107779492071"/>
    <n v="406.90375137800009"/>
    <n v="0.37885488650661431"/>
    <n v="161.28281733100005"/>
    <n v="963.56326677699997"/>
    <n v="1311.563634099"/>
    <n v="-3.2887631808562245E-2"/>
    <n v="-0.18314394083259633"/>
    <n v="-0.14190198516539154"/>
    <n v="33.607588524901033"/>
    <n v="0.1501652006118778"/>
    <n v="0.89714250812503049"/>
    <n v="301.20778086581856"/>
    <n v="1.2211543640480786"/>
    <n v="73.119611266999996"/>
    <n v="15.236426602833923"/>
    <n v="127.39140276768356"/>
    <n v="0"/>
    <n v="0"/>
    <n v="88.16320606400005"/>
    <n v="18.37116192206711"/>
    <n v="983.28770002500005"/>
    <n v="0.91550728823401628"/>
    <n v="225.48657412400007"/>
    <n v="2375.0456037200001"/>
    <n v="1718.3752120570002"/>
    <n v="46.986158392165045"/>
    <n v="411.10267893051684"/>
    <n v="2.4878200674552846"/>
    <n v="0.75010345151358693"/>
    <n v="2.3569670506779037"/>
    <n v="0.20994323635309706"/>
    <n v="1.5999234308726313"/>
    <n v="245.62093404700008"/>
    <n v="2132.337420668"/>
    <n v="0.22868968589473657"/>
    <n v="1.9853502179942286"/>
    <n v="417.28777841200002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874.2857142857147"/>
    <n v="1153.1431435940003"/>
    <n v="1.0736541831150237"/>
    <n v="12719.112737866002"/>
    <n v="12719.112737866002"/>
    <n v="11.842353373372186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199999"/>
    <n v="4681.256769306"/>
    <n v="0.21955508884243757"/>
    <n v="0.14140419274237837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58.257386816236824"/>
    <n v="136.34448594699998"/>
    <n v="27.972198172010543"/>
    <n v="326.71693521029243"/>
    <n v="82.62"/>
    <n v="16.950175849941381"/>
    <n v="97.926641107601483"/>
    <n v="64.998662363000079"/>
    <n v="218.96448594699999"/>
    <n v="1452.4623545049999"/>
    <n v="1.3523405930950405"/>
    <n v="9679.8230782800001"/>
    <n v="9679.8230782800001"/>
    <n v="9.0125693393254647"/>
    <n v="1296.1519122319999"/>
    <n v="1.2068050096392771"/>
    <n v="8948.3006588469998"/>
    <n v="8.3314725387853326"/>
    <n v="1241.2977214709999"/>
    <n v="1.1557320516122442"/>
    <n v="8503.1539737620005"/>
    <n v="7.9170108969706652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11.253790601611957"/>
    <n v="5.1072958027032891E-2"/>
    <n v="445.14668508499994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61.407809975879154"/>
    <n v="-0.27868640998001665"/>
    <n v="716.34737034224145"/>
    <n v="2.8297840340467197"/>
    <n v="-244.46502014999959"/>
    <n v="-0.22761345195298374"/>
    <n v="283.39011580400006"/>
    <n v="1246.9533825809999"/>
    <n v="1246.9533825809999"/>
    <n v="-0.1856614463231786"/>
    <n v="-0.18371745007815887"/>
    <n v="-0.18371745007815887"/>
    <n v="58.139824461547484"/>
    <n v="0.26385534612651773"/>
    <n v="1.160997854251548"/>
    <n v="285.56400152751451"/>
    <n v="1.160997854251548"/>
    <n v="131.17334401100001"/>
    <n v="26.911295664624852"/>
    <n v="128.86415032120905"/>
    <n v="0"/>
    <n v="0"/>
    <n v="152.21677179300005"/>
    <n v="31.228528796922635"/>
    <n v="1735.852470309"/>
    <n v="1.6161959392215584"/>
    <n v="-582.70932671499963"/>
    <n v="1792.3362770050005"/>
    <n v="1792.3362770050005"/>
    <n v="-119.54763443742664"/>
    <n v="430.78336881472694"/>
    <n v="-0.1126304244671299"/>
    <n v="1.558951238674799"/>
    <n v="1.558951238674799"/>
    <n v="-0.54254175610653432"/>
    <n v="1.6687861797951717"/>
    <n v="-527.85513595399959"/>
    <n v="2237.4829620899995"/>
    <n v="-0.49146879807950145"/>
    <n v="2.0832478216098385"/>
    <n v="771.05395473999999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78.5714285714284"/>
    <n v="940.72586127900001"/>
    <n v="0.84726465937101469"/>
    <n v="940.72586127900001"/>
    <n v="12625.422707645001"/>
    <n v="11.3710857861017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27"/>
    <n v="4650.124686975334"/>
    <n v="0.19517021877444396"/>
    <n v="-8.6073435064440651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66.156880784476314"/>
    <n v="130.57840407200001"/>
    <n v="26.228086901119084"/>
    <n v="26.228086901119084"/>
    <n v="164.46"/>
    <n v="33.03357245337159"/>
    <n v="33.03357245337159"/>
    <n v="34.328352404999947"/>
    <n v="295.03840407200005"/>
    <n v="644.78271129300003"/>
    <n v="0.58072348889105452"/>
    <n v="644.78271129300003"/>
    <n v="9713.4651909500008"/>
    <n v="8.7484315198194054"/>
    <n v="644.64137129300002"/>
    <n v="0.58059619103321447"/>
    <n v="8981.8014315170003"/>
    <n v="8.0894586230104544"/>
    <n v="590.66509630200005"/>
    <n v="0.53198246398824001"/>
    <n v="8561.9678847590003"/>
    <n v="7.7113355782130881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10.841719510387374"/>
    <n v="4.8613727044974485E-2"/>
    <n v="419.83354675800001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59.443387371649926"/>
    <n v="0.26654117047996029"/>
    <n v="685.81050413099445"/>
    <n v="2.6226542662822951"/>
    <n v="349.91942497699995"/>
    <n v="0.31515489752493475"/>
    <n v="2.4334052349999995"/>
    <n v="2.4334052349999995"/>
    <n v="1226.35626426"/>
    <n v="-0.89433999496003469"/>
    <n v="-0.89433999496003469"/>
    <n v="-0.16357118008103677"/>
    <n v="0.48877580043041602"/>
    <n v="2.1916461983311516E-3"/>
    <n v="2.1916461983311516E-3"/>
    <n v="281.15692731120902"/>
    <n v="1.10451765522113"/>
    <n v="0.43937369899999995"/>
    <n v="8.8252966800573873E-2"/>
    <n v="125.72951879109205"/>
    <n v="0"/>
    <n v="0"/>
    <n v="1.9940315359999996"/>
    <n v="0.40052283362984209"/>
    <n v="647.21611652800004"/>
    <n v="0.58291513508938564"/>
    <n v="293.50974475099997"/>
    <n v="293.50974475099997"/>
    <n v="1685.6012524350003"/>
    <n v="58.954611571219509"/>
    <n v="404.65357681978548"/>
    <n v="-0.26667437715943654"/>
    <n v="-0.26667437715943654"/>
    <n v="0.78969998627086557"/>
    <n v="0.26434952428162917"/>
    <n v="1.5181366110611649"/>
    <n v="347.48601974199994"/>
    <n v="2105.4347991929999"/>
    <n v="0.31296325132660358"/>
    <n v="1.8962596558585323"/>
    <n v="412.20829225699998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5085.75"/>
    <n v="936.44543586400005"/>
    <n v="0.84340949461954062"/>
    <n v="1877.1712971430002"/>
    <n v="12547.406453272"/>
    <n v="11.300820453864663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7"/>
    <n v="4609.4442809326665"/>
    <n v="0.15131257093929662"/>
    <n v="-0.10822015118843487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41.148999044388731"/>
    <n v="132.07897184699999"/>
    <n v="25.970401975519831"/>
    <n v="52.198488876638919"/>
    <n v="0"/>
    <n v="0"/>
    <n v="33.03357245337159"/>
    <n v="77.194550042999992"/>
    <n v="132.07897184699999"/>
    <n v="746.20260054200003"/>
    <n v="0.67206730270007564"/>
    <n v="1390.9853118350002"/>
    <n v="9775.3338906710014"/>
    <n v="8.8041535584626001"/>
    <n v="703.79945201500004"/>
    <n v="0.63387691092734211"/>
    <n v="9057.4771074850014"/>
    <n v="8.1576159135249604"/>
    <n v="685.77256334500009"/>
    <n v="0.61764099532516981"/>
    <n v="8639.2294172320017"/>
    <n v="7.7809211702411636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3.5445880489603305"/>
    <n v="1.6235915602172371E-2"/>
    <n v="418.2476902529999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37.407036390306253"/>
    <n v="0.17134219191946498"/>
    <n v="652.56958803239831"/>
    <n v="2.496666895402063"/>
    <n v="208.26972399200002"/>
    <n v="0.18757810752163734"/>
    <n v="39.361891436999997"/>
    <n v="41.795296671999999"/>
    <n v="1234.4520691480002"/>
    <n v="0.25893246586240681"/>
    <n v="-0.23024114044734434"/>
    <n v="-0.16665183671679051"/>
    <n v="7.7396434030379"/>
    <n v="3.5451283857793038E-2"/>
    <n v="3.7642930056124194E-2"/>
    <n v="282.20557084133344"/>
    <n v="1.1118091411397162"/>
    <n v="31.988522150000001"/>
    <n v="6.2898337806616524"/>
    <n v="128.68623275087324"/>
    <n v="0"/>
    <n v="0"/>
    <n v="7.3733692869999956"/>
    <n v="1.4498096223762464"/>
    <n v="785.56449197899997"/>
    <n v="0.70751858655786859"/>
    <n v="150.88094388500002"/>
    <n v="444.39068863599999"/>
    <n v="1537.6204934530003"/>
    <n v="29.66739298726835"/>
    <n v="370.36401719106476"/>
    <n v="-0.49514794823964003"/>
    <n v="-0.36434476533283067"/>
    <n v="0.29737168635011879"/>
    <n v="0.13589090806167195"/>
    <n v="1.384857754262347"/>
    <n v="168.90783255500003"/>
    <n v="1955.8681837059999"/>
    <n v="0.15212682366384431"/>
    <n v="1.7615524975461434"/>
    <n v="435.54137316600003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5124.545454545455"/>
    <n v="985.46210423200012"/>
    <n v="0.88755635242129349"/>
    <n v="2862.6334013750002"/>
    <n v="12539.930227188997"/>
    <n v="11.294086991539109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396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38.298457398580801"/>
    <n v="144.27900401799999"/>
    <n v="28.154497856980662"/>
    <n v="80.352986733619588"/>
    <n v="0"/>
    <n v="0"/>
    <n v="33.03357245337159"/>
    <n v="51.983181759999979"/>
    <n v="144.27900401799999"/>
    <n v="911.29042259000005"/>
    <n v="0.82075363425646719"/>
    <n v="2302.2757344250003"/>
    <n v="9838.8067038450008"/>
    <n v="8.8613203417378816"/>
    <n v="805.63523747500005"/>
    <n v="0.72559530162007679"/>
    <n v="9121.5696716950006"/>
    <n v="8.2153408755131085"/>
    <n v="772.24680568799999"/>
    <n v="0.69552401363987415"/>
    <n v="8719.3490476780007"/>
    <n v="7.8530809079425046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6.5153938204186623"/>
    <n v="3.0071287980202584E-2"/>
    <n v="402.22062401699998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14.473806955153462"/>
    <n v="6.680271816482633E-2"/>
    <n v="634.97065220424372"/>
    <n v="2.432766649801231"/>
    <n v="107.56011342900007"/>
    <n v="9.6874006145028904E-2"/>
    <n v="158.92890780900001"/>
    <n v="200.72420448100002"/>
    <n v="1339.7870548300002"/>
    <n v="1.9654278228115247"/>
    <n v="0.86044317632410228"/>
    <n v="-7.3510574725082378E-2"/>
    <n v="31.013269219425222"/>
    <n v="0.14313930602048575"/>
    <n v="0.18078223607660995"/>
    <n v="301.37419052704928"/>
    <n v="1.2066790861865886"/>
    <n v="139.56255626600003"/>
    <n v="27.234133740039031"/>
    <n v="151.13244765607453"/>
    <n v="0"/>
    <n v="0"/>
    <n v="19.366351542999979"/>
    <n v="3.779135479386194"/>
    <n v="1070.219330399"/>
    <n v="0.96389294027695283"/>
    <n v="-84.757226166999942"/>
    <n v="359.63346246900005"/>
    <n v="1361.3364685140004"/>
    <n v="-16.539462264271762"/>
    <n v="333.59646167719438"/>
    <n v="-1.9260372623556583"/>
    <n v="-0.54513239490626642"/>
    <n v="0.4493755380544584"/>
    <n v="-7.633658785565943E-2"/>
    <n v="1.226087563614642"/>
    <n v="-51.36879437999994"/>
    <n v="1763.5570925310003"/>
    <n v="-4.6265299875456842E-2"/>
    <n v="1.5883475311852475"/>
    <n v="438.00527363100002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5034.5"/>
    <n v="1331.6446183040002"/>
    <n v="1.1993456014875798"/>
    <n v="4194.2780196790009"/>
    <n v="12818.782177683999"/>
    <n v="11.545234974788844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29"/>
    <n v="4582.8868444093332"/>
    <n v="0.1286332152397498"/>
    <n v="-0.10746139850040337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55.147671977952122"/>
    <n v="142.92288358100001"/>
    <n v="28.388694722613963"/>
    <n v="108.74168145623355"/>
    <n v="75.099999999999994"/>
    <n v="14.917072201807528"/>
    <n v="47.950644655179119"/>
    <n v="59.618070991999986"/>
    <n v="218.022883581"/>
    <n v="848.02505008599996"/>
    <n v="0.7637736824013065"/>
    <n v="3150.3007845110005"/>
    <n v="9881.1667212470002"/>
    <n v="8.8994718874668983"/>
    <n v="797.78347880999991"/>
    <n v="0.71852361590951275"/>
    <n v="9188.8754245339987"/>
    <n v="8.2759597955407909"/>
    <n v="758.13017080399993"/>
    <n v="0.68280986774598329"/>
    <n v="8782.5939960019987"/>
    <n v="7.9100424647618475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7.8763150275101808"/>
    <n v="3.571374816352943E-2"/>
    <n v="406.28142853199995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96.061092108054481"/>
    <n v="0.43557191908627318"/>
    <n v="673.21181479246411"/>
    <n v="2.6457630873219466"/>
    <n v="523.27287622400024"/>
    <n v="0.47128566724980259"/>
    <n v="116.13020943800002"/>
    <n v="316.85441391900002"/>
    <n v="1355.8144281080001"/>
    <n v="0.1601090827474918"/>
    <n v="0.52338709819744023"/>
    <n v="-7.5236203240942046E-2"/>
    <n v="23.066880412752017"/>
    <n v="0.1045926623175828"/>
    <n v="0.28537489839419272"/>
    <n v="301.02022232212607"/>
    <n v="1.2211141384371287"/>
    <n v="50.979568219000001"/>
    <n v="10.126043940609792"/>
    <n v="148.81526390120416"/>
    <n v="0"/>
    <n v="0"/>
    <n v="65.150641219000022"/>
    <n v="12.940836472142223"/>
    <n v="964.15525952400003"/>
    <n v="0.86836634471888952"/>
    <n v="367.48935878000026"/>
    <n v="727.12282124900025"/>
    <n v="1581.8010283290009"/>
    <n v="72.994211695302468"/>
    <n v="372.19159247033792"/>
    <n v="1.4995059429904969"/>
    <n v="-0.22453307386651022"/>
    <n v="0.78006943960622976"/>
    <n v="0.33097925676869039"/>
    <n v="1.4246489488848173"/>
    <n v="407.14266678600029"/>
    <n v="1988.0824568610008"/>
    <n v="0.36669300493221985"/>
    <n v="1.7905662796637607"/>
    <n v="430.711349536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5026.8421052631575"/>
    <n v="1194.2228953949998"/>
    <n v="1.0755767395447691"/>
    <n v="5388.5009150740007"/>
    <n v="12829.642041175"/>
    <n v="11.555015909830864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4"/>
    <n v="4446.908487112667"/>
    <n v="7.6103859840177313E-2"/>
    <n v="-0.35118575091729531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41.36410438837818"/>
    <n v="154.86689152700001"/>
    <n v="30.807988053743067"/>
    <n v="139.54966950997661"/>
    <n v="0"/>
    <n v="0"/>
    <n v="47.950644655179119"/>
    <n v="53.063930058999972"/>
    <n v="154.86689152700001"/>
    <n v="909.05867466200004"/>
    <n v="0.81874361069290946"/>
    <n v="4059.3594591730007"/>
    <n v="10117.508242866999"/>
    <n v="9.112332856908461"/>
    <n v="799.39457381200009"/>
    <n v="0.71997464847305703"/>
    <n v="9333.6434091659994"/>
    <n v="8.4063450674204194"/>
    <n v="785.46874172600008"/>
    <n v="0.7074323491014195"/>
    <n v="8925.5555090289999"/>
    <n v="8.0388007381586313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2.7702943108993825"/>
    <n v="1.254229937163749E-2"/>
    <n v="408.0879001370000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56.72830273193378"/>
    <n v="0.25683312885185949"/>
    <n v="604.55131976822827"/>
    <n v="2.4426830529224031"/>
    <n v="299.09005281899977"/>
    <n v="0.26937542822349697"/>
    <n v="127.62713335800001"/>
    <n v="444.481547277"/>
    <n v="1355.1209980230003"/>
    <n v="-5.4038890291189245E-3"/>
    <n v="0.32162692414142535"/>
    <n v="-6.7052756605985198E-2"/>
    <n v="25.389127146916557"/>
    <n v="0.11494736577566525"/>
    <n v="0.40032226416985794"/>
    <n v="294.90030994958278"/>
    <n v="1.2204896006956381"/>
    <n v="96.559888146999995"/>
    <n v="19.208856400303635"/>
    <n v="148.86090329696515"/>
    <n v="0"/>
    <n v="0"/>
    <n v="31.067245211000014"/>
    <n v="6.1802707466129227"/>
    <n v="1036.68580802"/>
    <n v="0.9336909764685748"/>
    <n v="157.53708737499974"/>
    <n v="884.65990862399997"/>
    <n v="1357.0128002850004"/>
    <n v="31.339175585017227"/>
    <n v="309.65100981864555"/>
    <n v="-0.58795015390924155"/>
    <n v="-0.32979466374612787"/>
    <n v="0.35047622559952352"/>
    <n v="0.14188576307619422"/>
    <n v="1.222193452226765"/>
    <n v="171.46291946099973"/>
    <n v="1765.1007004220003"/>
    <n v="0.15442806244783169"/>
    <n v="1.5897377814885527"/>
    <n v="425.347706351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5016.1904761904761"/>
    <n v="1000.8325818450002"/>
    <n v="0.90139977165231444"/>
    <n v="6389.3334969190009"/>
    <n v="12868.783321846"/>
    <n v="11.5902685006228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284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38.497751497996965"/>
    <n v="151.24852598999999"/>
    <n v="30.152069923960507"/>
    <n v="169.70173943393712"/>
    <n v="0"/>
    <n v="0"/>
    <n v="47.950644655179119"/>
    <n v="41.863528429000041"/>
    <n v="151.24852598999999"/>
    <n v="913.70105938599988"/>
    <n v="0.82292477406233289"/>
    <n v="4973.0605185590002"/>
    <n v="10294.658009216"/>
    <n v="9.271882777476474"/>
    <n v="851.04509168699985"/>
    <n v="0.76649368258805439"/>
    <n v="9484.5562470969999"/>
    <n v="8.5422647008516517"/>
    <n v="797.77627639899981"/>
    <n v="0.71851712905871612"/>
    <n v="9074.5589051690004"/>
    <n v="8.1730006330185851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10.619376505107271"/>
    <n v="4.7976553529338301E-2"/>
    <n v="409.99734192800003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7.370058587801459"/>
    <n v="7.8474997589981499E-2"/>
    <n v="565.19676053365652"/>
    <n v="2.3183857231463256"/>
    <n v="140.40033774700026"/>
    <n v="0.1264515511193198"/>
    <n v="129.024681614"/>
    <n v="573.50622889099998"/>
    <n v="1408.0124619410003"/>
    <n v="0.6947225602521574"/>
    <n v="0.39049628429519467"/>
    <n v="-2.2338363617112278E-2"/>
    <n v="25.721647179551926"/>
    <n v="0.11620606748230754"/>
    <n v="0.5165283316521655"/>
    <n v="301.43999247909693"/>
    <n v="1.2681262927487207"/>
    <n v="95.846592891000014"/>
    <n v="19.107446845557245"/>
    <n v="159.77917026875065"/>
    <n v="0"/>
    <n v="0"/>
    <n v="33.178088722999988"/>
    <n v="6.6142003339946811"/>
    <n v="1042.725741"/>
    <n v="0.93913084154464044"/>
    <n v="-41.893159154999722"/>
    <n v="842.76674946900027"/>
    <n v="1166.1128506890009"/>
    <n v="-8.3515885917504669"/>
    <n v="263.75676805455953"/>
    <n v="-1.2811493290407296"/>
    <n v="-0.42629517653605675"/>
    <n v="6.0129622116285919E-2"/>
    <n v="-3.7731069892326032E-2"/>
    <n v="1.0502594303976054"/>
    <n v="11.375656133000277"/>
    <n v="1576.1101926170011"/>
    <n v="1.0245483637012276E-2"/>
    <n v="1.4195234982306719"/>
    <n v="429.71537318499998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98.695652173913"/>
    <n v="1312.153936317"/>
    <n v="1.1817913205707433"/>
    <n v="7701.4874332360014"/>
    <n v="13094.469301744999"/>
    <n v="11.793532557405468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"/>
    <n v="4403.8933093823334"/>
    <n v="2.0235656365600541E-2"/>
    <n v="-0.15300744381214171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54.604472582021401"/>
    <n v="143.06059869199999"/>
    <n v="28.619585717282764"/>
    <n v="198.3213251512199"/>
    <n v="89.82"/>
    <n v="17.968687483691397"/>
    <n v="65.919332138870516"/>
    <n v="40.070540993000009"/>
    <n v="232.88059869199998"/>
    <n v="920.4208200459999"/>
    <n v="0.82897692587509253"/>
    <n v="5893.481338605"/>
    <n v="10406.269296285"/>
    <n v="9.3724054727831678"/>
    <n v="858.26279295799986"/>
    <n v="0.77299430456574869"/>
    <n v="9629.2761898469998"/>
    <n v="8.672606703814731"/>
    <n v="822.36857807099989"/>
    <n v="0.74066618326984168"/>
    <n v="9226.3969204250006"/>
    <n v="8.3097535273214387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7.1807162077150553"/>
    <n v="3.232812129590696E-2"/>
    <n v="402.87926942199994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78.367066836853112"/>
    <n v="0.35281439469565068"/>
    <n v="573.4980668883876"/>
    <n v="2.4211270846223005"/>
    <n v="427.62733115800006"/>
    <n v="0.38514251599155758"/>
    <n v="117.24399944999999"/>
    <n v="690.75022834099991"/>
    <n v="1383.5569379110002"/>
    <n v="-0.17258720022055496"/>
    <n v="0.24651155006986447"/>
    <n v="-5.7635776658822024E-2"/>
    <n v="23.454918564408104"/>
    <n v="0.10559579718818686"/>
    <n v="0.62212412884035229"/>
    <n v="289.13772150990474"/>
    <n v="1.2461004273081271"/>
    <n v="63.455301827999996"/>
    <n v="12.694371940888926"/>
    <n v="162.72546745582969"/>
    <n v="0"/>
    <n v="0"/>
    <n v="53.788697621999994"/>
    <n v="10.760546623519177"/>
    <n v="1037.6648194959998"/>
    <n v="0.93457272306327943"/>
    <n v="274.4891168210001"/>
    <n v="1117.2558662900003"/>
    <n v="1304.643067549001"/>
    <n v="54.912148272445009"/>
    <n v="284.36034537848292"/>
    <n v="1.0189124573657016"/>
    <n v="-0.30386833876913744"/>
    <n v="0.10268353404607411"/>
    <n v="0.24721859750746383"/>
    <n v="1.1750266573141734"/>
    <n v="310.38333170800007"/>
    <n v="1707.5223369710011"/>
    <n v="0.27954671880337073"/>
    <n v="1.5378798338074666"/>
    <n v="446.046084275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44.7619047619046"/>
    <n v="1082.5927304659999"/>
    <n v="0.97503704189522322"/>
    <n v="8784.0801637020013"/>
    <n v="13226.045737904"/>
    <n v="11.912036862381139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40.823542453803931"/>
    <n v="142.39229160599999"/>
    <n v="28.796592100597071"/>
    <n v="227.11791725181698"/>
    <n v="0"/>
    <n v="0"/>
    <n v="65.919332138870516"/>
    <n v="59.470405937000038"/>
    <n v="142.39229160599999"/>
    <n v="912.11059336700009"/>
    <n v="0.82149232099040725"/>
    <n v="6805.5919319719997"/>
    <n v="10635.328003824001"/>
    <n v="9.5787071764007745"/>
    <n v="838.48600800600013"/>
    <n v="0.75518234504012405"/>
    <n v="9802.8370809190001"/>
    <n v="8.8289243041986687"/>
    <n v="821.21243793700012"/>
    <n v="0.73962490576580164"/>
    <n v="9399.9466578389984"/>
    <n v="8.4660610821643356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3.4933067358339756"/>
    <n v="1.5557439274322359E-2"/>
    <n v="402.89042308000001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34.477319713780787"/>
    <n v="0.15354472090481602"/>
    <n v="540.55447617846721"/>
    <n v="2.3333296859803667"/>
    <n v="187.75570716799984"/>
    <n v="0.1691021601791384"/>
    <n v="179.89636810000002"/>
    <n v="870.64659644099993"/>
    <n v="1454.3843783880004"/>
    <n v="0.64938238617158883"/>
    <n v="0.31276555558811747"/>
    <n v="3.6424388103366567E-3"/>
    <n v="36.381199249807402"/>
    <n v="0.1620236471793185"/>
    <n v="0.78414777601967067"/>
    <n v="298.07674498338815"/>
    <n v="1.3098911549790748"/>
    <n v="73.596733084999997"/>
    <n v="14.883776914339368"/>
    <n v="167.36675949408402"/>
    <n v="0"/>
    <n v="0"/>
    <n v="106.29963501500002"/>
    <n v="21.497422335468034"/>
    <n v="1092.0069614670001"/>
    <n v="0.98351596816972575"/>
    <n v="-9.4142310010001893"/>
    <n v="1107.8416352890001"/>
    <n v="1136.3333556920006"/>
    <n v="-1.9038795360266176"/>
    <n v="242.47773119507931"/>
    <n v="-1.0592479468282165"/>
    <n v="-0.3719165154648163"/>
    <n v="-7.5904030313192705E-2"/>
    <n v="-8.4789262745024636E-3"/>
    <n v="1.0234385310012921"/>
    <n v="7.8593390679998123"/>
    <n v="1539.2237787720007"/>
    <n v="7.0785129998198965E-3"/>
    <n v="1.3863017530356245"/>
    <n v="456.81498338099999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23.8095238095239"/>
    <n v="1187.0916968199999"/>
    <n v="1.0691540262121733"/>
    <n v="9971.1718605220012"/>
    <n v="13322.970678980999"/>
    <n v="11.999332301537567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29"/>
    <n v="4289.3885342670001"/>
    <n v="-5.140698186179038E-2"/>
    <n v="-0.19554535178898436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39.381062117321086"/>
    <n v="150.434712171"/>
    <n v="30.552504406102514"/>
    <n v="257.67042165791952"/>
    <n v="0"/>
    <n v="0"/>
    <n v="65.919332138870516"/>
    <n v="43.470136540000027"/>
    <n v="150.434712171"/>
    <n v="940.13784316400006"/>
    <n v="0.84673506091048989"/>
    <n v="7745.7297751360002"/>
    <n v="10791.922694256002"/>
    <n v="9.7197441697580018"/>
    <n v="854.94502344500006"/>
    <n v="0.77000615576277909"/>
    <n v="9917.044854754"/>
    <n v="8.9317855250694063"/>
    <n v="817.01836288700008"/>
    <n v="0.73584751246252478"/>
    <n v="9522.2092855900009"/>
    <n v="8.576176906464541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7.7027066897292071"/>
    <n v="3.4158643300254407E-2"/>
    <n v="394.83556916399993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50.155037976557033"/>
    <n v="0.22241896530168342"/>
    <n v="513.79723915226509"/>
    <n v="2.2795881317795685"/>
    <n v="284.88051421399985"/>
    <n v="0.25657760860193785"/>
    <n v="276.42658779599998"/>
    <n v="1147.0731842369999"/>
    <n v="1677.6481150950003"/>
    <n v="4.1996193231479229"/>
    <n v="0.60121117752511011"/>
    <n v="0.2316138876387448"/>
    <n v="56.140796360889752"/>
    <n v="0.24896358056070172"/>
    <n v="1.0331113565803725"/>
    <n v="340.88237802763905"/>
    <n v="1.5109736186564013"/>
    <n v="117.20193401700003"/>
    <n v="23.803100719119925"/>
    <n v="186.08428783477586"/>
    <n v="0"/>
    <n v="0"/>
    <n v="159.22465377899994"/>
    <n v="32.337695641769812"/>
    <n v="1216.56443096"/>
    <n v="1.0956986414711913"/>
    <n v="-29.472734140000114"/>
    <n v="1078.3689011490001"/>
    <n v="853.39986963000069"/>
    <n v="-5.9857583843327111"/>
    <n v="172.91486112462613"/>
    <n v="-1.1162812542632639"/>
    <n v="-0.46544090446179942"/>
    <n v="-0.44003506674892445"/>
    <n v="-2.6544615259018297E-2"/>
    <n v="0.76861451312316753"/>
    <n v="8.4539264179998881"/>
    <n v="1248.2354387940004"/>
    <n v="7.614028041236111E-3"/>
    <n v="1.1242231317280325"/>
    <n v="456.798640568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870"/>
    <n v="1106.391461536"/>
    <n v="0.996471366817546"/>
    <n v="11077.563322058002"/>
    <n v="13439.480739800998"/>
    <n v="12.10426707696698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48.26708034147844"/>
    <n v="145.97044163499999"/>
    <n v="29.973396639630391"/>
    <n v="287.6438182975499"/>
    <n v="29.25"/>
    <n v="6.0061601642710469"/>
    <n v="71.925492303141567"/>
    <n v="59.840239628000006"/>
    <n v="175.22044163499999"/>
    <n v="1015.8569623990001"/>
    <n v="0.9149314785993713"/>
    <n v="8761.5867375350008"/>
    <n v="11036.053974734001"/>
    <n v="9.939620984789725"/>
    <n v="838.11615963999998"/>
    <n v="0.7548492411437222"/>
    <n v="10058.452935867999"/>
    <n v="9.0591447001583845"/>
    <n v="800.22170831899996"/>
    <n v="0.7207196070897729"/>
    <n v="9642.2359375210017"/>
    <n v="8.6842788993506534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7.7812015032854207"/>
    <n v="3.4129634053949323E-2"/>
    <n v="416.21699834699996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8.59024622936343"/>
    <n v="8.1539888218174567E-2"/>
    <n v="482.25929184264055"/>
    <n v="2.1646460921772572"/>
    <n v="128.42895045799989"/>
    <n v="0.11566952227212388"/>
    <n v="222.670541262"/>
    <n v="1369.7437254989998"/>
    <n v="1814.416658634"/>
    <n v="1.592146249962946"/>
    <n v="0.7073128560528319"/>
    <n v="0.37763874733556113"/>
    <n v="45.722903749897334"/>
    <n v="0.20054820225501907"/>
    <n v="1.2336595588353916"/>
    <n v="366.86657407356518"/>
    <n v="1.6341541946604377"/>
    <n v="56.814902325999995"/>
    <n v="11.666304379055441"/>
    <n v="187.24984389483436"/>
    <n v="0"/>
    <n v="0"/>
    <n v="165.85563893599999"/>
    <n v="34.056599370841887"/>
    <n v="1238.5275036610001"/>
    <n v="1.1154796808543905"/>
    <n v="-132.1360421250001"/>
    <n v="946.23285902399994"/>
    <n v="589.0101064330006"/>
    <n v="-27.1326575205339"/>
    <n v="115.3927177690755"/>
    <n v="-1.9991102031304222"/>
    <n v="-0.55980140763948216"/>
    <n v="-0.62183267895908201"/>
    <n v="-0.11900831403684452"/>
    <n v="0.53049189751681991"/>
    <n v="-94.241590804000111"/>
    <n v="1005.2271047800003"/>
    <n v="-8.4878679982895208E-2"/>
    <n v="0.90535769832455326"/>
    <n v="449.51462812900002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828.5714285714284"/>
    <n v="1366.3515112499999"/>
    <n v="1.230604361387875"/>
    <n v="12443.914833308001"/>
    <n v="13597.057976902001"/>
    <n v="12.24618900089016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56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56.810544263639059"/>
    <n v="139.650022506"/>
    <n v="28.921602294142016"/>
    <n v="316.56542059169192"/>
    <n v="91.555000000000007"/>
    <n v="18.961094674556215"/>
    <n v="90.886586977697789"/>
    <n v="43.108748367000004"/>
    <n v="231.20502250600001"/>
    <n v="960.81370928300009"/>
    <n v="0.86535677780546072"/>
    <n v="9722.400446818001"/>
    <n v="11174.862801323001"/>
    <n v="10.064639141532776"/>
    <n v="855.69626836900011"/>
    <n v="0.77068276443363226"/>
    <n v="10143.957369741998"/>
    <n v="9.1361542605657799"/>
    <n v="838.16326202000016"/>
    <n v="0.75489166389788365"/>
    <n v="9730.3417249689992"/>
    <n v="8.7636313686122627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3.6310959894378696"/>
    <n v="1.5791100535748542E-2"/>
    <n v="413.61564477299999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83.987118750562104"/>
    <n v="0.36524758358241421"/>
    <n v="485.65266367613663"/>
    <n v="2.1815498593573848"/>
    <n v="423.07080831599984"/>
    <n v="0.38103868411816277"/>
    <n v="220.98430591399998"/>
    <n v="1590.7280314129998"/>
    <n v="1874.1181472170001"/>
    <n v="0.37016645400281423"/>
    <n v="0.65088073223649179"/>
    <n v="0.42891896244474337"/>
    <n v="45.76598051473372"/>
    <n v="0.19902949454584634"/>
    <n v="1.4326890533812378"/>
    <n v="379.02496606339781"/>
    <n v="1.687924334793979"/>
    <n v="139.718408866"/>
    <n v="28.935765149763316"/>
    <n v="200.94918244176375"/>
    <n v="0"/>
    <n v="0"/>
    <n v="81.265897047999971"/>
    <n v="16.830215364970407"/>
    <n v="1181.798015197"/>
    <n v="1.0643862723513071"/>
    <n v="184.55349605299986"/>
    <n v="1130.7863550769998"/>
    <n v="548.07702836200042"/>
    <n v="38.221138235828377"/>
    <n v="106.62769761273884"/>
    <n v="-0.18153221862553204"/>
    <n v="-0.52388857152643076"/>
    <n v="-0.68104926996361947"/>
    <n v="0.1662180890365679"/>
    <n v="0.49362552456340603"/>
    <n v="202.08650240199987"/>
    <n v="961.69267313500029"/>
    <n v="0.18200918957231646"/>
    <n v="0.86614841651692542"/>
    <n v="447.11803001200002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649.0476190476193"/>
    <n v="1434.017582059"/>
    <n v="1.2915478017616899"/>
    <n v="13877.932415367"/>
    <n v="13877.932415367"/>
    <n v="12.499158537741764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7"/>
    <n v="4375.65234212"/>
    <n v="-6.5282560270947476E-2"/>
    <n v="0.20554633159558988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64.639702566557403"/>
    <n v="133.306309164"/>
    <n v="28.673896265942844"/>
    <n v="345.23931685763478"/>
    <n v="106.61"/>
    <n v="22.931578408276142"/>
    <n v="113.81816538597393"/>
    <n v="60.596746148999998"/>
    <n v="239.91630916399998"/>
    <n v="1986.6967264730001"/>
    <n v="1.7893182217188317"/>
    <n v="11709.097173291"/>
    <n v="11709.097173291"/>
    <n v="10.5457972789038"/>
    <n v="1745.0759283010002"/>
    <n v="1.5717024723422581"/>
    <n v="10592.881385811001"/>
    <n v="9.5404776338395223"/>
    <n v="1669.3808174990002"/>
    <n v="1.5035276778463225"/>
    <n v="10158.424820997001"/>
    <n v="9.1491843691915502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6.281853188999282"/>
    <n v="6.8174794495935498E-2"/>
    <n v="434.45656481399999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118.8800781798013"/>
    <n v="-0.49777041995714172"/>
    <n v="428.1803954722144"/>
    <n v="1.9533612588379625"/>
    <n v="-476.98403361200013"/>
    <n v="-0.42959562546120622"/>
    <n v="484.29171089399995"/>
    <n v="2075.0197423069999"/>
    <n v="2075.0197423069999"/>
    <n v="0.70892237903226185"/>
    <n v="0.66407162552623356"/>
    <n v="0.66407162552623356"/>
    <n v="104.17009043095359"/>
    <n v="0.43617728432482983"/>
    <n v="1.8688663377060679"/>
    <n v="425.05523203280393"/>
    <n v="1.8688663377060679"/>
    <n v="112.929128401"/>
    <n v="24.290809140848097"/>
    <n v="198.32869591798701"/>
    <n v="0"/>
    <n v="0"/>
    <n v="371.36258249299993"/>
    <n v="79.879281290105482"/>
    <n v="2470.9884373670002"/>
    <n v="2.2254955060436616"/>
    <n v="-1036.970855308"/>
    <n v="93.815499768999871"/>
    <n v="93.815499768999871"/>
    <n v="-223.05016861075487"/>
    <n v="3.1251634394106134"/>
    <n v="0.77956797285858004"/>
    <n v="-0.94765742289958788"/>
    <n v="-0.94765742289958788"/>
    <n v="-0.93394770428197149"/>
    <n v="8.4494921131895093E-2"/>
    <n v="-961.27574450599991"/>
    <n v="528.27206458299975"/>
    <n v="-0.86577290978603594"/>
    <n v="0.47578818577986676"/>
    <n v="922.72531626800003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655.5"/>
    <n v="1022.5046873049999"/>
    <n v="0.79206898145018489"/>
    <n v="1022.5046873049999"/>
    <n v="13959.711241392997"/>
    <n v="10.813695430044195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3"/>
    <n v="4421.6402864816664"/>
    <n v="-4.9135112684964399E-2"/>
    <n v="0.13912131090532065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55.589251391042843"/>
    <n v="134.62718101999999"/>
    <n v="28.9178779980668"/>
    <n v="28.9178779980668"/>
    <n v="0"/>
    <n v="0"/>
    <n v="0"/>
    <n v="124.16857883099996"/>
    <n v="134.62718101999999"/>
    <n v="690.51319839999996"/>
    <n v="0.53489640930267346"/>
    <n v="690.51319839999996"/>
    <n v="11754.827660397998"/>
    <n v="9.1057131450749615"/>
    <n v="690.32389563699996"/>
    <n v="0.53474976856005718"/>
    <n v="10638.563910155"/>
    <n v="8.2410150144335308"/>
    <n v="685.97175841899991"/>
    <n v="0.53137844622169361"/>
    <n v="10253.731483114001"/>
    <n v="7.9429099472394045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93483776565352805"/>
    <n v="3.3713223383634704E-3"/>
    <n v="384.83242704100002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71.311671980453227"/>
    <n v="0.25717257214751138"/>
    <n v="440.04868008101784"/>
    <n v="1.7079822849692339"/>
    <n v="336.34362612299998"/>
    <n v="0.26054389448587489"/>
    <n v="26.404467097999998"/>
    <n v="26.404467097999998"/>
    <n v="2098.99080417"/>
    <n v="9.8508302350224888"/>
    <n v="9.8508302350224888"/>
    <n v="0.71156691194997856"/>
    <n v="5.6716715923101706"/>
    <n v="2.0453851820641439E-2"/>
    <n v="2.0453851820641439E-2"/>
    <n v="430.23812782468372"/>
    <n v="1.6259539237068756"/>
    <n v="17.553025422999998"/>
    <n v="3.7703845823219844"/>
    <n v="202.0108275335084"/>
    <n v="0"/>
    <n v="0"/>
    <n v="8.8514416750000002"/>
    <n v="1.901287009988186"/>
    <n v="716.91766549799991"/>
    <n v="0.55535026112331498"/>
    <n v="305.58702180699999"/>
    <n v="305.58702180699999"/>
    <n v="105.89277682500011"/>
    <n v="65.640000388143051"/>
    <n v="9.8105522563341481"/>
    <n v="4.114778903251004E-2"/>
    <n v="4.114778903251004E-2"/>
    <n v="-0.93717803859481674"/>
    <n v="0.23671872032686997"/>
    <n v="8.2028361262358629E-2"/>
    <n v="309.93915902499998"/>
    <n v="490.7252038659999"/>
    <n v="0.24009004266523346"/>
    <n v="0.38013342845648612"/>
    <n v="463.14998701299999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694.75"/>
    <n v="1140.62903729"/>
    <n v="0.88357236010332907"/>
    <n v="2163.1337245949999"/>
    <n v="14163.894842818998"/>
    <n v="10.971863406404857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364E-2"/>
    <n v="0.31494351858172331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54.029782507907761"/>
    <n v="127.39420744300001"/>
    <n v="27.135461407529689"/>
    <n v="56.053339405596489"/>
    <n v="0"/>
    <n v="0"/>
    <n v="0"/>
    <n v="126.26211398599996"/>
    <n v="127.39420744300001"/>
    <n v="823.26688017400011"/>
    <n v="0.63773219559489747"/>
    <n v="1513.7800785740001"/>
    <n v="11831.89194003"/>
    <n v="9.1654099134440106"/>
    <n v="750.29685308000012"/>
    <n v="0.58120698279702521"/>
    <n v="10685.061311220003"/>
    <n v="8.2770335770463905"/>
    <n v="731.35069714600013"/>
    <n v="0.56653060759859697"/>
    <n v="10299.309616915001"/>
    <n v="7.9782164122995392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4.0356048637307627"/>
    <n v="1.4676375198428271E-2"/>
    <n v="385.751694305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67.599373154268051"/>
    <n v="0.2458401645084316"/>
    <n v="470.24101684497958"/>
    <n v="1.8064534929608487"/>
    <n v="336.30831304999992"/>
    <n v="0.2605165397068599"/>
    <n v="160.07253134299998"/>
    <n v="186.47699844099998"/>
    <n v="2219.7014440759999"/>
    <n v="3.0666879943816046"/>
    <n v="3.4616742382385546"/>
    <n v="0.79812687713991504"/>
    <n v="34.096071429362581"/>
    <n v="0.12399795172888378"/>
    <n v="0.14445180354952522"/>
    <n v="456.59455585100841"/>
    <n v="1.7194607357416898"/>
    <n v="91.158531441999997"/>
    <n v="19.417121559614461"/>
    <n v="215.13811531246122"/>
    <n v="0"/>
    <n v="0"/>
    <n v="68.913999900999983"/>
    <n v="14.67894986974812"/>
    <n v="983.33941151700014"/>
    <n v="0.7617301473237813"/>
    <n v="157.28962577299995"/>
    <n v="462.87664757999994"/>
    <n v="112.30145871299999"/>
    <n v="33.503301724905469"/>
    <n v="13.646460993971289"/>
    <n v="4.2475091439543089E-2"/>
    <n v="4.159843897886395E-2"/>
    <n v="-0.92696412463857902"/>
    <n v="0.12184221277954785"/>
    <n v="8.6992757219158945E-2"/>
    <n v="176.23578170699994"/>
    <n v="498.05315301799982"/>
    <n v="0.13651858797797611"/>
    <n v="0.38580992196600877"/>
    <n v="512.39207326799999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693.909090909091"/>
    <n v="1091.1580805890001"/>
    <n v="0.84525037412905935"/>
    <n v="3254.2918051839997"/>
    <n v="14269.590819175999"/>
    <n v="11.053739318932093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000006"/>
    <n v="4628.9812373930008"/>
    <n v="1.3257450485431033E-3"/>
    <n v="0.29978611897650853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37.045301499719173"/>
    <n v="113.415044904"/>
    <n v="24.162173298936725"/>
    <n v="80.215512704533211"/>
    <n v="0"/>
    <n v="0"/>
    <n v="0"/>
    <n v="60.472232581"/>
    <n v="113.415044904"/>
    <n v="947.86995608400002"/>
    <n v="0.73425422884026148"/>
    <n v="2461.6500346580001"/>
    <n v="11868.471473524"/>
    <n v="9.193745738400354"/>
    <n v="868.73119250299999"/>
    <n v="0.67295049044074051"/>
    <n v="10748.157266248001"/>
    <n v="8.3259099777642938"/>
    <n v="813.84189728900003"/>
    <n v="0.63043126417952822"/>
    <n v="10340.904708515998"/>
    <n v="8.0104374693242892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11.693727797222705"/>
    <n v="4.2519226261212358E-2"/>
    <n v="407.25255773200001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30.526395319950428"/>
    <n v="0.11099614528879793"/>
    <n v="486.29360520977656"/>
    <n v="1.8599935805317398"/>
    <n v="198.17741971900003"/>
    <n v="0.15351537155001027"/>
    <n v="93.985145602999992"/>
    <n v="280.46214404399996"/>
    <n v="2154.7576818699999"/>
    <n v="-0.40863404336767428"/>
    <n v="0.39725124216670005"/>
    <n v="0.60828370008650956"/>
    <n v="20.022787783646116"/>
    <n v="7.2804280971486862E-2"/>
    <n v="0.21725608452101206"/>
    <n v="445.60407441522932"/>
    <n v="1.6691529569894683"/>
    <n v="59.602106168999995"/>
    <n v="12.697754689036081"/>
    <n v="200.60173626145829"/>
    <n v="0"/>
    <n v="0"/>
    <n v="34.383039433999997"/>
    <n v="7.3250330946100357"/>
    <n v="1041.8551016870001"/>
    <n v="0.80705850981174843"/>
    <n v="49.302978902000049"/>
    <n v="512.179626482"/>
    <n v="246.36166378200005"/>
    <n v="10.503607536304312"/>
    <n v="40.68953079454738"/>
    <n v="-1.5816964656778265"/>
    <n v="0.42417121856715223"/>
    <n v="-0.81902955699782143"/>
    <n v="3.8191864317311065E-2"/>
    <n v="0.19084062354227166"/>
    <n v="104.19227411600005"/>
    <n v="653.61422151399995"/>
    <n v="8.0711090578523423E-2"/>
    <n v="0.50631313198227323"/>
    <n v="511.59439778199999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00.1000000000004"/>
    <n v="1309.3331825929999"/>
    <n v="1.0142566710855756"/>
    <n v="4563.6249877769997"/>
    <n v="14247.279383465"/>
    <n v="11.036456076735051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8000008"/>
    <n v="4749.3883252566666"/>
    <n v="3.6331135046558938E-2"/>
    <n v="0.3627358199789863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33.381648319610221"/>
    <n v="110.32043213499999"/>
    <n v="23.471932966319862"/>
    <n v="103.68744567085307"/>
    <n v="0"/>
    <n v="0"/>
    <n v="0"/>
    <n v="46.576653132000033"/>
    <n v="110.32043213499999"/>
    <n v="985.22358603799989"/>
    <n v="0.76318969681265081"/>
    <n v="3446.8736206960002"/>
    <n v="12005.670009476"/>
    <n v="9.3000246689296411"/>
    <n v="931.50321161699992"/>
    <n v="0.72157595872513847"/>
    <n v="10881.876999055003"/>
    <n v="8.4294941020027778"/>
    <n v="916.78896479599996"/>
    <n v="0.71017777284196737"/>
    <n v="10499.563502508001"/>
    <n v="8.1333402891505582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3.1306242039531074"/>
    <n v="1.1398185883171062E-2"/>
    <n v="382.313496547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68.95802143677794"/>
    <n v="0.25106697427292463"/>
    <n v="459.1905345385"/>
    <n v="1.7364314078054117"/>
    <n v="338.82384337600007"/>
    <n v="0.26246516015609567"/>
    <n v="129.139390975"/>
    <n v="409.60153501899993"/>
    <n v="2167.7668634070001"/>
    <n v="0.11202237212829069"/>
    <n v="0.29271210065487541"/>
    <n v="0.59886693817829939"/>
    <n v="27.475881571668687"/>
    <n v="0.10003602638171034"/>
    <n v="0.31729211090272241"/>
    <n v="450.01307557414594"/>
    <n v="1.6792303378537761"/>
    <n v="89.062279715000003"/>
    <n v="18.949018045360734"/>
    <n v="209.42471036620921"/>
    <n v="0"/>
    <n v="0"/>
    <n v="40.077111259999995"/>
    <n v="8.5268635263079506"/>
    <n v="1114.3629770129999"/>
    <n v="0.86322572319436108"/>
    <n v="194.97020558000006"/>
    <n v="707.14983206200009"/>
    <n v="73.842510581999662"/>
    <n v="41.482139865109261"/>
    <n v="9.1774589643541589"/>
    <n v="-0.46945346600710647"/>
    <n v="-2.7468521965370307E-2"/>
    <n v="-0.95331744684727748"/>
    <n v="0.1510309478912143"/>
    <n v="5.7201069951635972E-2"/>
    <n v="209.68445240100004"/>
    <n v="456.1560071289997"/>
    <n v="0.16242913377438534"/>
    <n v="0.35335488280385446"/>
    <n v="510.27840267599998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26.9523809523807"/>
    <n v="1536.6515740680002"/>
    <n v="1.1903456895868576"/>
    <n v="6100.2765618449994"/>
    <n v="14589.708062138001"/>
    <n v="11.30171367222904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23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54.168420069721769"/>
    <n v="119.067152028"/>
    <n v="25.188989105917436"/>
    <n v="128.87643477677051"/>
    <n v="0"/>
    <n v="0"/>
    <n v="0"/>
    <n v="136.98439019300002"/>
    <n v="119.067152028"/>
    <n v="905.04170743199995"/>
    <n v="0.70107792392131274"/>
    <n v="4351.9153281280005"/>
    <n v="12001.653042246"/>
    <n v="9.2969129813433753"/>
    <n v="851.45262282900001"/>
    <n v="0.65956588765845625"/>
    <n v="10933.935048072"/>
    <n v="8.4698201429227993"/>
    <n v="819.46962591099998"/>
    <n v="0.63479070559123874"/>
    <n v="10533.564386693"/>
    <n v="8.1596785994186494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6.7660924715209649"/>
    <n v="2.4775182067217495E-2"/>
    <n v="400.37066137900001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133.61883423685859"/>
    <n v="0.48926776566554475"/>
    <n v="536.08106604342481"/>
    <n v="2.0048006908856641"/>
    <n v="663.59286355400025"/>
    <n v="0.51404294773276227"/>
    <n v="139.663017612"/>
    <n v="549.2645526309999"/>
    <n v="2179.802747661"/>
    <n v="9.4305058315764079E-2"/>
    <n v="0.23574208197376367"/>
    <n v="0.60856687398478537"/>
    <n v="29.54610208784478"/>
    <n v="0.10818800684206423"/>
    <n v="0.42548011774478661"/>
    <n v="454.17005051507419"/>
    <n v="1.6885537675654234"/>
    <n v="81.210647107"/>
    <n v="17.180339585024075"/>
    <n v="207.39619355092967"/>
    <n v="0"/>
    <n v="0"/>
    <n v="58.452370505000005"/>
    <n v="12.365762502820706"/>
    <n v="1044.704725044"/>
    <n v="0.80926593076337716"/>
    <n v="491.94684902400024"/>
    <n v="1199.0966810860004"/>
    <n v="408.25227223100023"/>
    <n v="104.07273214901382"/>
    <n v="81.911015528350731"/>
    <n v="2.1227367296246551"/>
    <n v="0.35543237508194014"/>
    <n v="-0.69915370573862012"/>
    <n v="0.38107975882348055"/>
    <n v="0.31624692332024162"/>
    <n v="523.92984594200027"/>
    <n v="808.62293361000025"/>
    <n v="0.40585494089069801"/>
    <n v="0.62638846682439209"/>
    <n v="508.858440578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52.090909090909"/>
    <n v="1348.71413611"/>
    <n v="1.0447625769538025"/>
    <n v="7448.9906979549996"/>
    <n v="14937.589616403002"/>
    <n v="11.571195261676067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2"/>
    <n v="5087.8362477619994"/>
    <n v="0.13770784564102789"/>
    <n v="0.30295184577751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41.749516227995336"/>
    <n v="117.02006054799999"/>
    <n v="24.624962524209437"/>
    <n v="153.50139730097993"/>
    <n v="0"/>
    <n v="0"/>
    <n v="0"/>
    <n v="81.377435978000008"/>
    <n v="117.02006054799999"/>
    <n v="1134.1617800519998"/>
    <n v="0.87856258956938615"/>
    <n v="5486.0771081800003"/>
    <n v="12222.113762912"/>
    <n v="9.4676898008882659"/>
    <n v="1056.8649417809997"/>
    <n v="0.81868567289724947"/>
    <n v="11139.754898166"/>
    <n v="8.6292556164714469"/>
    <n v="1041.6034793959998"/>
    <n v="0.806863594116772"/>
    <n v="10777.39158969"/>
    <n v="8.3485559382958989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3.2115257634916685"/>
    <n v="1.1822078780477537E-2"/>
    <n v="362.36330847600004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45.1490428450252"/>
    <n v="0.16619998738441641"/>
    <n v="563.8600503006486"/>
    <n v="2.1035054607877983"/>
    <n v="229.8138184430002"/>
    <n v="0.17802206616489397"/>
    <n v="146.85220017099999"/>
    <n v="696.11675280199984"/>
    <n v="2197.6302662180001"/>
    <n v="0.13817138189369182"/>
    <n v="0.21379109368714988"/>
    <n v="0.56080313606633903"/>
    <n v="30.902649587377805"/>
    <n v="0.11375700674755612"/>
    <n v="0.53923712449234273"/>
    <n v="459.35105292290007"/>
    <n v="1.7023636059363796"/>
    <n v="57.490605440999992"/>
    <n v="12.097959938228147"/>
    <n v="200.38670664360058"/>
    <n v="0"/>
    <n v="0"/>
    <n v="89.361594730000007"/>
    <n v="18.804689649149658"/>
    <n v="1281.0139802229999"/>
    <n v="0.99231959631694222"/>
    <n v="67.700155887000221"/>
    <n v="1266.7968369730006"/>
    <n v="517.84558727300009"/>
    <n v="14.246393257647398"/>
    <n v="104.5089973777486"/>
    <n v="-2.6160193514296131"/>
    <n v="0.50314050450040626"/>
    <n v="-0.55592154998803966"/>
    <n v="5.2442980636860294E-2"/>
    <n v="0.40114185485141918"/>
    <n v="82.961618272000223"/>
    <n v="880.20889574900013"/>
    <n v="6.4265059417337844E-2"/>
    <n v="0.68184153302696882"/>
    <n v="513.48948158600001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57"/>
    <n v="1329.911541814"/>
    <n v="1.0301974097740736"/>
    <n v="8778.9022397689987"/>
    <n v="14955.3472219"/>
    <n v="11.584950942871107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2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38.207447872188354"/>
    <n v="124.90430323899999"/>
    <n v="26.256948336977082"/>
    <n v="179.75834563795701"/>
    <n v="0"/>
    <n v="0"/>
    <n v="0"/>
    <n v="56.84852628900002"/>
    <n v="124.90430323899999"/>
    <n v="947.84010428400029"/>
    <n v="0.73423110456013463"/>
    <n v="6433.9172124640008"/>
    <n v="12249.53304715"/>
    <n v="9.4889297666391599"/>
    <n v="890.93763686800025"/>
    <n v="0.69015240255732468"/>
    <n v="11172.429742075999"/>
    <n v="8.6545667281525596"/>
    <n v="870.7488270040003"/>
    <n v="0.67451342283996318"/>
    <n v="10825.771838623001"/>
    <n v="8.3860330227243995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4.2440214134959007"/>
    <n v="1.563897971736147E-2"/>
    <n v="346.65790345300007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80.317729142316523"/>
    <n v="0.29596630521393896"/>
    <n v="565.81071260611202"/>
    <n v="2.0960211762319467"/>
    <n v="402.26024739399969"/>
    <n v="0.31160528493130041"/>
    <n v="117.58548041299998"/>
    <n v="813.70223321499986"/>
    <n v="2197.971747181"/>
    <n v="2.9125666524676408E-3"/>
    <n v="0.17799777666277183"/>
    <n v="0.58863844844698998"/>
    <n v="24.7184108499054"/>
    <n v="9.108595086202706E-2"/>
    <n v="0.63032307535436982"/>
    <n v="460.61454520839737"/>
    <n v="1.7026281293971581"/>
    <n v="53.39386829099999"/>
    <n v="11.22427334265293"/>
    <n v="198.91660804536457"/>
    <n v="0"/>
    <n v="0"/>
    <n v="64.191612121999995"/>
    <n v="13.49413750725247"/>
    <n v="1065.4255846970002"/>
    <n v="0.82531705542216149"/>
    <n v="264.48595711699971"/>
    <n v="1531.2827940900004"/>
    <n v="507.84242756899971"/>
    <n v="55.599318292411127"/>
    <n v="105.1961673977147"/>
    <n v="-3.644282811592725E-2"/>
    <n v="0.37057485245061428"/>
    <n v="-0.61074224805174482"/>
    <n v="0.20488035435191188"/>
    <n v="0.39339304683478876"/>
    <n v="284.67476698099972"/>
    <n v="854.50033102199984"/>
    <n v="0.22051933406927338"/>
    <n v="0.66192675226294939"/>
    <n v="519.02469167499999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55.772727272727"/>
    <n v="1205.2821447450001"/>
    <n v="0.93365498721034412"/>
    <n v="9984.1843845139992"/>
    <n v="15078.036636179"/>
    <n v="11.679990584849492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36.616316323816989"/>
    <n v="128.97815725100003"/>
    <n v="27.120336619820893"/>
    <n v="206.87868225777791"/>
    <n v="0"/>
    <n v="0"/>
    <n v="0"/>
    <n v="45.160721294999973"/>
    <n v="128.97815725100003"/>
    <n v="1000.2794962620001"/>
    <n v="0.77485254748119947"/>
    <n v="7434.1967087260009"/>
    <n v="12337.701950045001"/>
    <n v="9.557228576393948"/>
    <n v="938.14123771800007"/>
    <n v="0.72671801297480321"/>
    <n v="11272.084971787999"/>
    <n v="8.7317632606224613"/>
    <n v="905.93950753100012"/>
    <n v="0.70177339223435808"/>
    <n v="10910.498908217001"/>
    <n v="8.4516656643619257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6.771082647060509"/>
    <n v="2.4944620740445223E-2"/>
    <n v="361.58606357100001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43.106065036998103"/>
    <n v="0.15880243972914462"/>
    <n v="574.43945792932925"/>
    <n v="2.1227620084555432"/>
    <n v="237.20437867000004"/>
    <n v="0.18374706046958988"/>
    <n v="165.840449124"/>
    <n v="979.54268233899984"/>
    <n v="2183.9158282049998"/>
    <n v="-7.813342272806012E-2"/>
    <n v="0.12507495732842888"/>
    <n v="0.50160841979449189"/>
    <n v="34.871399167786521"/>
    <n v="0.12846598871551751"/>
    <n v="0.75878906406988722"/>
    <n v="459.10474512637649"/>
    <n v="1.6917399079885982"/>
    <n v="88.379591563000005"/>
    <n v="18.583644894587444"/>
    <n v="202.61647602561266"/>
    <n v="0"/>
    <n v="0"/>
    <n v="77.460857560999997"/>
    <n v="16.287754273199077"/>
    <n v="1166.1199453860002"/>
    <n v="0.90331853619671709"/>
    <n v="39.162199359000027"/>
    <n v="1570.4449934490003"/>
    <n v="556.41885792899996"/>
    <n v="8.2346658692115859"/>
    <n v="115.33471280295292"/>
    <n v="-5.159893607331214"/>
    <n v="0.41757173897812749"/>
    <n v="-0.51033835701306707"/>
    <n v="3.033645101362711E-2"/>
    <n v="0.43102210046694528"/>
    <n v="71.363929546000023"/>
    <n v="918.00492150000002"/>
    <n v="5.5281071754072326E-2"/>
    <n v="0.71111969672748354"/>
    <n v="518.07631732100003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83.4761904761908"/>
    <n v="1396.3915642619995"/>
    <n v="1.0816952310759582"/>
    <n v="11380.575948775999"/>
    <n v="15287.336503621"/>
    <n v="11.842121805254347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199989"/>
    <n v="5522.6435235839999"/>
    <n v="0.28751300551693837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40.629069776482531"/>
    <n v="133.56201015399998"/>
    <n v="27.921537567160758"/>
    <n v="234.80021982493867"/>
    <n v="0"/>
    <n v="0"/>
    <n v="0"/>
    <n v="60.786177763000012"/>
    <n v="133.56201015399998"/>
    <n v="999.63427546599985"/>
    <n v="0.77435273619911582"/>
    <n v="8433.830984192"/>
    <n v="12397.198382347"/>
    <n v="9.6033166570829191"/>
    <n v="896.33437767199985"/>
    <n v="0.69433291248050277"/>
    <n v="11313.474326014999"/>
    <n v="8.7638249460626199"/>
    <n v="862.29457099099989"/>
    <n v="0.66796445144425665"/>
    <n v="10955.775116321001"/>
    <n v="8.4867382468958823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7.1161233641703081"/>
    <n v="2.6368461036246078E-2"/>
    <n v="357.69920969400005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82.943297509442147"/>
    <n v="0.30734249487684245"/>
    <n v="607.2277174622144"/>
    <n v="2.238805148171426"/>
    <n v="430.79709547699969"/>
    <n v="0.33371095591308853"/>
    <n v="192.467079993"/>
    <n v="1172.0097623319998"/>
    <n v="2099.9563204020001"/>
    <n v="-0.30373166514995742"/>
    <n v="2.1739308736074214E-2"/>
    <n v="0.25172633134874389"/>
    <n v="40.235818540541345"/>
    <n v="0.14909193659986983"/>
    <n v="0.90788100066975708"/>
    <n v="443.19976730602809"/>
    <n v="1.6267018473770052"/>
    <n v="125.43722925900001"/>
    <n v="26.223027828327673"/>
    <n v="205.0364031348204"/>
    <n v="0"/>
    <n v="0"/>
    <n v="67.029850733999993"/>
    <n v="14.01279071221367"/>
    <n v="1192.1013554589999"/>
    <n v="0.92344467279898579"/>
    <n v="204.29020880299967"/>
    <n v="1774.7352022519999"/>
    <n v="790.18180087199971"/>
    <n v="42.707478968900809"/>
    <n v="164.02795015618645"/>
    <n v="-7.9314983751622465"/>
    <n v="0.64575888674184023"/>
    <n v="-7.4077898307401635E-2"/>
    <n v="0.1582505582769726"/>
    <n v="0.61210330079442088"/>
    <n v="238.33001548399966"/>
    <n v="1147.8810105659998"/>
    <n v="0.1846190193132187"/>
    <n v="0.88918999996116155"/>
    <n v="506.39059922199999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917.1428571428569"/>
    <n v="1404.4151720910002"/>
    <n v="1.0879106068679487"/>
    <n v="12784.991120866998"/>
    <n v="15585.360214175998"/>
    <n v="12.072981712106676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"/>
    <n v="5725.6573439326658"/>
    <n v="0.34466432079672216"/>
    <n v="0.48355907391236053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39.966029949796628"/>
    <n v="134.12176689399999"/>
    <n v="27.276361657699013"/>
    <n v="262.07658148263766"/>
    <n v="0"/>
    <n v="0"/>
    <n v="0"/>
    <n v="62.396911802000005"/>
    <n v="134.12176689399999"/>
    <n v="997.7368778719997"/>
    <n v="0.77288294364134591"/>
    <n v="9431.5678620639992"/>
    <n v="12379.078297819999"/>
    <n v="9.5892801865676383"/>
    <n v="952.63002850699968"/>
    <n v="0.73794155249024085"/>
    <n v="11427.988194881998"/>
    <n v="8.8525315159214522"/>
    <n v="907.19212412599973"/>
    <n v="0.70274371419265047"/>
    <n v="11062.745532127999"/>
    <n v="8.569601386151378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9.240712686432305"/>
    <n v="3.5197838297590343E-2"/>
    <n v="365.24266275399998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82.706219045119212"/>
    <n v="0.31502766322660275"/>
    <n v="671.34369027797015"/>
    <n v="2.4837015255390367"/>
    <n v="452.11619860000047"/>
    <n v="0.35022550152419313"/>
    <n v="202.73093912600004"/>
    <n v="1374.7407014579999"/>
    <n v="2080.0167182659998"/>
    <n v="-8.9547553183240813E-2"/>
    <n v="3.6481101289072004E-3"/>
    <n v="0.14638316858926936"/>
    <n v="41.229418183672294"/>
    <n v="0.15704269178970745"/>
    <n v="1.0649236924594645"/>
    <n v="438.70628173980305"/>
    <n v="1.6112559129470998"/>
    <n v="94.866845462999976"/>
    <n v="19.293083040122017"/>
    <n v="212.66318179588697"/>
    <n v="0"/>
    <n v="0"/>
    <n v="107.86409366300006"/>
    <n v="21.936335143550277"/>
    <n v="1200.4678169979998"/>
    <n v="0.92992563543105344"/>
    <n v="203.94735509300043"/>
    <n v="1978.6825573450003"/>
    <n v="1126.2651980900002"/>
    <n v="41.476800861446925"/>
    <n v="232.63740853816725"/>
    <n v="-2.5434649911798264"/>
    <n v="1.091115879642913"/>
    <n v="0.91213221265518629"/>
    <n v="0.15798497143689536"/>
    <n v="0.87244561259193654"/>
    <n v="249.38525947400041"/>
    <n v="1491.5078608440001"/>
    <n v="0.19318280973448568"/>
    <n v="1.1553757423620121"/>
    <n v="505.92831718899998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96.636363636364"/>
    <n v="1650.383432765"/>
    <n v="1.2784464861846712"/>
    <n v="14435.374553631998"/>
    <n v="15869.392135691"/>
    <n v="12.293003074910089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00012"/>
    <n v="5875.5843205403335"/>
    <n v="0.36634231943812257"/>
    <n v="0.346161460642189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67.807836742167808"/>
    <n v="65.217052334000002"/>
    <n v="13.596413692815039"/>
    <n v="275.67299517545268"/>
    <n v="0"/>
    <n v="0"/>
    <n v="0"/>
    <n v="260.03248312300002"/>
    <n v="65.217052334000002"/>
    <n v="1183.2364822680001"/>
    <n v="0.91657762253872044"/>
    <n v="10614.804344331998"/>
    <n v="12601.501070804999"/>
    <n v="9.7615768825504166"/>
    <n v="1128.3129520770001"/>
    <n v="0.87403187663050896"/>
    <n v="11700.604878589998"/>
    <n v="9.0637102241189176"/>
    <n v="1094.8534232480001"/>
    <n v="0.84811291973140579"/>
    <n v="11319.435693355999"/>
    <n v="8.7684428360502764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6.9756233936470631"/>
    <n v="2.5918956899103045E-2"/>
    <n v="381.169185234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97.39052850419796"/>
    <n v="0.36186886364595078"/>
    <n v="684.74710003160601"/>
    <n v="2.5314261923596733"/>
    <n v="500.60647932599983"/>
    <n v="0.38778782054505384"/>
    <n v="283.63779865899994"/>
    <n v="1658.3785001169999"/>
    <n v="2142.670211011"/>
    <n v="0.28352010105813896"/>
    <n v="4.2527991817625788E-2"/>
    <n v="0.14329516215015059"/>
    <n v="59.132645703409572"/>
    <n v="0.21971606103512492"/>
    <n v="1.2846397534945895"/>
    <n v="452.07294692847893"/>
    <n v="1.6597895664344271"/>
    <n v="119.05245963100002"/>
    <n v="24.819988551465993"/>
    <n v="208.54740519758963"/>
    <n v="0"/>
    <n v="0"/>
    <n v="164.58533902799991"/>
    <n v="34.312657151943576"/>
    <n v="1466.8742809270002"/>
    <n v="1.1362936835738455"/>
    <n v="183.50915183799987"/>
    <n v="2162.1917091830001"/>
    <n v="1125.2208538750001"/>
    <n v="38.257882800788401"/>
    <n v="232.67415310312728"/>
    <n v="-5.6587614829040067E-3"/>
    <n v="0.91211337090795341"/>
    <n v="1.053034146017521"/>
    <n v="0.14215280261082586"/>
    <n v="0.87163662592524582"/>
    <n v="216.96868066699986"/>
    <n v="1506.3900391090003"/>
    <n v="0.16807175950992889"/>
    <n v="1.1669040139938884"/>
    <n v="538.42153933099996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570.227272727273"/>
    <n v="1806.7679813609998"/>
    <n v="1.3995875935642921"/>
    <n v="16242.142534992998"/>
    <n v="16242.142534992998"/>
    <n v="12.581748967986094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399998"/>
    <n v="6071.2812116790001"/>
    <n v="0.38751453200175168"/>
    <n v="0.44238631068969925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69.831785381331756"/>
    <n v="36.259682461000004"/>
    <n v="7.9338904385300122"/>
    <n v="283.60688561398268"/>
    <n v="0"/>
    <n v="0"/>
    <n v="0"/>
    <n v="282.88744759200006"/>
    <n v="36.259682461000004"/>
    <n v="2109.7191020509999"/>
    <n v="1.6342644498891021"/>
    <n v="12724.523446382998"/>
    <n v="12724.523446382998"/>
    <n v="9.8568744483507995"/>
    <n v="1907.070451646"/>
    <n v="1.4772855019083344"/>
    <n v="11862.599401935"/>
    <n v="9.1891970201203819"/>
    <n v="1866.2004803570001"/>
    <n v="1.4456261492103057"/>
    <n v="11516.255356214"/>
    <n v="8.9209064402027369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8.9426562072504865"/>
    <n v="3.1659352698028692E-2"/>
    <n v="346.34404572100004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66.287977076731835"/>
    <n v="-0.23467685632481022"/>
    <n v="737.33920113467548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133.06660315102692"/>
    <n v="0.47109073902129223"/>
    <n v="1.7557304925158816"/>
    <n v="480.96945964855223"/>
    <n v="1.7557304925158816"/>
    <n v="164.388984147"/>
    <n v="35.969542505684025"/>
    <n v="220.22613856242555"/>
    <n v="0"/>
    <n v="0"/>
    <n v="443.75563466300014"/>
    <n v="97.097060645342907"/>
    <n v="2717.8637208609998"/>
    <n v="2.1053551889103943"/>
    <n v="-911.09573950000026"/>
    <n v="1251.0959696829998"/>
    <n v="1251.0959696829998"/>
    <n v="-199.35458022775876"/>
    <n v="256.36974148612342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035.1231753689999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592.4285714285716"/>
    <n v="1245.5600994060001"/>
    <n v="0.88033879198568532"/>
    <n v="1245.5600994060001"/>
    <n v="16465.197947093999"/>
    <n v="11.637296728967531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2"/>
    <n v="6198.5433245810009"/>
    <n v="0.40186512763869131"/>
    <n v="0.33797051744987905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59.477999161570274"/>
    <n v="129.24483819599999"/>
    <n v="28.143026328179918"/>
    <n v="28.143026328179918"/>
    <n v="0"/>
    <n v="0"/>
    <n v="0"/>
    <n v="143.903624525"/>
    <n v="129.24483819599999"/>
    <n v="739.44159979100004"/>
    <n v="0.52262361729025353"/>
    <n v="739.44159979100004"/>
    <n v="12773.451847773998"/>
    <n v="9.02803901194277"/>
    <n v="729.383589583"/>
    <n v="0.51551480209898892"/>
    <n v="11901.659095880999"/>
    <n v="8.41187205345609"/>
    <n v="715.08423881600004"/>
    <n v="0.50540828601325083"/>
    <n v="11545.367836611"/>
    <n v="8.1600519952104946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3.1136795150091765"/>
    <n v="1.0106516085738161E-2"/>
    <n v="356.29125927000001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110.20715766027935"/>
    <n v="0.35771517469543174"/>
    <n v="776.23468681450163"/>
    <n v="2.6092577170247617"/>
    <n v="520.41785038199998"/>
    <n v="0.36782169078116989"/>
    <n v="38.999830975999998"/>
    <n v="38.999830975999998"/>
    <n v="2279.1184828049995"/>
    <n v="0.47701640147678015"/>
    <n v="0.47701640147678015"/>
    <n v="8.5816325768147905E-2"/>
    <n v="8.4922019731856775"/>
    <n v="2.7564357677667239E-2"/>
    <n v="2.7564357677667239E-2"/>
    <n v="483.78999002942771"/>
    <n v="1.610838700518457"/>
    <n v="34.63144235"/>
    <n v="7.5409866068373406"/>
    <n v="223.99674058694092"/>
    <n v="0"/>
    <n v="0"/>
    <n v="4.368388625999998"/>
    <n v="0.95121536634833692"/>
    <n v="778.44143076700004"/>
    <n v="0.55018797496792082"/>
    <n v="467.11866863900002"/>
    <n v="467.11866863900002"/>
    <n v="1412.6276165149998"/>
    <n v="101.71495568709366"/>
    <n v="292.44469678507403"/>
    <n v="0.5285945910818779"/>
    <n v="0.5285945910818779"/>
    <n v="12.340169734613042"/>
    <n v="0.33015081701776455"/>
    <n v="0.99841901650630405"/>
    <n v="481.41801940600004"/>
    <n v="1768.9188757849997"/>
    <n v="0.3402573331035027"/>
    <n v="1.250239074751901"/>
    <n v="506.08966871400003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587.3999999999996"/>
    <n v="1457.4215451810001"/>
    <n v="1.0300785350385093"/>
    <n v="2702.9816445870001"/>
    <n v="16781.990454985"/>
    <n v="11.861199801842037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300001"/>
    <n v="6286.157923099001"/>
    <n v="0.38852591956898808"/>
    <n v="0.19876255883085125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111.96730805183765"/>
    <n v="130.170974433"/>
    <n v="28.375762835811138"/>
    <n v="56.518789163991059"/>
    <n v="0"/>
    <n v="0"/>
    <n v="0"/>
    <n v="383.46785452400002"/>
    <n v="130.170974433"/>
    <n v="990.95262965200004"/>
    <n v="0.70038695147581376"/>
    <n v="1730.3942294430001"/>
    <n v="12941.137597251998"/>
    <n v="9.1465561916429508"/>
    <n v="980.92707740500009"/>
    <n v="0.69330107696978049"/>
    <n v="12132.289320206"/>
    <n v="8.5748772213114872"/>
    <n v="949.96477480500005"/>
    <n v="0.67141749537385575"/>
    <n v="11763.98191427"/>
    <n v="8.3145643733198842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6.7494228975018533"/>
    <n v="2.1883581595924666E-2"/>
    <n v="368.30740593600001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101.68481395321969"/>
    <n v="0.32969158356269551"/>
    <n v="810.32012761345322"/>
    <n v="2.7146436101990861"/>
    <n v="497.431218129"/>
    <n v="0.35157516515862014"/>
    <n v="88.52373468799999"/>
    <n v="127.52356566399999"/>
    <n v="2207.5696861500001"/>
    <n v="-0.44697735491973178"/>
    <n v="-0.31614318800638808"/>
    <n v="-5.4654908471485353E-3"/>
    <n v="19.297147553734142"/>
    <n v="6.2566934902988591E-2"/>
    <n v="9.0131292580655845E-2"/>
    <n v="468.9910661537993"/>
    <n v="1.5602693371891967"/>
    <n v="71.429146595999995"/>
    <n v="15.570725595326328"/>
    <n v="220.1503446226528"/>
    <n v="0"/>
    <n v="0"/>
    <n v="17.094588091999995"/>
    <n v="3.726421958407812"/>
    <n v="1079.4763643400001"/>
    <n v="0.76295388637880246"/>
    <n v="377.94518084100002"/>
    <n v="845.06384948000004"/>
    <n v="1633.2831715829998"/>
    <n v="82.387666399485568"/>
    <n v="341.32906145965416"/>
    <n v="1.4028614664418471"/>
    <n v="0.82567829657888692"/>
    <n v="13.543739594309752"/>
    <n v="0.26712464865970686"/>
    <n v="1.1543742730098894"/>
    <n v="408.90748344100001"/>
    <n v="2001.5905775190001"/>
    <n v="0.28900823025563155"/>
    <n v="1.4146871210014922"/>
    <n v="608.81532583800004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323.090909090909"/>
    <n v="1382.6243175969998"/>
    <n v="0.97721324093782391"/>
    <n v="4085.605962184"/>
    <n v="17073.456691993"/>
    <n v="12.067202735875169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86"/>
    <n v="6420.5430362989991"/>
    <n v="0.38703155338667772"/>
    <n v="0.30457546292997906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41.392484799175676"/>
    <n v="122.033946836"/>
    <n v="28.228401715859867"/>
    <n v="84.747190879850933"/>
    <n v="0"/>
    <n v="0"/>
    <n v="0"/>
    <n v="56.909527904000001"/>
    <n v="122.033946836"/>
    <n v="1250.5870683670003"/>
    <n v="0.88389176047318496"/>
    <n v="2980.9812978100003"/>
    <n v="13243.854709534999"/>
    <n v="9.3605110357871233"/>
    <n v="1145.8879278160002"/>
    <n v="0.80989234851501246"/>
    <n v="12409.446055519"/>
    <n v="8.7707664647711159"/>
    <n v="1094.9880087430001"/>
    <n v="0.77391722913677996"/>
    <n v="12045.128025724"/>
    <n v="8.513273233893468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11.77396454142659"/>
    <n v="3.597511937823248E-2"/>
    <n v="364.31802979500003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30.542325388610745"/>
    <n v="9.3321480464638881E-2"/>
    <n v="810.33605768211339"/>
    <n v="2.7066917000880455"/>
    <n v="182.93716830299959"/>
    <n v="0.12929659984287137"/>
    <n v="151.87738189800001"/>
    <n v="279.400947562"/>
    <n v="2265.4619224449998"/>
    <n v="0.6159721935159943"/>
    <n v="-3.7837423143761706E-3"/>
    <n v="5.1376654324733817E-2"/>
    <n v="35.131665072927625"/>
    <n v="0.10734411850042105"/>
    <n v="0.19747541108107691"/>
    <n v="484.09994344308075"/>
    <n v="1.6011864967783604"/>
    <n v="96.747322936999993"/>
    <n v="22.379201587815956"/>
    <n v="229.83179152143265"/>
    <n v="0"/>
    <n v="0"/>
    <n v="55.130058961000017"/>
    <n v="12.752463485111667"/>
    <n v="1402.4644502650003"/>
    <n v="0.9912358789736061"/>
    <n v="-19.840132668000422"/>
    <n v="825.22371681199957"/>
    <n v="1564.1400600129991"/>
    <n v="-4.5893396843168741"/>
    <n v="326.23611423903299"/>
    <n v="-1.4024124527533484"/>
    <n v="0.61119980987959344"/>
    <n v="5.3489588274459452"/>
    <n v="-1.402263803578219E-2"/>
    <n v="1.1055052033096846"/>
    <n v="31.059786404999585"/>
    <n v="1928.4580898079996"/>
    <n v="2.195248134245029E-2"/>
    <n v="1.3629984341873327"/>
    <n v="605.55164778300002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051.1052631578946"/>
    <n v="1533.9288576629999"/>
    <n v="1.0841524854489271"/>
    <n v="5619.5348198470001"/>
    <n v="17298.052367062999"/>
    <n v="12.225942796166619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02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41.999383985488031"/>
    <n v="95.469808026999999"/>
    <n v="23.566360739928022"/>
    <n v="108.31355161977896"/>
    <n v="0"/>
    <n v="0"/>
    <n v="0"/>
    <n v="74.674117485999972"/>
    <n v="95.469808026999999"/>
    <n v="1192.4454228780003"/>
    <n v="0.84279832308846481"/>
    <n v="4173.4267206880004"/>
    <n v="13451.076546374999"/>
    <n v="9.5069715892391624"/>
    <n v="1132.3184307590002"/>
    <n v="0.8003016795037704"/>
    <n v="12610.261274660999"/>
    <n v="8.9126989395799328"/>
    <n v="1117.6906430700003"/>
    <n v="0.78996303028909309"/>
    <n v="12246.029703998"/>
    <n v="8.6552668164142759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3.6108140220472649"/>
    <n v="1.0338649214677394E-2"/>
    <n v="364.23157066300007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84.29389329637128"/>
    <n v="0.24135416236046214"/>
    <n v="825.67192954170685"/>
    <n v="2.7189712069274554"/>
    <n v="356.11122247399965"/>
    <n v="0.25169281157513956"/>
    <n v="112.804719017"/>
    <n v="392.20566657899997"/>
    <n v="2249.1272504869999"/>
    <n v="-0.12648868664064106"/>
    <n v="-4.2470222771975319E-2"/>
    <n v="3.7531889823303466E-2"/>
    <n v="27.845417901846151"/>
    <n v="7.9728284582228526E-2"/>
    <n v="0.27720369566330544"/>
    <n v="484.46947977325817"/>
    <n v="1.5896414533992043"/>
    <n v="79.841647855999994"/>
    <n v="19.708608557300803"/>
    <n v="230.59138203337272"/>
    <n v="0"/>
    <n v="0"/>
    <n v="32.963071161000002"/>
    <n v="8.1368093445453482"/>
    <n v="1305.2501418950003"/>
    <n v="0.92252660767069339"/>
    <n v="228.67871576799965"/>
    <n v="1053.9024325799992"/>
    <n v="1597.8485702009991"/>
    <n v="56.448475394525126"/>
    <n v="341.20244976844884"/>
    <n v="0.17289057108865968"/>
    <n v="0.49035237625227523"/>
    <n v="20.638600280615339"/>
    <n v="0.16162587777823365"/>
    <n v="1.1293297535282512"/>
    <n v="243.30650345699965"/>
    <n v="1962.0801408639993"/>
    <n v="0.17196452699291101"/>
    <n v="1.3867618766939089"/>
    <n v="572.07677158000001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3994.3333333333335"/>
    <n v="1733.6074537179998"/>
    <n v="1.2252816161269946"/>
    <n v="7353.1422735649994"/>
    <n v="17495.008246712998"/>
    <n v="12.365147561354783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84"/>
    <n v="6565.1046152560002"/>
    <n v="0.32034398211938564"/>
    <n v="0.19293677246773555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62.581714474588992"/>
    <n v="95.243968615"/>
    <n v="23.844772247767672"/>
    <n v="132.15832386754664"/>
    <n v="0"/>
    <n v="0"/>
    <n v="0"/>
    <n v="154.72825956799997"/>
    <n v="95.243968615"/>
    <n v="1165.6688305330003"/>
    <n v="0.82387312391924616"/>
    <n v="5339.0955512210003"/>
    <n v="13711.703669476001"/>
    <n v="9.6911780091613"/>
    <n v="1095.2249276780003"/>
    <n v="0.7740846790487802"/>
    <n v="12854.03357951"/>
    <n v="9.0849926863631492"/>
    <n v="1064.3505605610003"/>
    <n v="0.7522632486223686"/>
    <n v="12490.910638648002"/>
    <n v="8.8283441221925489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7.7295419636985727"/>
    <n v="2.18214304264116E-2"/>
    <n v="363.12294086200006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142.18608608487008"/>
    <n v="0.40140849220774838"/>
    <n v="834.2391813897184"/>
    <n v="2.6739695521934834"/>
    <n v="598.81299030199943"/>
    <n v="0.42322992263416004"/>
    <n v="221.02686007799997"/>
    <n v="613.23252665699988"/>
    <n v="2330.4910929529997"/>
    <n v="0.582572565430586"/>
    <n v="0.1164611364771142"/>
    <n v="6.9129349182486033E-2"/>
    <n v="55.335106420262029"/>
    <n v="0.15621768800256919"/>
    <n v="0.43342138366587457"/>
    <n v="510.25848410567539"/>
    <n v="1.6471479091872396"/>
    <n v="106.05382996699998"/>
    <n v="26.5510715097221"/>
    <n v="239.96211395807077"/>
    <n v="0"/>
    <n v="0"/>
    <n v="114.97303011099999"/>
    <n v="28.784034910539926"/>
    <n v="1386.6956906110004"/>
    <n v="0.98009081192181535"/>
    <n v="346.91176310699944"/>
    <n v="1400.8141956869986"/>
    <n v="1452.8134842839984"/>
    <n v="86.850979664608062"/>
    <n v="323.980697284043"/>
    <n v="-0.29481860937770754"/>
    <n v="0.16822456252510531"/>
    <n v="2.5586170196793345"/>
    <n v="0.24519080420517922"/>
    <n v="1.0268216430062438"/>
    <n v="377.78613022399946"/>
    <n v="1815.9364251459986"/>
    <n v="0.26701223463159085"/>
    <n v="1.2834702071768462"/>
    <n v="594.94501857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3994.9545454545455"/>
    <n v="1404.5063388080002"/>
    <n v="0.99267904794969264"/>
    <n v="8757.6486123729992"/>
    <n v="17550.800449410999"/>
    <n v="12.404580456121405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300005"/>
    <n v="6632.7850101650001"/>
    <n v="0.30365536294187567"/>
    <n v="0.13616671815946724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43.648357950505755"/>
    <n v="78.971872789999992"/>
    <n v="19.767902711147013"/>
    <n v="151.92622657869364"/>
    <n v="0"/>
    <n v="0"/>
    <n v="0"/>
    <n v="95.401333206000004"/>
    <n v="78.971872789999992"/>
    <n v="1197.5415645380001"/>
    <n v="0.84640018155751151"/>
    <n v="6536.6371157590002"/>
    <n v="13775.083453962001"/>
    <n v="9.7359736661009588"/>
    <n v="1071.1182136010002"/>
    <n v="0.75704650035358012"/>
    <n v="12868.286851330002"/>
    <n v="9.0950666347032154"/>
    <n v="1068.3340630180003"/>
    <n v="0.75507871432534013"/>
    <n v="12517.641222270002"/>
    <n v="8.8472368032491158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69691671114701492"/>
    <n v="1.9677860282400874E-3"/>
    <n v="350.64562905999998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51.806540453754202"/>
    <n v="0.14627886639218099"/>
    <n v="840.89667899844744"/>
    <n v="2.6686067900204451"/>
    <n v="209.74892485300015"/>
    <n v="0.14824665242042109"/>
    <n v="104.63789867200001"/>
    <n v="717.87042532899989"/>
    <n v="2288.276791454"/>
    <n v="-0.28746114426507829"/>
    <n v="3.1250034479758604E-2"/>
    <n v="4.1247395719570923E-2"/>
    <n v="26.192512951381858"/>
    <n v="7.395612733320453E-2"/>
    <n v="0.50737751099907913"/>
    <n v="505.54834746967947"/>
    <n v="1.6173116233236577"/>
    <n v="41.662717998999987"/>
    <n v="10.428834051792599"/>
    <n v="238.29298807163522"/>
    <n v="0"/>
    <n v="0"/>
    <n v="62.975180673000018"/>
    <n v="15.763678899589259"/>
    <n v="1302.17946321"/>
    <n v="0.92035630889071607"/>
    <n v="102.32687559800013"/>
    <n v="1503.1410712849988"/>
    <n v="1487.4402039949982"/>
    <n v="25.614027502372341"/>
    <n v="335.34833152876791"/>
    <n v="0.51147178698962081"/>
    <n v="0.18656838051217473"/>
    <n v="1.8723624195156905"/>
    <n v="7.232273905897646E-2"/>
    <n v="1.0512951666967874"/>
    <n v="105.11102618100013"/>
    <n v="1838.0858330549984"/>
    <n v="7.4290525087216563E-2"/>
    <n v="1.2991249981508877"/>
    <n v="599.05846739100002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3926.0476190476193"/>
    <n v="1754.4943487280002"/>
    <n v="1.2400440863845152"/>
    <n v="10512.142961100999"/>
    <n v="17975.383256325"/>
    <n v="12.70466771446792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47.529313442781408"/>
    <n v="89.377975933000002"/>
    <n v="22.765382543852414"/>
    <n v="174.69160912254605"/>
    <n v="0"/>
    <n v="0"/>
    <n v="0"/>
    <n v="97.224371943999969"/>
    <n v="89.377975933000002"/>
    <n v="1146.1850541479998"/>
    <n v="0.8101023518992766"/>
    <n v="7682.822169907"/>
    <n v="13973.428403825999"/>
    <n v="9.8761602003701636"/>
    <n v="1038.7934876449999"/>
    <n v="0.73419998318195234"/>
    <n v="13016.142702106999"/>
    <n v="9.1995684095458046"/>
    <n v="1021.3209846699999"/>
    <n v="0.72185074192951237"/>
    <n v="12668.213379936002"/>
    <n v="8.9536584134544981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4.450405260045847"/>
    <n v="1.234924125243996E-2"/>
    <n v="347.9293221710000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154.94190432859907"/>
    <n v="0.42994173448523859"/>
    <n v="915.52085418473007"/>
    <n v="2.8285075140977569"/>
    <n v="625.78179755500037"/>
    <n v="0.44229097573767856"/>
    <n v="124.68399351199999"/>
    <n v="842.55441884099992"/>
    <n v="2295.3753045530002"/>
    <n v="6.0368959450330273E-2"/>
    <n v="3.545791623552863E-2"/>
    <n v="4.4315199909609859E-2"/>
    <n v="31.758146005943207"/>
    <n v="8.8124335614677238E-2"/>
    <n v="0.59550184661375638"/>
    <n v="512.58808262571722"/>
    <n v="1.6223287208121278"/>
    <n v="43.182713863999993"/>
    <n v="10.999029572258539"/>
    <n v="238.06774430124085"/>
    <n v="0"/>
    <n v="0"/>
    <n v="81.501279647999993"/>
    <n v="20.759116433684667"/>
    <n v="1270.8690476599998"/>
    <n v="0.89822668751395385"/>
    <n v="483.6253010680004"/>
    <n v="1986.7663723529993"/>
    <n v="1706.5795479459991"/>
    <n v="123.18375832265586"/>
    <n v="402.93277155901268"/>
    <n v="0.82854812535117239"/>
    <n v="0.29745229295394804"/>
    <n v="2.3604509101676601"/>
    <n v="0.3418173988705614"/>
    <n v="1.2061787932856294"/>
    <n v="501.09780404300039"/>
    <n v="2054.5088701169989"/>
    <n v="0.35416664012300136"/>
    <n v="1.4520887893769354"/>
    <n v="581.04979499299998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3873.0454545454545"/>
    <n v="1406.7394333329999"/>
    <n v="0.99425735776988156"/>
    <n v="11918.882394433998"/>
    <n v="18176.840544913"/>
    <n v="12.847053992060509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699992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56.027244331803708"/>
    <n v="97.270508563999996"/>
    <n v="25.114734568849979"/>
    <n v="199.80634369139602"/>
    <n v="0"/>
    <n v="0"/>
    <n v="0"/>
    <n v="119.72555542599993"/>
    <n v="97.270508563999996"/>
    <n v="1339.0682486220001"/>
    <n v="0.94642861869166928"/>
    <n v="9021.8904185289994"/>
    <n v="14312.217156186"/>
    <n v="10.115609811138182"/>
    <n v="1132.601017508"/>
    <n v="0.80050140658025937"/>
    <n v="13210.602481897"/>
    <n v="9.3370089776177672"/>
    <n v="1089.3359629020001"/>
    <n v="0.76992246789620511"/>
    <n v="12851.609835307001"/>
    <n v="9.0832796288842133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11.170809925616439"/>
    <n v="3.0578938684054376E-2"/>
    <n v="358.99264658999994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17.472344568427424"/>
    <n v="4.7828739078212293E-2"/>
    <n v="889.88713371615938"/>
    <n v="2.731444180922324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41.111526863990044"/>
    <n v="0.11253855965259678"/>
    <n v="0.70804040626635312"/>
    <n v="518.82821032192078"/>
    <n v="1.6176543248523776"/>
    <n v="56.525911729000001"/>
    <n v="14.594693605431479"/>
    <n v="234.07879301208482"/>
    <n v="0"/>
    <n v="0"/>
    <n v="102.70090052099999"/>
    <n v="26.516833258558567"/>
    <n v="1498.295060872"/>
    <n v="1.058967178344266"/>
    <n v="-91.555627539000199"/>
    <n v="1895.2107448139991"/>
    <n v="1575.8617210479988"/>
    <n v="-23.639182295562623"/>
    <n v="371.05892339423849"/>
    <n v="-3.3378571438163984"/>
    <n v="0.20679855246107692"/>
    <n v="1.8321500944690872"/>
    <n v="-6.47098205743845E-2"/>
    <n v="1.1137898560699475"/>
    <n v="-48.290572933000199"/>
    <n v="1934.8543676379988"/>
    <n v="-3.4130881890330117E-2"/>
    <n v="1.3675192048035012"/>
    <n v="579.97658635799996"/>
    <n v="644.87668385100005"/>
    <n v="79.368149580915528"/>
    <n v="1772.423120308272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3996.5714285714284"/>
    <n v="1609.0620551499999"/>
    <n v="1.1372552368498996"/>
    <n v="13527.944449583998"/>
    <n v="18389.511035800999"/>
    <n v="12.997365553203666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05"/>
    <n v="6787.2844570479992"/>
    <n v="0.22899195431743014"/>
    <n v="0.14673805951649133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46.156537397841007"/>
    <n v="104.06339916"/>
    <n v="26.038168219902776"/>
    <n v="225.84451191129881"/>
    <n v="0"/>
    <n v="0"/>
    <n v="0"/>
    <n v="80.404499446000003"/>
    <n v="104.06339916"/>
    <n v="1133.7828547630002"/>
    <n v="0.80133670724691264"/>
    <n v="10155.673273291999"/>
    <n v="14446.365735482999"/>
    <n v="10.210423540560983"/>
    <n v="1079.2306085480002"/>
    <n v="0.76278019074006465"/>
    <n v="13393.498712773"/>
    <n v="9.4662766436460046"/>
    <n v="1052.2697497720003"/>
    <n v="0.74372475547276651"/>
    <n v="13041.585014088001"/>
    <n v="9.2175505640844406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6.745996977123248"/>
    <n v="1.9055435267298165E-2"/>
    <n v="351.91369868499999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118.92173301075916"/>
    <n v="0.3359185296029869"/>
    <n v="925.86556921747626"/>
    <n v="2.7869420126426836"/>
    <n v="502.24005916299973"/>
    <n v="0.3549739648702851"/>
    <n v="159.86334444100001"/>
    <n v="1161.6445755319999"/>
    <n v="2256.1579321270001"/>
    <n v="-0.16939902425487918"/>
    <n v="-8.8439423741453194E-3"/>
    <n v="7.4383267026762789E-2"/>
    <n v="40.00012192904633"/>
    <n v="0.11298844880716441"/>
    <n v="0.82102885507351764"/>
    <n v="518.59251371042581"/>
    <n v="1.5946106088696992"/>
    <n v="73.787150228999977"/>
    <n v="18.462612653810403"/>
    <n v="226.31837783756754"/>
    <n v="0"/>
    <n v="0"/>
    <n v="86.076194212000033"/>
    <n v="21.537509275235927"/>
    <n v="1293.6461992040001"/>
    <n v="0.91432515605407694"/>
    <n v="315.41585594599974"/>
    <n v="2210.6266007599988"/>
    <n v="1686.9873681909987"/>
    <n v="78.92161108171284"/>
    <n v="407.27305550705051"/>
    <n v="0.54395973157069077"/>
    <n v="0.24560925931648114"/>
    <n v="1.1349357405211502"/>
    <n v="0.22293008079582255"/>
    <n v="1.1923314037729846"/>
    <n v="342.37671472199975"/>
    <n v="2038.9010668759988"/>
    <n v="0.24198551606312069"/>
    <n v="1.4410574833345495"/>
    <n v="599.59495388799996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68.4285714285716"/>
    <n v="1768.6679052320001"/>
    <n v="1.2500616934167432"/>
    <n v="15296.612354815998"/>
    <n v="18753.763768941997"/>
    <n v="13.254812633616531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97"/>
    <n v="6817.6126034109993"/>
    <n v="0.19071264553325928"/>
    <n v="4.8692823290967358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107.02571948716543"/>
    <n v="256.172680254"/>
    <n v="61.455456382261218"/>
    <n v="287.29996829356003"/>
    <n v="0"/>
    <n v="0"/>
    <n v="0"/>
    <n v="189.95638673400003"/>
    <n v="256.172680254"/>
    <n v="1203.3235379509999"/>
    <n v="0.85048677319778732"/>
    <n v="11358.996811243"/>
    <n v="14651.952395562001"/>
    <n v="10.355728381386111"/>
    <n v="1088.790870669"/>
    <n v="0.76953720680912552"/>
    <n v="13529.659554935"/>
    <n v="9.5625126031647891"/>
    <n v="1081.1256989190001"/>
    <n v="0.76411960548906421"/>
    <n v="13215.518588881001"/>
    <n v="9.3404835909147348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8388636433736589"/>
    <n v="5.4176013200614376E-3"/>
    <n v="314.14096605399999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135.62529802141955"/>
    <n v="0.39957492021895591"/>
    <n v="978.78464819377666"/>
    <n v="2.8990842522304208"/>
    <n v="573.00953903100014"/>
    <n v="0.40499252153901738"/>
    <n v="214.47531162999999"/>
    <n v="1376.1198871619999"/>
    <n v="2267.9023046309999"/>
    <n v="5.79308346058649E-2"/>
    <n v="1.0032333388669823E-3"/>
    <n v="9.0328882799379784E-2"/>
    <n v="51.452317811097018"/>
    <n v="0.15158717499151617"/>
    <n v="0.97261603006503372"/>
    <n v="528.81541333785049"/>
    <n v="1.6029113136752977"/>
    <n v="79.924891737999985"/>
    <n v="19.173866210836557"/>
    <n v="226.19916100828209"/>
    <n v="0"/>
    <n v="0"/>
    <n v="134.55041989200001"/>
    <n v="32.27845160026046"/>
    <n v="1417.798849581"/>
    <n v="1.0020739481893035"/>
    <n v="350.86905565100017"/>
    <n v="2561.4956564109989"/>
    <n v="1833.9090687489984"/>
    <n v="84.172980210322535"/>
    <n v="449.96923485592612"/>
    <n v="0.72039032078157206"/>
    <n v="0.29454603362351262"/>
    <n v="0.62831016341361723"/>
    <n v="0.24798774522743977"/>
    <n v="1.2961729385551231"/>
    <n v="358.53422740100018"/>
    <n v="2148.0500348029982"/>
    <n v="0.25340534654750119"/>
    <n v="1.5182019508051778"/>
    <n v="595.05589760099997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309"/>
    <n v="1818.2747747079995"/>
    <n v="1.285122909306301"/>
    <n v="17114.887129523999"/>
    <n v="18921.655110884996"/>
    <n v="13.373475122260349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88"/>
    <n v="0.17230110018412015"/>
    <n v="0.12064589181145724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50.773436701786949"/>
    <n v="141.99710550600003"/>
    <n v="32.953610003713166"/>
    <n v="320.25357829727318"/>
    <n v="0"/>
    <n v="0"/>
    <n v="0"/>
    <n v="76.78563324199996"/>
    <n v="141.99710550600003"/>
    <n v="1302.0841136610002"/>
    <n v="0.92028891759677289"/>
    <n v="12661.080924903999"/>
    <n v="14770.800026954999"/>
    <n v="10.439727684431196"/>
    <n v="1188.3937440460002"/>
    <n v="0.83993467158728252"/>
    <n v="13589.740346903998"/>
    <n v="9.6049765933397744"/>
    <n v="1177.4782840560001"/>
    <n v="0.83221982678280659"/>
    <n v="13298.143449689001"/>
    <n v="9.3988813110941045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2.5331770689255051"/>
    <n v="7.7148448044757519E-3"/>
    <n v="291.59689721500001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119.79360896890216"/>
    <n v="0.36483399170952824"/>
    <n v="1001.1877286584809"/>
    <n v="2.933747437829151"/>
    <n v="527.10612103699941"/>
    <n v="0.372548836514004"/>
    <n v="341.19722061900001"/>
    <n v="1717.317107781"/>
    <n v="2325.4617265910001"/>
    <n v="0.2029328327611235"/>
    <n v="3.5539900969436156E-2"/>
    <n v="8.5310149289727466E-2"/>
    <n v="79.182460111162683"/>
    <n v="0.2411518714928714"/>
    <n v="1.2137679015579053"/>
    <n v="548.86522774560365"/>
    <n v="1.6435932462611491"/>
    <n v="138.72823384699998"/>
    <n v="32.194995090972384"/>
    <n v="233.57416754778851"/>
    <n v="0"/>
    <n v="0"/>
    <n v="202.46898677200002"/>
    <n v="46.987465020190307"/>
    <n v="1643.2813342800002"/>
    <n v="1.1614407890896443"/>
    <n v="174.99344042799936"/>
    <n v="2736.4890968389982"/>
    <n v="1825.3933573389982"/>
    <n v="40.611148857739465"/>
    <n v="452.32250091287716"/>
    <n v="-4.640483226426817E-2"/>
    <n v="0.26560891211307092"/>
    <n v="0.62225340123475847"/>
    <n v="0.12368212021665684"/>
    <n v="1.2901541915680019"/>
    <n v="185.90890041799935"/>
    <n v="2116.9902545539981"/>
    <n v="0.1313969650211326"/>
    <n v="1.496249473813674"/>
    <n v="600.42807178400005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431.666666666667"/>
    <n v="1854.3482631790002"/>
    <n v="1.3106189823407657"/>
    <n v="18969.235392702998"/>
    <n v="18969.235392702998"/>
    <n v="13.407103983555738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88"/>
    <n v="0.13022459133718023"/>
    <n v="-4.0815123584176161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54.317305352312893"/>
    <n v="140.642880478"/>
    <n v="31.735888787814968"/>
    <n v="351.98946708508817"/>
    <n v="0"/>
    <n v="0"/>
    <n v="0"/>
    <n v="100.07331107499999"/>
    <n v="140.642880478"/>
    <n v="2800.1506920699999"/>
    <n v="1.9790946087710795"/>
    <n v="15461.231616973999"/>
    <n v="15461.231616973999"/>
    <n v="10.927711935207972"/>
    <n v="2268.4817657839999"/>
    <n v="1.6033208660780105"/>
    <n v="13951.151661041999"/>
    <n v="9.8604154114666045"/>
    <n v="2235.120968362"/>
    <n v="1.5797420727976474"/>
    <n v="13667.063937694002"/>
    <n v="9.6596274741286905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7.527821907935313"/>
    <n v="2.3578793280363143E-2"/>
    <n v="284.08772334800005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213.41912648913114"/>
    <n v="-0.66847562643031366"/>
    <n v="854.05657924608147"/>
    <n v="2.4793920483477661"/>
    <n v="-912.44163146899962"/>
    <n v="-0.6448968331499505"/>
    <n v="736.63733869899988"/>
    <n v="2453.9544464800001"/>
    <n v="2453.9544464800001"/>
    <n v="0.21128645377218103"/>
    <n v="8.2695528665832629E-2"/>
    <n v="8.2695528665832629E-2"/>
    <n v="166.2212874085746"/>
    <n v="0.52064161752699745"/>
    <n v="1.7344095190849027"/>
    <n v="582.01991200315138"/>
    <n v="1.7344095190849027"/>
    <n v="225.277738994"/>
    <n v="50.833637982850696"/>
    <n v="248.43826302495518"/>
    <n v="0"/>
    <n v="0"/>
    <n v="511.35959970499988"/>
    <n v="115.38764942572392"/>
    <n v="3536.7880307689998"/>
    <n v="2.4997362262980767"/>
    <n v="-1682.4397675899995"/>
    <n v="1054.0493292489987"/>
    <n v="1054.0493292489987"/>
    <n v="-379.6404138977058"/>
    <n v="272.03666724293009"/>
    <n v="0.84661138741939967"/>
    <n v="-0.15749922085028245"/>
    <n v="-0.15749922085028245"/>
    <n v="-1.189117243957311"/>
    <n v="0.74498252926286335"/>
    <n v="-1649.0789701679996"/>
    <n v="1338.1370525969987"/>
    <n v="-1.1655384506769479"/>
    <n v="0.94577046660078057"/>
    <n v="1209.9188018140001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596.545454545455"/>
    <n v="1528.9273107419999"/>
    <n v="1.0384934997329291"/>
    <n v="1528.9273107419999"/>
    <n v="19252.602604038999"/>
    <n v="13.076947816134354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899993"/>
    <n v="6871.2055036769989"/>
    <n v="0.10851939623112461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104.16807507179303"/>
    <n v="168.511634867"/>
    <n v="36.660495699082311"/>
    <n v="36.660495699082311"/>
    <n v="0"/>
    <n v="0"/>
    <n v="0"/>
    <n v="310.30165711299992"/>
    <n v="168.511634867"/>
    <n v="945.55378436800004"/>
    <n v="0.64224862216470668"/>
    <n v="945.55378436800004"/>
    <n v="15667.343801550998"/>
    <n v="10.641732004967292"/>
    <n v="933.327190148"/>
    <n v="0.63394395095363376"/>
    <n v="14155.095261606999"/>
    <n v="9.6145672289320583"/>
    <n v="922.53148226899998"/>
    <n v="0.62661118086143353"/>
    <n v="13874.511181147001"/>
    <n v="9.4239860668068047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2.3486568306040105"/>
    <n v="7.3327700922002324E-3"/>
    <n v="280.58408046000005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126.91564396412322"/>
    <n v="0.39624487756822246"/>
    <n v="870.76506554992534"/>
    <n v="2.4352158111670614"/>
    <n v="594.1692342529999"/>
    <n v="0.4035776476604227"/>
    <n v="27.989961966999999"/>
    <n v="27.989961966999999"/>
    <n v="2442.9445774709998"/>
    <n v="-0.28230555706190963"/>
    <n v="-0.28230555706190963"/>
    <n v="7.1881341800349441E-2"/>
    <n v="6.0893473683200812"/>
    <n v="1.9011625573222828E-2"/>
    <n v="1.9011625573222828E-2"/>
    <n v="579.61705739828574"/>
    <n v="1.6593215688456922"/>
    <n v="10.219476956999999"/>
    <n v="2.223295093686958"/>
    <n v="243.1205715118048"/>
    <n v="0"/>
    <n v="0"/>
    <n v="17.770485010000002"/>
    <n v="3.8660522746331236"/>
    <n v="973.54374633500004"/>
    <n v="0.66126024773792957"/>
    <n v="555.38356440699988"/>
    <n v="555.38356440699988"/>
    <n v="1142.3142250169985"/>
    <n v="120.82629659580313"/>
    <n v="291.1480081516396"/>
    <n v="0.18895604413578471"/>
    <n v="0.18895604413578471"/>
    <n v="-0.19135502402598747"/>
    <n v="0.37723325199499963"/>
    <n v="0.7758942423213685"/>
    <n v="566.1792722859999"/>
    <n v="1422.8983054769988"/>
    <n v="0.38456602208719992"/>
    <n v="0.96647540444662361"/>
    <n v="661.9471917280000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55.2857142857147"/>
    <n v="1418.8697596560003"/>
    <n v="0.9637390947351745"/>
    <n v="2947.797070398"/>
    <n v="19214.050818513999"/>
    <n v="13.050762281747252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600005"/>
    <n v="6835.570104639999"/>
    <n v="8.7400314828575576E-2"/>
    <n v="-6.7438291641282122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60.428238036393374"/>
    <n v="154.494627052"/>
    <n v="34.676704696315767"/>
    <n v="71.337200395398071"/>
    <n v="123.943000029"/>
    <n v="27.819315747042033"/>
    <n v="27.819315747042033"/>
    <n v="-9.212561417999936"/>
    <n v="278.43762708100002"/>
    <n v="1389.4406080599999"/>
    <n v="0.94374992819967096"/>
    <n v="2334.9943924280001"/>
    <n v="16065.831779959"/>
    <n v="10.912397047308376"/>
    <n v="1218.8207889609998"/>
    <n v="0.82785980587990593"/>
    <n v="14392.988973163001"/>
    <n v="9.7761518061336741"/>
    <n v="1187.7022015779999"/>
    <n v="0.80672312365108678"/>
    <n v="14112.248607920003"/>
    <n v="9.5854644906745676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6.9846446173405576"/>
    <n v="2.1136682228819124E-2"/>
    <n v="280.74036524299999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6.6054465377241272"/>
    <n v="1.9989166535503478E-2"/>
    <n v="775.68569813442991"/>
    <n v="2.13836523443887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12.931341743194279"/>
    <n v="3.9132364807736159E-2"/>
    <n v="5.8143990380958986E-2"/>
    <n v="573.25125158774597"/>
    <n v="1.6383259456191543"/>
    <n v="46.042951591000005"/>
    <n v="10.334455418507712"/>
    <n v="237.88430133498616"/>
    <n v="0"/>
    <n v="0"/>
    <n v="11.569870543999997"/>
    <n v="2.5968863246865674"/>
    <n v="1447.0534301949999"/>
    <n v="0.98288229300740704"/>
    <n v="-28.183670538999664"/>
    <n v="527.19989386800023"/>
    <n v="736.18537363699886"/>
    <n v="-6.325895205470152"/>
    <n v="202.43444654668389"/>
    <n v="-1.0745707895422443"/>
    <n v="-0.37614193981625599"/>
    <n v="-0.54926041825100169"/>
    <n v="-1.9143198272232678E-2"/>
    <n v="0.50003928881972282"/>
    <n v="2.9349168440003339"/>
    <n v="1016.9257388799991"/>
    <n v="1.9934839565864419E-3"/>
    <n v="0.69072660427883004"/>
    <n v="795.14528744799998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284.0476190476193"/>
    <n v="1591.9370650359999"/>
    <n v="1.0812916234856744"/>
    <n v="4539.7341354339997"/>
    <n v="19423.363565953001"/>
    <n v="13.192933806907043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7162E-2"/>
    <n v="-4.2796893485774645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80.703483291079863"/>
    <n v="194.48714618499997"/>
    <n v="45.397988883287937"/>
    <n v="116.73518927868601"/>
    <n v="0"/>
    <n v="0"/>
    <n v="27.819315747042033"/>
    <n v="151.25041925700003"/>
    <n v="194.48714618499997"/>
    <n v="1614.1515768740001"/>
    <n v="1.0963803893030026"/>
    <n v="3949.1459693020001"/>
    <n v="16429.396288466"/>
    <n v="11.159341016564104"/>
    <n v="1456.0652779520001"/>
    <n v="0.98900341155272598"/>
    <n v="14703.166323299001"/>
    <n v="9.9868336087396425"/>
    <n v="1420.6819393300002"/>
    <n v="0.96496998177511073"/>
    <n v="14437.942538507003"/>
    <n v="9.8066856222749443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8.2593243045851157"/>
    <n v="2.4033429777615321E-2"/>
    <n v="265.22378479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5.1854026410048668"/>
    <n v="-1.5088765817328152E-2"/>
    <n v="739.95797010481431"/>
    <n v="2.0335927903429356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39.232017598899574"/>
    <n v="0.11415945242323118"/>
    <n v="0.17230344280419016"/>
    <n v="577.35160411371783"/>
    <n v="1.6493257038244928"/>
    <n v="81.77041534300001"/>
    <n v="19.087186374734621"/>
    <n v="234.59228612190483"/>
    <n v="0"/>
    <n v="0"/>
    <n v="86.301416242000002"/>
    <n v="20.144831224164953"/>
    <n v="1782.223408459"/>
    <n v="1.2105398417262336"/>
    <n v="-190.28634342300015"/>
    <n v="336.91355044500006"/>
    <n v="565.73916288199916"/>
    <n v="-44.417420239904445"/>
    <n v="162.60636599109631"/>
    <n v="8.590981401546145"/>
    <n v="-0.59173065002716729"/>
    <n v="-0.63830658305797916"/>
    <n v="-0.12924821824055932"/>
    <n v="0.38426708651844199"/>
    <n v="-154.90300480100015"/>
    <n v="830.96294767399934"/>
    <n v="-0.10521478846294401"/>
    <n v="0.56441507298314042"/>
    <n v="827.54187000499996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305.4736842105267"/>
    <n v="1709.0081072089999"/>
    <n v="1.1608098029631655"/>
    <n v="6248.7422426429994"/>
    <n v="19598.442815498998"/>
    <n v="13.31185290875983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60.625103978974131"/>
    <n v="185.42805576900003"/>
    <n v="43.067980289606865"/>
    <n v="159.80316956829287"/>
    <n v="53.887500000000003"/>
    <n v="12.516044447704267"/>
    <n v="40.335360194746301"/>
    <n v="21.704234014999983"/>
    <n v="239.31555576900001"/>
    <n v="1593.9241333960001"/>
    <n v="1.0826413001909612"/>
    <n v="5543.0701026980005"/>
    <n v="16830.874998984003"/>
    <n v="11.432037454272296"/>
    <n v="1426.9606725670001"/>
    <n v="0.96923468658309619"/>
    <n v="14997.808565107003"/>
    <n v="10.186963497658857"/>
    <n v="1411.1746926010001"/>
    <n v="0.95851237332044059"/>
    <n v="14731.426588038003"/>
    <n v="10.006028832100485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3.6664908727446091"/>
    <n v="1.0722313262655563E-2"/>
    <n v="266.38197706899996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26.729689287161953"/>
    <n v="7.8168502772204357E-2"/>
    <n v="682.39376609560486"/>
    <n v="1.8798154544875385"/>
    <n v="130.86995377899984"/>
    <n v="8.8890816034859918E-2"/>
    <n v="193.54750977899999"/>
    <n v="447.22212546600002"/>
    <n v="2508.9709053669994"/>
    <n v="0.71577493801329206"/>
    <n v="0.140274513030062"/>
    <n v="0.11553088195598371"/>
    <n v="44.953824822759273"/>
    <n v="0.13146330069638254"/>
    <n v="0.3037667435005727"/>
    <n v="594.46001103463095"/>
    <n v="1.7041686402855725"/>
    <n v="103.06396914000001"/>
    <n v="23.937893179551125"/>
    <n v="238.82157074415517"/>
    <n v="0"/>
    <n v="0"/>
    <n v="90.483540638999983"/>
    <n v="21.015931643208152"/>
    <n v="1787.4716431750001"/>
    <n v="1.2141046008873435"/>
    <n v="-78.463535966000165"/>
    <n v="258.45001447899989"/>
    <n v="258.59691114799938"/>
    <n v="-18.22413553559732"/>
    <n v="87.93375506097388"/>
    <n v="-1.3431169171231634"/>
    <n v="-0.75476855685179234"/>
    <n v="-0.83815931248386732"/>
    <n v="-5.3294797924178183E-2"/>
    <n v="0.17564681420196576"/>
    <n v="-62.677556000000166"/>
    <n v="524.97888821699917"/>
    <n v="-4.2572484661522622E-2"/>
    <n v="0.35658147976033616"/>
    <n v="766.25270282300005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369.1000000000004"/>
    <n v="2057.4732229590004"/>
    <n v="1.3974978096771249"/>
    <n v="8306.2154656019993"/>
    <n v="19922.30858474"/>
    <n v="13.531832298087085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600007"/>
    <n v="6847.6969998320001"/>
    <n v="4.3044612559457462E-2"/>
    <n v="3.9177436553164524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67.946166476391028"/>
    <n v="195.53715674400001"/>
    <n v="44.754561979355017"/>
    <n v="204.5577315476479"/>
    <n v="0"/>
    <n v="0"/>
    <n v="40.335360194746301"/>
    <n v="101.32643920800007"/>
    <n v="195.53715674400001"/>
    <n v="1593.542871716"/>
    <n v="1.0823823357695688"/>
    <n v="7136.6129744140007"/>
    <n v="17258.749040167"/>
    <n v="11.722662395923287"/>
    <n v="1452.228420745"/>
    <n v="0.98639730252394608"/>
    <n v="15354.812058174002"/>
    <n v="10.429451027528476"/>
    <n v="1437.605210149"/>
    <n v="0.97646477725444725"/>
    <n v="15104.681237626002"/>
    <n v="10.259554637165811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3.3469617532214868"/>
    <n v="9.9325252694987577E-3"/>
    <n v="250.130820548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106.18442041679072"/>
    <n v="0.31511547390755607"/>
    <n v="646.39210042752552"/>
    <n v="1.8091699021637975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37.01492797166464"/>
    <n v="0.10984640235980189"/>
    <n v="0.41361314586037456"/>
    <n v="576.13983258603355"/>
    <n v="1.6638869392066393"/>
    <n v="70.807023768000008"/>
    <n v="16.20631795289648"/>
    <n v="228.47681718732957"/>
    <n v="0"/>
    <n v="0"/>
    <n v="90.914898032999972"/>
    <n v="20.80861001876816"/>
    <n v="1755.264793517"/>
    <n v="1.1922287381293706"/>
    <n v="302.20842944200035"/>
    <n v="560.6584439210003"/>
    <n v="213.89357748300037"/>
    <n v="69.169492445126068"/>
    <n v="70.252267841491872"/>
    <n v="-0.12886081828021223"/>
    <n v="-0.59976244840520221"/>
    <n v="-0.85277285777092349"/>
    <n v="0.20526907154775417"/>
    <n v="0.14528296295715823"/>
    <n v="316.83164003800033"/>
    <n v="464.02439803100015"/>
    <n v="0.2152015968172529"/>
    <n v="0.31517935331982266"/>
    <n v="777.17560873699995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529.8999999999996"/>
    <n v="1527.7991969509999"/>
    <n v="1.0377272508532855"/>
    <n v="9834.0146625529997"/>
    <n v="20045.601442882999"/>
    <n v="13.615576522449757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700008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69.525362335813142"/>
    <n v="202.21095507699999"/>
    <n v="44.639165340736"/>
    <n v="249.19689688838389"/>
    <n v="11.202500000000001"/>
    <n v="2.4730126492858564"/>
    <n v="42.808372844032156"/>
    <n v="101.52948376799996"/>
    <n v="213.41345507699998"/>
    <n v="1469.733598214"/>
    <n v="0.99828734653421725"/>
    <n v="8606.346572628001"/>
    <n v="17530.941073843002"/>
    <n v="11.907543427000187"/>
    <n v="1332.4878125600001"/>
    <n v="0.9050658733706255"/>
    <n v="15616.181657133002"/>
    <n v="10.606981134839462"/>
    <n v="1321.334541812"/>
    <n v="0.89749023580356657"/>
    <n v="15357.68171642"/>
    <n v="10.4314001858789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2.4621450248349852"/>
    <n v="7.5756375670588951E-3"/>
    <n v="258.49994071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12.818295930815218"/>
    <n v="3.9439904319068325E-2"/>
    <n v="607.40385590458652"/>
    <n v="1.7080330954495726"/>
    <n v="69.218869484999843"/>
    <n v="4.7015541886127221E-2"/>
    <n v="143.86700422900003"/>
    <n v="752.811051496"/>
    <n v="2488.8950726469998"/>
    <n v="0.37490341506157665"/>
    <n v="4.8672608501717951E-2"/>
    <n v="8.7672209036182336E-2"/>
    <n v="31.759421671339336"/>
    <n v="9.7718804333058212E-2"/>
    <n v="0.51133195019343269"/>
    <n v="581.70674130599105"/>
    <n v="1.6905325297687637"/>
    <n v="79.010564409999972"/>
    <n v="17.442010730921208"/>
    <n v="235.48999386645812"/>
    <n v="0"/>
    <n v="0"/>
    <n v="64.856439819000059"/>
    <n v="14.317410940418124"/>
    <n v="1613.6006024430001"/>
    <n v="1.0960061508672754"/>
    <n v="-85.801405492000185"/>
    <n v="474.85703842900011"/>
    <n v="25.765296392999915"/>
    <n v="-18.941125740524114"/>
    <n v="25.697114598595434"/>
    <n v="-1.8385031301950265"/>
    <n v="-0.68409017124184068"/>
    <n v="-0.9826780960177095"/>
    <n v="-5.8278900013989873E-2"/>
    <n v="1.7500565680808777E-2"/>
    <n v="-74.648134744000188"/>
    <n v="284.2652371059998"/>
    <n v="-5.0703262446930984E-2"/>
    <n v="0.19308151464136916"/>
    <n v="773.62488287500003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38"/>
    <n v="1961.0089379989997"/>
    <n v="1.3319763606301267"/>
    <n v="11795.023600552"/>
    <n v="20252.116032153997"/>
    <n v="13.755847454266569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66.738011540108161"/>
    <n v="205.87212564800001"/>
    <n v="46.38849158359622"/>
    <n v="295.58538847198008"/>
    <n v="22.54"/>
    <n v="5.0788643533123032"/>
    <n v="47.887237197344461"/>
    <n v="67.771169567000044"/>
    <n v="228.412125648"/>
    <n v="1595.1021806619999"/>
    <n v="1.083441465391441"/>
    <n v="10201.44875329"/>
    <n v="17979.858200357001"/>
    <n v="12.212461466287042"/>
    <n v="1447.360132929"/>
    <n v="0.98309061474603499"/>
    <n v="16024.748302417001"/>
    <n v="10.88449191141733"/>
    <n v="1429.4329976270001"/>
    <n v="0.97091396426098064"/>
    <n v="15765.793729377003"/>
    <n v="10.7086021624811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4.0394626638125279"/>
    <n v="1.2176650485054549E-2"/>
    <n v="258.95457304000001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82.448570828526314"/>
    <n v="0.24853489523868583"/>
    <n v="534.91052240451381"/>
    <n v="1.5433859879795273"/>
    <n v="383.83389263899983"/>
    <n v="0.26071154572374039"/>
    <n v="244.86899949600001"/>
    <n v="997.68005099200002"/>
    <n v="2609.0800786310001"/>
    <n v="0.96391687977521379"/>
    <n v="0.18411348713165343"/>
    <n v="0.13666818382847867"/>
    <n v="55.175529404236144"/>
    <n v="0.16632240295275433"/>
    <n v="0.67765435314618705"/>
    <n v="605.12412470428399"/>
    <n v="1.7721658072979456"/>
    <n v="124.289732688"/>
    <n v="28.005798262280308"/>
    <n v="252.49676255647992"/>
    <n v="0"/>
    <n v="0"/>
    <n v="120.57926680800001"/>
    <n v="27.16973114195584"/>
    <n v="1839.9711801579999"/>
    <n v="1.2497638683441952"/>
    <n v="121.0377578409998"/>
    <n v="595.89479626999992"/>
    <n v="-336.82224683400045"/>
    <n v="27.273041424290177"/>
    <n v="-70.21360229977023"/>
    <n v="-0.74972823470213523"/>
    <n v="-0.70006800771232092"/>
    <n v="-1.1973668600677843"/>
    <n v="8.2212492285931499E-2"/>
    <n v="-0.22877981931841812"/>
    <n v="138.96489314299981"/>
    <n v="-77.867673794000609"/>
    <n v="9.4389142770986062E-2"/>
    <n v="-5.2890070382187994E-2"/>
    <n v="799.82989156300005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1.4507894736853"/>
    <n v="1575.3633269430002"/>
    <n v="1.0700342411661032"/>
    <n v="13370.386927495001"/>
    <n v="20420.739925763995"/>
    <n v="13.87038188385214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2999997"/>
    <n v="6933.8725088230012"/>
    <n v="3.3145067511174187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63.582963449415388"/>
    <n v="203.783322793"/>
    <n v="46.194173417791355"/>
    <n v="341.77956188977146"/>
    <n v="11.710835078000001"/>
    <n v="2.654644840636923"/>
    <n v="50.541882037981381"/>
    <n v="64.998956434999997"/>
    <n v="215.494157871"/>
    <n v="1471.2967148519997"/>
    <n v="0.99934906245523059"/>
    <n v="11672.745468142"/>
    <n v="18112.086666586998"/>
    <n v="12.302275024913884"/>
    <n v="1368.6616794529996"/>
    <n v="0.92963625377043213"/>
    <n v="16260.808964362001"/>
    <n v="11.044831426088935"/>
    <n v="1330.1427052349995"/>
    <n v="0.90347300581173073"/>
    <n v="16006.60047171"/>
    <n v="10.872165357963112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8.7315887802514869"/>
    <n v="2.6163247958701293E-2"/>
    <n v="254.2084926520000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23.590110613795673"/>
    <n v="7.0685178710872695E-2"/>
    <n v="541.02828844988198"/>
    <n v="1.5681068589382581"/>
    <n v="142.58558630900046"/>
    <n v="9.6848426669573981E-2"/>
    <n v="226.32655082999995"/>
    <n v="1224.006601822"/>
    <n v="2676.1798172109998"/>
    <n v="0.42140979670338119"/>
    <n v="0.22183023981092487"/>
    <n v="0.16926976495760471"/>
    <n v="51.304335383281511"/>
    <n v="0.15372781308999137"/>
    <n v="0.83138216623617844"/>
    <n v="615.31693322357546"/>
    <n v="1.8177419716188585"/>
    <n v="146.819510108"/>
    <n v="33.281457079455834"/>
    <n v="271.18352603050425"/>
    <n v="0"/>
    <n v="0"/>
    <n v="79.507040721999942"/>
    <n v="18.022878303825678"/>
    <n v="1697.6232656819996"/>
    <n v="1.1530768755452221"/>
    <n v="-122.25993873899947"/>
    <n v="473.63485753100042"/>
    <n v="-367.52655803399978"/>
    <n v="-27.714224769485838"/>
    <n v="-74.288644773693449"/>
    <n v="0.33536235865916675"/>
    <n v="-0.75008855409508346"/>
    <n v="-1.2332225937879771"/>
    <n v="-8.3042634379118685E-2"/>
    <n v="-0.24963511268060001"/>
    <n v="-83.740964520999469"/>
    <n v="-113.31806538199994"/>
    <n v="-5.6879386420417385E-2"/>
    <n v="-7.6969044554778071E-2"/>
    <n v="785.773014031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24.5859999999993"/>
    <n v="1861.1546437239999"/>
    <n v="1.2641523151072034"/>
    <n v="15231.541571219001"/>
    <n v="20672.832514337999"/>
    <n v="14.041610766170882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01"/>
    <n v="6908.8361593449999"/>
    <n v="1.7908738475043595E-2"/>
    <n v="-4.2230137825305825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76.684480137576713"/>
    <n v="212.41151109399999"/>
    <n v="48.007092888238589"/>
    <n v="389.78665477801007"/>
    <n v="0"/>
    <n v="0"/>
    <n v="50.541882037981381"/>
    <n v="126.88556613999998"/>
    <n v="212.41151109399999"/>
    <n v="1342.1995347699999"/>
    <n v="0.91166236773333131"/>
    <n v="13014.945002912"/>
    <n v="18320.503346593996"/>
    <n v="12.443837914073177"/>
    <n v="1302.307856936"/>
    <n v="0.8845667381157637"/>
    <n v="16483.88621275"/>
    <n v="11.196352215050979"/>
    <n v="1262.5480593249999"/>
    <n v="0.85756068551952747"/>
    <n v="16216.878781263002"/>
    <n v="11.01499272200545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8.9861057307960568"/>
    <n v="2.7006052596236153E-2"/>
    <n v="267.0074314870000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117.28896420004044"/>
    <n v="0.3524899473738719"/>
    <n v="539.39551963916335"/>
    <n v="1.5977728520977026"/>
    <n v="558.71490656499998"/>
    <n v="0.37949599997010802"/>
    <n v="179.081099765"/>
    <n v="1403.0877015870001"/>
    <n v="2695.3975725350001"/>
    <n v="0.1202136449177853"/>
    <n v="0.20784595489926527"/>
    <n v="0.19468479318462673"/>
    <n v="40.474091760223445"/>
    <n v="0.12163727910695889"/>
    <n v="0.95301944534313743"/>
    <n v="615.79090305475256"/>
    <n v="1.8307952501123577"/>
    <n v="79.327765068999994"/>
    <n v="17.928855958274969"/>
    <n v="270.64976933496882"/>
    <n v="0"/>
    <n v="0"/>
    <n v="99.75333469600001"/>
    <n v="22.545235801948479"/>
    <n v="1521.280634535"/>
    <n v="1.0332996468402904"/>
    <n v="339.87400918900005"/>
    <n v="813.50886672000047"/>
    <n v="-343.06840479099947"/>
    <n v="76.814872439816995"/>
    <n v="-76.395383415589336"/>
    <n v="7.7542560977618136E-2"/>
    <n v="-0.6320007791273653"/>
    <n v="-1.2033615729789848"/>
    <n v="0.23085266826691303"/>
    <n v="-0.23302239801465488"/>
    <n v="379.63380680000006"/>
    <n v="-76.060973303999674"/>
    <n v="0.2578587208631492"/>
    <n v="-5.1662904969124818E-2"/>
    <n v="797.441509978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55.0123913043481"/>
    <n v="1611.8926080349997"/>
    <n v="1.0948460295993601"/>
    <n v="16843.434179254"/>
    <n v="20516.057217141002"/>
    <n v="13.935124260295877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800007"/>
    <n v="6885.1868356600016"/>
    <n v="9.911714874381916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69.215135899256012"/>
    <n v="198.25317643899999"/>
    <n v="44.50115039544368"/>
    <n v="434.28780517345376"/>
    <n v="0"/>
    <n v="0"/>
    <n v="50.541882037981381"/>
    <n v="110.10111165800001"/>
    <n v="198.25317643899999"/>
    <n v="1580.4766163980003"/>
    <n v="1.0735073414397152"/>
    <n v="14595.42161931"/>
    <n v="18697.656425041001"/>
    <n v="12.700011649488626"/>
    <n v="1371.0285802290002"/>
    <n v="0.93124392409793555"/>
    <n v="16766.123922310002"/>
    <n v="11.388056571888798"/>
    <n v="1359.7919376650002"/>
    <n v="0.92361165788125488"/>
    <n v="16495.545020009002"/>
    <n v="11.204271228249347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2.5222472076469606"/>
    <n v="7.6322662166805133E-3"/>
    <n v="270.57890230100008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7.051830360409264"/>
    <n v="2.1338688159644896E-2"/>
    <n v="410.82205197815307"/>
    <n v="1.2351126108072501"/>
    <n v="42.652634200999479"/>
    <n v="2.8970954376325408E-2"/>
    <n v="154.06207348399997"/>
    <n v="1557.149775071"/>
    <n v="2634.9843343889997"/>
    <n v="-0.28167921839983778"/>
    <n v="0.13155095685910156"/>
    <n v="0.16185971900483875"/>
    <n v="34.581738489596738"/>
    <n v="0.10464360257314345"/>
    <n v="1.0576630479162807"/>
    <n v="598.92032373325242"/>
    <n v="1.7897607583666442"/>
    <n v="69.271594979999989"/>
    <n v="15.549136320071717"/>
    <n v="267.02503944420403"/>
    <n v="0"/>
    <n v="0"/>
    <n v="84.790478503999978"/>
    <n v="19.03260216952502"/>
    <n v="1734.5386898820002"/>
    <n v="1.1781509440128586"/>
    <n v="-122.64608184700049"/>
    <n v="690.86278487300001"/>
    <n v="-816.58354228900009"/>
    <n v="-27.529908129187472"/>
    <n v="-188.09827175509932"/>
    <n v="-1.3495494398029595"/>
    <n v="-0.73028930064984299"/>
    <n v="-1.4452693736042392"/>
    <n v="-8.3304914413498549E-2"/>
    <n v="-0.55464814755939396"/>
    <n v="-111.40943928300049"/>
    <n v="-546.00463998800012"/>
    <n v="-7.5672648196818043E-2"/>
    <n v="-0.37086280391994314"/>
    <n v="820.41106884199996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60.1520454545462"/>
    <n v="1937.3664661090002"/>
    <n v="1.3159176813175912"/>
    <n v="18780.800645363001"/>
    <n v="20635.148908542"/>
    <n v="14.016014925616075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94"/>
    <n v="6832.3989967910011"/>
    <n v="-8.0655252198050809E-3"/>
    <n v="-8.0791795063107963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65.700050113680888"/>
    <n v="191.59777972699999"/>
    <n v="42.957678970218545"/>
    <n v="477.24548414367229"/>
    <n v="0"/>
    <n v="0"/>
    <n v="50.541882037981381"/>
    <n v="101.43443317399999"/>
    <n v="191.59777972699999"/>
    <n v="2128.7825355320001"/>
    <n v="1.4459332434987267"/>
    <n v="16724.204154842002"/>
    <n v="19524.354846912"/>
    <n v="13.261530128045894"/>
    <n v="1500.83906286"/>
    <n v="1.0194151154046462"/>
    <n v="17078.569241124002"/>
    <n v="11.600278847160245"/>
    <n v="1492.518233238"/>
    <n v="1.0137633571986666"/>
    <n v="16810.584969191001"/>
    <n v="11.418255854649226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8655932661488452"/>
    <n v="5.6517582059794607E-3"/>
    <n v="267.98427193300006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42.916938138482728"/>
    <n v="-0.13001556218113536"/>
    <n v="248.11150487076819"/>
    <n v="0.75448479757017761"/>
    <n v="-183.09523980099996"/>
    <n v="-0.12436380397515591"/>
    <n v="643.89407579099986"/>
    <n v="2201.043850862"/>
    <n v="2937.6811895609999"/>
    <n v="0.88716096403964606"/>
    <n v="0.28167584244591759"/>
    <n v="0.26326791620323942"/>
    <n v="144.36594744504475"/>
    <n v="0.43735225836274721"/>
    <n v="1.4950153062790281"/>
    <n v="664.10381106713442"/>
    <n v="1.9953615833876621"/>
    <n v="408.466213783"/>
    <n v="91.581230778730571"/>
    <n v="326.41127513196216"/>
    <n v="0"/>
    <n v="0"/>
    <n v="235.42786200799986"/>
    <n v="52.784716666314175"/>
    <n v="2772.6766113230001"/>
    <n v="1.8832855018614738"/>
    <n v="-835.31014521399982"/>
    <n v="-144.44736034099981"/>
    <n v="-1826.887127930999"/>
    <n v="-187.28288558352747"/>
    <n v="-415.99230619636626"/>
    <n v="-5.7733797516695278"/>
    <n v="-1.0527856516979568"/>
    <n v="-2.0008183280529619"/>
    <n v="-0.56736782054388257"/>
    <n v="-1.2408767858174841"/>
    <n v="-826.9893155919998"/>
    <n v="-1558.9028559979993"/>
    <n v="-0.56171606233790305"/>
    <n v="-1.0588537933064663"/>
    <n v="831.19697616400003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288.7688888888879"/>
    <n v="1856.0509289409999"/>
    <n v="1.2606857182393221"/>
    <n v="20636.851574304001"/>
    <n v="20636.851574304001"/>
    <n v="14.01717142750706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598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85.099032456970278"/>
    <n v="197.28119870199998"/>
    <n v="45.999493983717691"/>
    <n v="523.24497812739003"/>
    <n v="54.11499997"/>
    <n v="12.617840077649843"/>
    <n v="63.159722115631226"/>
    <n v="113.5738842039999"/>
    <n v="251.39619867199997"/>
    <n v="2844.9283115110002"/>
    <n v="1.9323610337476018"/>
    <n v="19569.132466353003"/>
    <n v="19569.132466353003"/>
    <n v="13.291944436428174"/>
    <n v="2562.725447158"/>
    <n v="1.740680344824348"/>
    <n v="17372.812922498"/>
    <n v="11.800138021823093"/>
    <n v="2538.1837833889999"/>
    <n v="1.7240109072927696"/>
    <n v="17113.647784217996"/>
    <n v="11.624105250631013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5.722309689519812"/>
    <n v="1.6669437531578214E-2"/>
    <n v="259.16513828000001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230.57371665139866"/>
    <n v="-0.67167531550827964"/>
    <n v="230.95691470850065"/>
    <n v="0.72522699107888711"/>
    <n v="-964.33571880100021"/>
    <n v="-0.6550058779767014"/>
    <n v="680.88847224800008"/>
    <n v="2881.9323231100002"/>
    <n v="2881.9323231100002"/>
    <n v="-7.5680207236657027E-2"/>
    <n v="0.17440335016972286"/>
    <n v="0.17440335016972286"/>
    <n v="158.76082155231293"/>
    <n v="0.46247996716696294"/>
    <n v="1.9574952734459912"/>
    <n v="656.64334521087267"/>
    <n v="1.9574952734459912"/>
    <n v="232.79847300799997"/>
    <n v="54.28095545346865"/>
    <n v="329.85859260258019"/>
    <n v="0"/>
    <n v="0"/>
    <n v="448.08999924000011"/>
    <n v="104.47986609884427"/>
    <n v="3525.8167837590004"/>
    <n v="2.3948410009145644"/>
    <n v="-1669.7658548180002"/>
    <n v="-1814.2132151589999"/>
    <n v="-1814.2132151589999"/>
    <n v="-389.33453820371153"/>
    <n v="-425.68643050237199"/>
    <n v="-7.5330558728732289E-3"/>
    <n v="-2.7211843552441817"/>
    <n v="-2.7211843552441817"/>
    <n v="-1.1341552826752426"/>
    <n v="-1.2322682823671038"/>
    <n v="-1645.2241910490002"/>
    <n v="-1555.0480768789998"/>
    <n v="-1.1174858451436642"/>
    <n v="-1.0562355111750257"/>
    <n v="1558.0505731339999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187.5409090909088"/>
    <n v="1764.9782131279999"/>
    <n v="1.0609976982004465"/>
    <n v="1764.9782131279999"/>
    <n v="20872.90247669"/>
    <n v="12.547521163607932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4999991"/>
    <n v="6813.1539953120009"/>
    <n v="-8.448518725561737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103.24885288150237"/>
    <n v="273.39696908600001"/>
    <n v="65.288190616232782"/>
    <n v="65.288190616232782"/>
    <n v="109.384"/>
    <n v="26.121297051100722"/>
    <n v="26.121297051100722"/>
    <n v="49.577826171999973"/>
    <n v="382.78096908600003"/>
    <n v="1662.4010929680003"/>
    <n v="0.999334564022202"/>
    <n v="1662.4010929680003"/>
    <n v="20285.979774953001"/>
    <n v="12.194698884594688"/>
    <n v="1365.2778050140003"/>
    <n v="0.82072209036325383"/>
    <n v="17804.763537364004"/>
    <n v="10.703142389880849"/>
    <n v="1345.4971649360002"/>
    <n v="0.80883117101049029"/>
    <n v="17536.613466884999"/>
    <n v="10.541946854755068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4.7236887967010368"/>
    <n v="1.1890919352763403E-2"/>
    <n v="268.15007047899996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24.495789387349173"/>
    <n v="6.1663134178244573E-2"/>
    <n v="128.53706013172661"/>
    <n v="0.35282227901324381"/>
    <n v="122.3577602379996"/>
    <n v="7.3554053531007968E-2"/>
    <n v="278.946520013"/>
    <n v="278.946520013"/>
    <n v="3132.888881156"/>
    <n v="8.9659485190396584"/>
    <n v="8.9659485190396584"/>
    <n v="0.28242323221235277"/>
    <n v="66.613443562407539"/>
    <n v="0.16768570481688663"/>
    <n v="0.16768570481688663"/>
    <n v="717.16744140496019"/>
    <n v="1.8833025058894743"/>
    <n v="187.27544246599999"/>
    <n v="44.722056818462555"/>
    <n v="372.35735432735572"/>
    <n v="0"/>
    <n v="0"/>
    <n v="91.67107754700001"/>
    <n v="21.891386743944974"/>
    <n v="1941.3476129810003"/>
    <n v="1.1670202688390887"/>
    <n v="-176.3693998530004"/>
    <n v="-176.3693998530004"/>
    <n v="-2545.9661794190001"/>
    <n v="-42.117654175058355"/>
    <n v="-588.63038127323341"/>
    <n v="-1.3175632322524982"/>
    <n v="-1.3175632322524982"/>
    <n v="-3.228779195480223"/>
    <n v="-0.10602257063864207"/>
    <n v="-1.5304802268762301"/>
    <n v="-156.5887597750004"/>
    <n v="-2277.81610894"/>
    <n v="-9.4131651285878651E-2"/>
    <n v="-1.3692846917504524"/>
    <n v="801.18739396399997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024.5557500000004"/>
    <n v="1463.494532426"/>
    <n v="0.87976402126858155"/>
    <n v="3228.4727455539996"/>
    <n v="20917.527249460003"/>
    <n v="12.574346866520028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199997"/>
    <n v="6815.0327188280007"/>
    <n v="-3.0044876283337185E-3"/>
    <n v="3.8125032824369853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81.758824166369152"/>
    <n v="185.15740321999999"/>
    <n v="46.006917215645466"/>
    <n v="111.29510783187825"/>
    <n v="82.38"/>
    <n v="20.469340001067195"/>
    <n v="46.590637052167921"/>
    <n v="61.505542692000006"/>
    <n v="267.53740321999999"/>
    <n v="1720.5790166969996"/>
    <n v="1.0343075980820127"/>
    <n v="3382.9801096649999"/>
    <n v="20617.118183590002"/>
    <n v="12.393759182753813"/>
    <n v="1528.4124469919996"/>
    <n v="0.91878872843730608"/>
    <n v="18114.355195394997"/>
    <n v="10.889250090310078"/>
    <n v="1520.7358119729995"/>
    <n v="0.91417400173728125"/>
    <n v="17869.647077279998"/>
    <n v="10.742146433097883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9074490442827134"/>
    <n v="4.6147267000248562E-3"/>
    <n v="244.70811811499999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63.878972050765995"/>
    <n v="-0.15454357681343114"/>
    <n v="58.052641543236462"/>
    <n v="0.18058768376621348"/>
    <n v="-249.40784925199961"/>
    <n v="-0.14992885011340629"/>
    <n v="144.478443113"/>
    <n v="423.42496312599997"/>
    <n v="3219.7545021340002"/>
    <n v="1.5077480629998301"/>
    <n v="3.9463924283288252"/>
    <n v="0.33487129510833724"/>
    <n v="35.899227663326563"/>
    <n v="8.6851664480778593E-2"/>
    <n v="0.25453736929766518"/>
    <n v="740.13532732509236"/>
    <n v="1.9355208410648823"/>
    <n v="92.11894043400001"/>
    <n v="22.889219619830087"/>
    <n v="384.91211852867809"/>
    <n v="0"/>
    <n v="0"/>
    <n v="52.359502678999988"/>
    <n v="13.010008043496473"/>
    <n v="1865.0574598099995"/>
    <n v="1.1211592625627913"/>
    <n v="-401.56292738399964"/>
    <n v="-577.93232723699998"/>
    <n v="-2919.345436264"/>
    <n v="-99.778199714092565"/>
    <n v="-682.08268578185584"/>
    <n v="13.248070592094443"/>
    <n v="-2.0962299764455228"/>
    <n v="-4.9655031746168348"/>
    <n v="-0.24139524129420975"/>
    <n v="-1.7549331572986684"/>
    <n v="-393.88629236499963"/>
    <n v="-2674.6373181489998"/>
    <n v="-0.23678051459418489"/>
    <n v="-1.6078295000864706"/>
    <n v="896.86581425300005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002.1261111111107"/>
    <n v="1597.124216744"/>
    <n v="0.96009407090776544"/>
    <n v="4825.5969622979992"/>
    <n v="20922.714401167999"/>
    <n v="12.577465067062937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6000004"/>
    <n v="6759.9809878280003"/>
    <n v="-7.4813447772380526E-3"/>
    <n v="-9.9917469211873944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84.186930552385562"/>
    <n v="213.81511933999997"/>
    <n v="53.425382760024632"/>
    <n v="164.72049059190289"/>
    <n v="59.645000000000003"/>
    <n v="14.903328466938477"/>
    <n v="61.493965519106396"/>
    <n v="63.466593638000042"/>
    <n v="273.46011933999995"/>
    <n v="1597.9308943659996"/>
    <n v="0.96057899649708167"/>
    <n v="4980.9110040309997"/>
    <n v="20600.897501082"/>
    <n v="12.38400829366282"/>
    <n v="1409.5465554269997"/>
    <n v="0.84733377425886458"/>
    <n v="18067.836472870003"/>
    <n v="10.861285859842456"/>
    <n v="1346.7757378139997"/>
    <n v="0.80959977136512862"/>
    <n v="17795.740875764001"/>
    <n v="10.69771851375703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15.684367726126682"/>
    <n v="3.773400289373606E-2"/>
    <n v="272.09559710600001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2015622695546791"/>
    <n v="-4.8492558931621902E-4"/>
    <n v="63.036481914686668"/>
    <n v="0.1934567734001183"/>
    <n v="61.964139991000394"/>
    <n v="3.7249077304419835E-2"/>
    <n v="219.56495972499999"/>
    <n v="642.98992285099996"/>
    <n v="3271.2476302739997"/>
    <n v="0.30637571837228439"/>
    <n v="1.5347034472079857"/>
    <n v="0.34717476113488388"/>
    <n v="54.862079212202076"/>
    <n v="0.13198911756584056"/>
    <n v="0.38652648686350571"/>
    <n v="755.76538893839484"/>
    <n v="1.9664753820463565"/>
    <n v="174.44112775599999"/>
    <n v="43.587114177061714"/>
    <n v="409.41204633100523"/>
    <n v="0"/>
    <n v="0"/>
    <n v="45.123831969000008"/>
    <n v="11.274965035140353"/>
    <n v="1817.4958540909997"/>
    <n v="1.0925681140629222"/>
    <n v="-220.37163734699959"/>
    <n v="-798.30396458399957"/>
    <n v="-2949.4307301879994"/>
    <n v="-55.063641481756754"/>
    <n v="-692.72890702370819"/>
    <n v="0.15810537625982368"/>
    <n v="-3.369462325067035"/>
    <n v="-6.2134109209674531"/>
    <n v="-0.13247404315515676"/>
    <n v="-1.7730186086462381"/>
    <n v="-157.6008197339996"/>
    <n v="-2677.3351330819996"/>
    <n v="-9.4740040261420716E-2"/>
    <n v="-1.6094512625608137"/>
    <n v="931.16989276899994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096.2215909090919"/>
    <n v="2003.158739603"/>
    <n v="1.2041773637999895"/>
    <n v="6828.7557019009992"/>
    <n v="21216.865033562"/>
    <n v="12.754290560756218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299997"/>
    <n v="6843.7848917420006"/>
    <n v="2.6731225714069495E-3"/>
    <n v="0.16114820700271859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88.870035048130546"/>
    <n v="255.32029041799998"/>
    <n v="62.330683228818117"/>
    <n v="227.051173820721"/>
    <n v="41.24"/>
    <n v="10.067814712838187"/>
    <n v="71.561780231944581"/>
    <n v="67.471065931000084"/>
    <n v="296.56029041799997"/>
    <n v="1632.174864822"/>
    <n v="0.98116439158061042"/>
    <n v="6613.0858688529997"/>
    <n v="20639.148232508"/>
    <n v="12.407002310073675"/>
    <n v="1522.044771783"/>
    <n v="0.91496086886975769"/>
    <n v="18162.920572085997"/>
    <n v="10.918444644949972"/>
    <n v="1508.4703480410001"/>
    <n v="0.90680074981699355"/>
    <n v="17893.036531203998"/>
    <n v="10.756206752138052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3.3138890171679827"/>
    <n v="8.1601190527641945E-3"/>
    <n v="269.88404088200002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90.567335420607932"/>
    <n v="0.22301297221937891"/>
    <n v="126.87412804813266"/>
    <n v="0.34728825068254066"/>
    <n v="384.55829852299996"/>
    <n v="0.23117309127214311"/>
    <n v="164.258968173"/>
    <n v="807.24889102399993"/>
    <n v="3241.9590886679998"/>
    <n v="-0.15132481755741922"/>
    <n v="0.80502896671951629"/>
    <n v="0.29214694428422749"/>
    <n v="40.100117761584599"/>
    <n v="9.8742514691706501E-2"/>
    <n v="0.4852690015552123"/>
    <n v="750.91168187722019"/>
    <n v="1.9488688897981938"/>
    <n v="84.435197314999996"/>
    <n v="20.612946697607963"/>
    <n v="406.08709984906204"/>
    <n v="0"/>
    <n v="0"/>
    <n v="79.823770858000003"/>
    <n v="19.487171063976639"/>
    <n v="1796.4338329950001"/>
    <n v="1.079906906272317"/>
    <n v="206.72490660799994"/>
    <n v="-591.5790579759996"/>
    <n v="-2664.2422876139995"/>
    <n v="50.467217659023326"/>
    <n v="-624.03755382908764"/>
    <n v="-3.6346621276101807"/>
    <n v="-3.2889496027637786"/>
    <n v="-11.302684110906524"/>
    <n v="0.12427045752767239"/>
    <n v="-1.6015806391156531"/>
    <n v="220.29933034999993"/>
    <n v="-2394.3582467319993"/>
    <n v="0.13243057658043658"/>
    <n v="-1.4393427463037316"/>
    <n v="888.40269816199998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197.4454999999998"/>
    <n v="1989.8629354950003"/>
    <n v="1.196184733948026"/>
    <n v="8818.618637395999"/>
    <n v="21149.254746097999"/>
    <n v="12.713647362534045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900003"/>
    <n v="6814.6053873750006"/>
    <n v="-4.832517043001693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74.001880291000816"/>
    <n v="232.43347388300003"/>
    <n v="55.374983161306091"/>
    <n v="282.42615698202712"/>
    <n v="0"/>
    <n v="0"/>
    <n v="71.561780231944581"/>
    <n v="78.185385536000013"/>
    <n v="232.43347388300003"/>
    <n v="1615.4609988479999"/>
    <n v="0.97111703054547538"/>
    <n v="8228.5468677009994"/>
    <n v="20661.066359640005"/>
    <n v="12.420178156813851"/>
    <n v="1501.8592144679999"/>
    <n v="0.90282653786849731"/>
    <n v="18212.551365808999"/>
    <n v="10.948279663596827"/>
    <n v="1481.3174991179999"/>
    <n v="0.89047810628938273"/>
    <n v="17936.748820172998"/>
    <n v="10.782483925212604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4.8938611233904057"/>
    <n v="1.2348431579114447E-2"/>
    <n v="275.80254563599999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89.197569485297777"/>
    <n v="0.22506770340255086"/>
    <n v="109.88727711663975"/>
    <n v="0.29346920572019791"/>
    <n v="394.94365199700042"/>
    <n v="0.23741613498166531"/>
    <n v="177.41678485099999"/>
    <n v="984.66567587499992"/>
    <n v="3257.6539517179999"/>
    <n v="9.7048457470797711E-2"/>
    <n v="0.61700517526080612"/>
    <n v="0.32983598395981417"/>
    <n v="42.267799510678572"/>
    <n v="0.10665219488201318"/>
    <n v="0.59192119643722541"/>
    <n v="756.16455341623418"/>
    <n v="1.9583036881689393"/>
    <n v="82.945827092000002"/>
    <n v="19.761025388417792"/>
    <n v="409.64180728458342"/>
    <n v="0"/>
    <n v="0"/>
    <n v="94.470957758999987"/>
    <n v="22.506774122260786"/>
    <n v="1792.8777836989998"/>
    <n v="1.0777692254274884"/>
    <n v="196.98515179600042"/>
    <n v="-394.59390617999918"/>
    <n v="-2769.4655652599995"/>
    <n v="46.929769974619191"/>
    <n v="-646.27727629959452"/>
    <n v="-0.34818114716483883"/>
    <n v="-1.7038044471788951"/>
    <n v="-13.947866868420153"/>
    <n v="0.11841550852053767"/>
    <n v="-1.6648344824487415"/>
    <n v="217.52686714600043"/>
    <n v="-2493.6630196239994"/>
    <n v="0.13076394009965212"/>
    <n v="-1.4990387440645205"/>
    <n v="867.01381988499998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403.786578947369"/>
    <n v="1508.1503166129999"/>
    <n v="0.90660836636096298"/>
    <n v="10326.768954009"/>
    <n v="21129.605865759997"/>
    <n v="12.701835649133974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952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70.505696703680059"/>
    <n v="245.09113634100001"/>
    <n v="55.654635379624551"/>
    <n v="338.08079236165167"/>
    <n v="0"/>
    <n v="0"/>
    <n v="71.561780231944581"/>
    <n v="65.400904542000006"/>
    <n v="245.09113634100001"/>
    <n v="1458.4768883670001"/>
    <n v="0.87674771842847288"/>
    <n v="9687.0237560679998"/>
    <n v="20649.809649792998"/>
    <n v="12.41341130657845"/>
    <n v="1397.1452158390002"/>
    <n v="0.83987884214718111"/>
    <n v="18277.208769088"/>
    <n v="10.98714776720308"/>
    <n v="1380.2574423780002"/>
    <n v="0.82972693849387968"/>
    <n v="17995.671720738996"/>
    <n v="10.817904794097451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3.8348301304457544"/>
    <n v="1.0151903653301441E-2"/>
    <n v="281.53704834899997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11.279708349961206"/>
    <n v="2.9860647932490148E-2"/>
    <n v="108.34868953578574"/>
    <n v="0.28842434255552657"/>
    <n v="66.561201706999725"/>
    <n v="4.0012551585791582E-2"/>
    <n v="142.89120049100001"/>
    <n v="1127.5568763659999"/>
    <n v="3256.6781479799997"/>
    <n v="-6.7826792059059171E-3"/>
    <n v="0.49779532875520105"/>
    <n v="0.30848350489779564"/>
    <n v="32.447349100454154"/>
    <n v="8.5897510624429824E-2"/>
    <n v="0.67781870706165526"/>
    <n v="756.85248084534896"/>
    <n v="1.9577170942312847"/>
    <n v="75.889421097000024"/>
    <n v="17.232765425053767"/>
    <n v="409.43256197871591"/>
    <n v="0"/>
    <n v="0"/>
    <n v="67.001779393999982"/>
    <n v="15.214583675400393"/>
    <n v="1601.3680888580002"/>
    <n v="0.96264522905290273"/>
    <n v="-93.217772245000276"/>
    <n v="-487.81167842499946"/>
    <n v="-2776.8819320129992"/>
    <n v="-21.167640750492954"/>
    <n v="-648.50379130956344"/>
    <n v="8.6436425026762187E-2"/>
    <n v="-2.0272811371583708"/>
    <n v="-108.7760523169235"/>
    <n v="-5.6036862691939672E-2"/>
    <n v="-1.6692927516757576"/>
    <n v="-76.329998784000281"/>
    <n v="-2495.344883664"/>
    <n v="-4.5884959038638241E-2"/>
    <n v="-1.500049778570133"/>
    <n v="873.7623446300000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464.6306521739134"/>
    <n v="1917.4887134229998"/>
    <n v="1.152677747597554"/>
    <n v="12244.257667431999"/>
    <n v="21086.085641184"/>
    <n v="12.675673933506637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1"/>
    <n v="-1.6270586653906016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73.345848867599486"/>
    <n v="237.02767038799999"/>
    <n v="53.090096102929976"/>
    <n v="391.17088846458165"/>
    <n v="0"/>
    <n v="0"/>
    <n v="71.561780231944581"/>
    <n v="90.434454675999973"/>
    <n v="237.02767038799999"/>
    <n v="1587.3983171890002"/>
    <n v="0.95424745083958051"/>
    <n v="11274.422073256999"/>
    <n v="20642.10578632"/>
    <n v="12.408780211785718"/>
    <n v="1482.4488585570002"/>
    <n v="0.89115821086613523"/>
    <n v="18312.297494715996"/>
    <n v="11.00824097778618"/>
    <n v="1408.3446871020003"/>
    <n v="0.84661128402250951"/>
    <n v="17974.583410214"/>
    <n v="10.805227782698935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16.598051939395543"/>
    <n v="4.4546926843625712E-2"/>
    <n v="337.71408450199999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73.934536124118651"/>
    <n v="0.19843029675797358"/>
    <n v="99.83465483137806"/>
    <n v="0.26689372172092068"/>
    <n v="404.19456768899965"/>
    <n v="0.24297722360159929"/>
    <n v="165.75939978100001"/>
    <n v="1293.3162761469998"/>
    <n v="3177.5685482649997"/>
    <n v="-0.32306906908521216"/>
    <n v="0.29632368098474737"/>
    <n v="0.21788847122403721"/>
    <n v="37.127236874631187"/>
    <n v="9.9644483039278253E-2"/>
    <n v="0.77746319010093345"/>
    <n v="738.804188315744"/>
    <n v="1.9101612079439299"/>
    <n v="63.633148646999992"/>
    <n v="14.252724044712592"/>
    <n v="395.67948776114821"/>
    <n v="0"/>
    <n v="0"/>
    <n v="102.12625113400003"/>
    <n v="22.874512829918601"/>
    <n v="1753.1577169700001"/>
    <n v="1.0538919338788586"/>
    <n v="164.33099645299961"/>
    <n v="-323.48068197199984"/>
    <n v="-2733.5886934009995"/>
    <n v="36.807299249487464"/>
    <n v="-638.96953348436614"/>
    <n v="0.35768374583468066"/>
    <n v="-1.5428486437485698"/>
    <n v="7.1158198993554667"/>
    <n v="9.8785813718695326E-2"/>
    <n v="-1.643267486223009"/>
    <n v="238.43516790799961"/>
    <n v="-2395.8746088989997"/>
    <n v="0.14333274056232104"/>
    <n v="-1.4402542911357634"/>
    <n v="869.59951545700005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429.5671428571422"/>
    <n v="1573.8166161500001"/>
    <n v="0.94608295711787771"/>
    <n v="13818.074283581998"/>
    <n v="21084.538930391005"/>
    <n v="12.674744144924013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91"/>
    <n v="6762.2675717479997"/>
    <n v="-2.4748787471451594E-2"/>
    <n v="-3.8379271408263138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71.663210575073961"/>
    <n v="237.48968396699996"/>
    <n v="53.614648182940805"/>
    <n v="444.78553664752246"/>
    <n v="0"/>
    <n v="0"/>
    <n v="71.561780231944581"/>
    <n v="79.947318948000088"/>
    <n v="237.48968396699996"/>
    <n v="1496.6527293269999"/>
    <n v="0.89969671523996408"/>
    <n v="12771.074802583998"/>
    <n v="20667.461800795001"/>
    <n v="12.424022707581649"/>
    <n v="1419.5047356229998"/>
    <n v="0.85332002733985668"/>
    <n v="18363.140550886001"/>
    <n v="11.038804734984206"/>
    <n v="1400.5792860649997"/>
    <n v="0.84194319658404804"/>
    <n v="18045.019991043999"/>
    <n v="10.847569976825678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4.2725279801928409"/>
    <n v="1.1376830755808557E-2"/>
    <n v="318.12055984199998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7.420186743851513"/>
    <n v="4.6386241877913514E-2"/>
    <n v="93.664730961433918"/>
    <n v="0.25072143734236146"/>
    <n v="96.089336381000209"/>
    <n v="5.7763072633722073E-2"/>
    <n v="88.106290153000003"/>
    <n v="1381.4225662999997"/>
    <n v="3039.3482875879995"/>
    <n v="-0.61071164726413807"/>
    <n v="0.12860712045480605"/>
    <n v="0.13570406145409097"/>
    <n v="19.890496590637529"/>
    <n v="5.2964150126047063E-2"/>
    <n v="0.8304273402269805"/>
    <n v="707.39034952310021"/>
    <n v="1.8270715826260862"/>
    <n v="43.800520421999991"/>
    <n v="9.8882168413746978"/>
    <n v="372.28624752306706"/>
    <n v="0"/>
    <n v="0"/>
    <n v="44.305769731000012"/>
    <n v="10.002279749262831"/>
    <n v="1584.7590194799998"/>
    <n v="0.95266086536601113"/>
    <n v="-10.942403329999792"/>
    <n v="-334.42308530199966"/>
    <n v="-2622.2711579920001"/>
    <n v="-2.4703098467860145"/>
    <n v="-613.72561856166635"/>
    <n v="-0.91049886460879359"/>
    <n v="-1.7060778572027102"/>
    <n v="6.1349161051632484"/>
    <n v="-6.5779082481335479E-3"/>
    <n v="-1.576350145283725"/>
    <n v="7.9830462280002088"/>
    <n v="-2304.1505981500004"/>
    <n v="4.7989225076750094E-3"/>
    <n v="-1.3851153871251995"/>
    <n v="873.53872027399996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446.4216666666662"/>
    <n v="1837.4117233030001"/>
    <n v="1.1045403249573247"/>
    <n v="15655.486006884999"/>
    <n v="21060.796009970003"/>
    <n v="12.660471343295152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13"/>
    <n v="6820.2184536060004"/>
    <n v="-1.2826719825904997E-2"/>
    <n v="0.10205878074600383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70.564227525054804"/>
    <n v="241.470417978"/>
    <n v="54.306684358845864"/>
    <n v="499.09222100636833"/>
    <n v="0"/>
    <n v="0"/>
    <n v="71.561780231944581"/>
    <n v="72.287892181000018"/>
    <n v="241.470417978"/>
    <n v="1543.4637223269999"/>
    <n v="0.92783664096485774"/>
    <n v="14314.538524910999"/>
    <n v="20868.725988352002"/>
    <n v="12.545010512496086"/>
    <n v="1442.7174085219999"/>
    <n v="0.86727407636535192"/>
    <n v="18503.550102472"/>
    <n v="11.123210429020554"/>
    <n v="1370.543408881"/>
    <n v="0.8238874515790281"/>
    <n v="18153.015340599999"/>
    <n v="10.912490221417366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16.231928739926829"/>
    <n v="4.3386624786323852E-2"/>
    <n v="350.53476187200005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66.108890027149229"/>
    <n v="0.17670368399246683"/>
    <n v="42.484656788542679"/>
    <n v="0.11546083079906487"/>
    <n v="366.12200061700025"/>
    <n v="0.22009030877879068"/>
    <n v="214.94674549400003"/>
    <n v="1596.3693117939997"/>
    <n v="3075.2139333169998"/>
    <n v="0.20027599660748607"/>
    <n v="0.1377544753534532"/>
    <n v="0.140912926780143"/>
    <n v="48.341511806085279"/>
    <n v="0.12921292767723927"/>
    <n v="0.95964026790421963"/>
    <n v="715.25776956896198"/>
    <n v="1.8486318303843299"/>
    <n v="170.71627263400001"/>
    <n v="38.394080775964795"/>
    <n v="392.75147234075689"/>
    <n v="0"/>
    <n v="0"/>
    <n v="44.23047286000002"/>
    <n v="9.947431030120482"/>
    <n v="1758.4104678209999"/>
    <n v="1.0570495686420969"/>
    <n v="79.001255482000204"/>
    <n v="-255.42182981999946"/>
    <n v="-2883.143911699"/>
    <n v="17.76737822106395"/>
    <n v="-672.77311278041941"/>
    <n v="-0.76755723195630265"/>
    <n v="-1.3139754712813874"/>
    <n v="7.4039913656736722"/>
    <n v="4.7490756315227568E-2"/>
    <n v="-1.7331709995852651"/>
    <n v="151.17525512300023"/>
    <n v="-2532.6091498269998"/>
    <n v="9.0877381101551427E-2"/>
    <n v="-1.5224507919820782"/>
    <n v="890.70999965800002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444.5984782608684"/>
    <n v="1649.0058624630001"/>
    <n v="0.99128216505945133"/>
    <n v="17304.491869347999"/>
    <n v="21097.909264398"/>
    <n v="12.682781577624358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5161E-3"/>
    <n v="4.0523096891096122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67.998624028971577"/>
    <n v="235.21247445400002"/>
    <n v="52.920972637788545"/>
    <n v="552.0131936441569"/>
    <n v="0"/>
    <n v="0"/>
    <n v="71.561780231944581"/>
    <n v="67.01410642899998"/>
    <n v="235.21247445400002"/>
    <n v="1527.3508070790001"/>
    <n v="0.91815053500487043"/>
    <n v="15841.889331989998"/>
    <n v="20815.600179033001"/>
    <n v="12.513074502757698"/>
    <n v="1433.4330566240001"/>
    <n v="0.86169288792926191"/>
    <n v="18565.954578866997"/>
    <n v="11.160724209825332"/>
    <n v="1418.8270122660001"/>
    <n v="0.85291262122206735"/>
    <n v="18212.050415201003"/>
    <n v="10.947978522518687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3.2862460871190362"/>
    <n v="8.7802667071946155E-3"/>
    <n v="353.90416366600004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27.371438832783497"/>
    <n v="7.3131630054580732E-2"/>
    <n v="62.804265260916907"/>
    <n v="0.16970707486666084"/>
    <n v="136.26109974199997"/>
    <n v="8.1911896761775335E-2"/>
    <n v="266.29734855200007"/>
    <n v="1862.6666603459998"/>
    <n v="3187.449208385"/>
    <n v="0.7285068448702674"/>
    <n v="0.19620263263440374"/>
    <n v="0.20966533530610376"/>
    <n v="59.914826919573585"/>
    <n v="0.16008179123628855"/>
    <n v="1.1197220591405082"/>
    <n v="740.59085799893876"/>
    <n v="1.916100860663746"/>
    <n v="179.844750084"/>
    <n v="40.463666394983704"/>
    <n v="417.66600241566886"/>
    <n v="0"/>
    <n v="0"/>
    <n v="86.452598468000076"/>
    <n v="19.451160524589884"/>
    <n v="1793.6481556310002"/>
    <n v="1.0782323262411591"/>
    <n v="-144.64229316800009"/>
    <n v="-400.06412298799955"/>
    <n v="-2905.1401230199995"/>
    <n v="-32.543388086790088"/>
    <n v="-677.78659273802191"/>
    <n v="0.17934703652775164"/>
    <n v="-1.5790789889797618"/>
    <n v="2.5576765542892006"/>
    <n v="-8.6950161181707841E-2"/>
    <n v="-1.746393785797085"/>
    <n v="-130.0362488100001"/>
    <n v="-2551.2359593539995"/>
    <n v="-7.8169894474513238E-2"/>
    <n v="-1.5336480984904344"/>
    <n v="868.50159315099995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425.6828571428578"/>
    <n v="1971.1223836290003"/>
    <n v="1.1849190524540925"/>
    <n v="19275.614252977"/>
    <n v="21131.665181918001"/>
    <n v="12.703073584926756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07"/>
    <n v="6842.8240945980015"/>
    <n v="1.5258326997438232E-3"/>
    <n v="-4.8363303479438402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68.715569412565216"/>
    <n v="176.62968455200001"/>
    <n v="39.910154038020927"/>
    <n v="591.92334768217779"/>
    <n v="44.21"/>
    <n v="9.9894189048469659"/>
    <n v="81.551199136791553"/>
    <n v="83.273633015999991"/>
    <n v="220.83968455200002"/>
    <n v="1625.1471948199999"/>
    <n v="0.97693978323112851"/>
    <n v="17467.036526809999"/>
    <n v="20311.964838321001"/>
    <n v="12.210319526377104"/>
    <n v="1522.6322605999999"/>
    <n v="0.91531403146288148"/>
    <n v="18587.747776606997"/>
    <n v="11.173824956603157"/>
    <n v="1494.5207621529999"/>
    <n v="0.89841510606913821"/>
    <n v="18214.052944116"/>
    <n v="10.949182321270188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6.3519007923555293"/>
    <n v="1.6898925393743301E-2"/>
    <n v="373.69483249100006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78.174419626704989"/>
    <n v="0.20797926922296409"/>
    <n v="183.89562302610466"/>
    <n v="0.4927540585496511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81.376854051061684"/>
    <n v="0.21649919139817964"/>
    <n v="1.3362212505386879"/>
    <n v="677.60176460495563"/>
    <n v="1.7455300433685039"/>
    <n v="235.98392589499997"/>
    <n v="53.321472304354629"/>
    <n v="379.40624394129293"/>
    <n v="0"/>
    <n v="0"/>
    <n v="124.16422204700007"/>
    <n v="28.055381746707056"/>
    <n v="1985.295342762"/>
    <n v="1.1934389746293081"/>
    <n v="-14.172959132999608"/>
    <n v="-414.23708212099916"/>
    <n v="-2084.002936938999"/>
    <n v="-3.2024344243567011"/>
    <n v="-493.70614157885103"/>
    <n v="-0.98303269843637708"/>
    <n v="1.8677372929702649"/>
    <n v="0.14073984379056359"/>
    <n v="-8.51992217521556E-3"/>
    <n v="-1.2527759848188524"/>
    <n v="13.938539314000394"/>
    <n v="-1710.3081044480002"/>
    <n v="8.3790032185277405E-3"/>
    <n v="-1.028133349485882"/>
    <n v="876.90691169399997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520.2962500000003"/>
    <n v="2173.4854480150002"/>
    <n v="1.3065674353731194"/>
    <n v="21449.099700991999"/>
    <n v="21449.099700991999"/>
    <n v="12.89389593704519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499997"/>
    <n v="6939.8065154300002"/>
    <n v="2.4506300002399506E-2"/>
    <n v="0.17523965177452627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76.572486613239107"/>
    <n v="195.20390645500001"/>
    <n v="43.183874608882107"/>
    <n v="635.10722229105988"/>
    <n v="77.39"/>
    <n v="17.120559299625548"/>
    <n v="98.671758436417093"/>
    <n v="73.536417635999968"/>
    <n v="272.59390645500002"/>
    <n v="3168.2715981939991"/>
    <n v="1.904572446251436"/>
    <n v="20635.308125003998"/>
    <n v="20635.308125003998"/>
    <n v="12.404693870687691"/>
    <n v="2818.6504947289991"/>
    <n v="1.6944014745875706"/>
    <n v="18843.672824177997"/>
    <n v="11.327671550495918"/>
    <n v="2751.7821400259991"/>
    <n v="1.6542042812768398"/>
    <n v="18427.651300753001"/>
    <n v="11.077584679466788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14.792914226141704"/>
    <n v="4.0197193310730558E-2"/>
    <n v="416.02152342500005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220.07100755376351"/>
    <n v="-0.59800501087831681"/>
    <n v="194.39833212373978"/>
    <n v="0.48920206635749913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154.91757811824829"/>
    <n v="0.42096180236378106"/>
    <n v="1.7571830529024688"/>
    <n v="673.75852117089107"/>
    <n v="1.7571830529024688"/>
    <n v="480.56374252099999"/>
    <n v="106.31244412819181"/>
    <n v="431.43773261601609"/>
    <n v="0"/>
    <n v="0"/>
    <n v="219.70960490599987"/>
    <n v="48.605133990056487"/>
    <n v="3868.544945620999"/>
    <n v="2.3255342486152171"/>
    <n v="-1695.0594976059988"/>
    <n v="-2109.2965797269981"/>
    <n v="-2109.2965797269981"/>
    <n v="-374.98858567201182"/>
    <n v="-479.36018904715127"/>
    <n v="1.514801773854435E-2"/>
    <n v="0.16265087372441878"/>
    <n v="0.16265087372441878"/>
    <n v="-1.0189668132420977"/>
    <n v="-1.26798098654497"/>
    <n v="-1628.1911429029988"/>
    <n v="-1693.2750563019979"/>
    <n v="-0.97876961993136713"/>
    <n v="-1.017894115515839"/>
    <n v="1735.60409481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635.2174999999988"/>
    <n v="1680.9850145109999"/>
    <n v="0.9329783685265991"/>
    <n v="1680.9850145109999"/>
    <n v="21365.106502374998"/>
    <n v="11.858036827164364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699991"/>
    <n v="6966.6181709969997"/>
    <n v="2.2524689122041641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74.438166421101073"/>
    <n v="244.34436211400001"/>
    <n v="52.714756559751528"/>
    <n v="52.714756559751528"/>
    <n v="18.416"/>
    <n v="3.9730605953226585"/>
    <n v="3.9730605953226585"/>
    <n v="82.276729549000009"/>
    <n v="262.76036211400003"/>
    <n v="1351.0469917869998"/>
    <n v="0.74985654679788127"/>
    <n v="1351.0469917869998"/>
    <n v="20323.954023822997"/>
    <n v="11.280177576521702"/>
    <n v="1339.3446989189997"/>
    <n v="0.74336155367554024"/>
    <n v="18817.739718083001"/>
    <n v="10.444200245677074"/>
    <n v="1268.3506476309997"/>
    <n v="0.70395851701905932"/>
    <n v="18350.504783447999"/>
    <n v="10.184876049880359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15.316228696495905"/>
    <n v="3.9403036656480858E-2"/>
    <n v="467.234934635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71.180699228029795"/>
    <n v="0.18312182172871794"/>
    <n v="241.08324196442044"/>
    <n v="0.57785925064266297"/>
    <n v="400.9320740120001"/>
    <n v="0.22252485838519875"/>
    <n v="52.945668927"/>
    <n v="52.945668927"/>
    <n v="2697.0873046289998"/>
    <n v="-0.81019419448382968"/>
    <n v="-0.81019419448382968"/>
    <n v="-0.13910534112725836"/>
    <n v="11.422477785993864"/>
    <n v="2.9385844245870089E-2"/>
    <n v="2.9385844245870089E-2"/>
    <n v="618.56755539447749"/>
    <n v="1.4969342924086495"/>
    <n v="45.870092392000004"/>
    <n v="9.8959956877967468"/>
    <n v="396.61167148535031"/>
    <n v="0"/>
    <n v="0"/>
    <n v="7.0755765349999962"/>
    <n v="1.5264820981971177"/>
    <n v="1403.9926607139998"/>
    <n v="0.77924239104375137"/>
    <n v="276.99235379700013"/>
    <n v="276.99235379700013"/>
    <n v="-1655.9348260769975"/>
    <n v="59.758221442035932"/>
    <n v="-377.484313430057"/>
    <n v="-2.5705238778828217"/>
    <n v="-2.5705238778828217"/>
    <n v="-0.34958490829014521"/>
    <n v="0.15373597748284784"/>
    <n v="-0.91907504176598664"/>
    <n v="347.98640508500011"/>
    <n v="-1188.6998914419974"/>
    <n v="0.19313901413932869"/>
    <n v="-0.65975084596927147"/>
    <n v="872.50565952800002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512.6452499999996"/>
    <n v="1797.5913346409998"/>
    <n v="0.99769707415195841"/>
    <n v="3478.5763491519997"/>
    <n v="21699.203304589995"/>
    <n v="12.043466849900872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199988"/>
    <n v="7057.8763164370002"/>
    <n v="3.563351896141187E-2"/>
    <n v="0.18448726505109625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40.132070716394111"/>
    <n v="141.99358092599999"/>
    <n v="31.46570870511038"/>
    <n v="84.180465264861908"/>
    <n v="13.272"/>
    <n v="2.9410687667061799"/>
    <n v="6.914129362028838"/>
    <n v="25.836217364999975"/>
    <n v="155.26558092599998"/>
    <n v="1730.6692180939999"/>
    <n v="0.96055403803005113"/>
    <n v="3081.7162098809995"/>
    <n v="20334.044225219997"/>
    <n v="11.285777828490765"/>
    <n v="1487.9307577729999"/>
    <n v="0.82582961708997182"/>
    <n v="18777.258028863995"/>
    <n v="10.421732145107041"/>
    <n v="1470.5328903539998"/>
    <n v="0.81617347273395413"/>
    <n v="18300.301861828997"/>
    <n v="10.157012482089426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3.8553589868381524"/>
    <n v="9.6561443560176808E-3"/>
    <n v="476.95616703500008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14.829908587873128"/>
    <n v="3.7143036121907252E-2"/>
    <n v="319.79212260305957"/>
    <n v="0.75768902141010974"/>
    <n v="84.319983965999853"/>
    <n v="4.6799180477924925E-2"/>
    <n v="56.095149533000011"/>
    <n v="109.04081846000001"/>
    <n v="2608.7040110490002"/>
    <n v="-0.61174035154070228"/>
    <n v="-0.74247900346973084"/>
    <n v="-0.18978170251179272"/>
    <n v="12.430657945691614"/>
    <n v="3.1133865347858818E-2"/>
    <n v="6.0519709593728904E-2"/>
    <n v="595.0989856768424"/>
    <n v="1.4478798985042141"/>
    <n v="31.768387825000001"/>
    <n v="7.039859343031674"/>
    <n v="380.76231120855192"/>
    <n v="0"/>
    <n v="0"/>
    <n v="24.32676170800001"/>
    <n v="5.390798602659939"/>
    <n v="1786.764367627"/>
    <n v="0.99168790337790991"/>
    <n v="10.826967013999848"/>
    <n v="287.81932081100001"/>
    <n v="-1243.544931678998"/>
    <n v="2.3992506421815119"/>
    <n v="-275.30686307378289"/>
    <n v="-1.0269620681484035"/>
    <n v="-1.4980156105594875"/>
    <n v="-0.57403296087138944"/>
    <n v="6.0091707740484342E-3"/>
    <n v="-0.69019087709410432"/>
    <n v="28.224834432999845"/>
    <n v="-766.58876464399805"/>
    <n v="1.5665315130066117E-2"/>
    <n v="-0.4254712140764883"/>
    <n v="922.451895713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23.7776190476197"/>
    <n v="1692.1851979160001"/>
    <n v="0.9391946814325387"/>
    <n v="5170.7615470679993"/>
    <n v="21794.264285761994"/>
    <n v="12.09622748628893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21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55.494963552632726"/>
    <n v="142.76355605500001"/>
    <n v="32.271865439234062"/>
    <n v="116.45233070409597"/>
    <n v="0"/>
    <n v="0"/>
    <n v="6.914129362028838"/>
    <n v="102.73382167900002"/>
    <n v="142.76355605500001"/>
    <n v="1746.2922186570001"/>
    <n v="0.96922509782590449"/>
    <n v="4828.0084285379999"/>
    <n v="20482.405549510997"/>
    <n v="11.368121159986631"/>
    <n v="1663.4122368660001"/>
    <n v="0.92322514569820779"/>
    <n v="19031.123710303"/>
    <n v="10.562632383508488"/>
    <n v="1594.3152233410001"/>
    <n v="0.88487500075811842"/>
    <n v="18547.841347355999"/>
    <n v="10.294401562515036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15.619459085711377"/>
    <n v="3.8350144940089231E-2"/>
    <n v="483.2823629470000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12.230954039830005"/>
    <n v="-3.0030416393365626E-2"/>
    <n v="307.76273083278426"/>
    <n v="0.72810632630230177"/>
    <n v="14.989992783999952"/>
    <n v="8.319728546723611E-3"/>
    <n v="213.93007477500004"/>
    <n v="322.97089323500006"/>
    <n v="2603.0691260990002"/>
    <n v="-2.566386256284936E-2"/>
    <n v="-0.49770458018540031"/>
    <n v="-0.20425800174566211"/>
    <n v="48.359138545724711"/>
    <n v="0.11873522394273957"/>
    <n v="0.17925493353646849"/>
    <n v="588.59604501036506"/>
    <n v="1.4447524311430517"/>
    <n v="174.64071949699996"/>
    <n v="39.477734763393862"/>
    <n v="376.65293179488407"/>
    <n v="0"/>
    <n v="0"/>
    <n v="39.289355278000073"/>
    <n v="8.881403782330846"/>
    <n v="1960.2222934320002"/>
    <n v="1.087960321768644"/>
    <n v="-268.03709551600008"/>
    <n v="19.782225294999932"/>
    <n v="-1291.2103898479986"/>
    <n v="-60.590092585554714"/>
    <n v="-280.83331417758092"/>
    <n v="0.21629579351877282"/>
    <n v="-1.0247803169877887"/>
    <n v="-0.56221708256030278"/>
    <n v="-0.1487656403361052"/>
    <n v="-0.71664610484075009"/>
    <n v="-198.94008199100008"/>
    <n v="-807.92802690099836"/>
    <n v="-0.11041549539601596"/>
    <n v="-0.44841528384730001"/>
    <n v="930.65053821599997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33.2267499999998"/>
    <n v="1970.9655661520001"/>
    <n v="1.0939230406319393"/>
    <n v="7141.7271132199994"/>
    <n v="21762.071112311001"/>
    <n v="12.078359668203269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3999992"/>
    <n v="7151.1698788370004"/>
    <n v="4.4914472321580856E-2"/>
    <n v="2.8237955520538094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65.225506925401461"/>
    <n v="134.75677739600002"/>
    <n v="30.396996362976477"/>
    <n v="146.84932706707244"/>
    <n v="66.39"/>
    <n v="14.975548002366448"/>
    <n v="21.889677364395286"/>
    <n v="88.012684687999965"/>
    <n v="201.146777396"/>
    <n v="1674.5142174589998"/>
    <n v="0.92938695419242801"/>
    <n v="6502.5226459969999"/>
    <n v="20524.744902147999"/>
    <n v="11.391620298769395"/>
    <n v="1596.4617795519998"/>
    <n v="0.88606637991641024"/>
    <n v="19105.540718071999"/>
    <n v="10.603935225532425"/>
    <n v="1582.2012122729998"/>
    <n v="0.87815149627415745"/>
    <n v="18621.572211588002"/>
    <n v="10.33532358194258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3.2167466459954932"/>
    <n v="7.9148836422528145E-3"/>
    <n v="483.96850648399999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66.870332922402454"/>
    <n v="0.16453608643951148"/>
    <n v="284.06572833457875"/>
    <n v="0.68673936943387504"/>
    <n v="310.71191597200021"/>
    <n v="0.17245097008176427"/>
    <n v="194.105438556"/>
    <n v="517.07633179100003"/>
    <n v="2632.9155964820002"/>
    <n v="0.18170374935976241"/>
    <n v="-0.3594586037336196"/>
    <n v="-0.18786279392447014"/>
    <n v="43.784234261421439"/>
    <n v="0.1077321771597101"/>
    <n v="0.28698711069617855"/>
    <n v="592.28016151020199"/>
    <n v="1.4613177847921499"/>
    <n v="168.24564874299998"/>
    <n v="37.951058727821668"/>
    <n v="393.99104382509773"/>
    <n v="0"/>
    <n v="0"/>
    <n v="25.85978981300002"/>
    <n v="5.8331755335997695"/>
    <n v="1868.6196560149999"/>
    <n v="1.0371191313521382"/>
    <n v="102.34591013700023"/>
    <n v="122.12813543200016"/>
    <n v="-1395.5893863189985"/>
    <n v="23.086098660981019"/>
    <n v="-308.21443317562318"/>
    <n v="-0.50491737151405447"/>
    <n v="-1.2064443184480593"/>
    <n v="-0.47617775124767703"/>
    <n v="5.6803909279801355E-2"/>
    <n v="-0.77457841535827487"/>
    <n v="116.60647741600023"/>
    <n v="-911.62087983499828"/>
    <n v="6.4718792922054166E-2"/>
    <n v="-0.50596677176843086"/>
    <n v="929.58726759599995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21.6336842105266"/>
    <n v="2684.6358159880001"/>
    <n v="1.4900234815104412"/>
    <n v="9826.3629292080004"/>
    <n v="22456.843992804002"/>
    <n v="12.463971712893301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02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147.03135800655485"/>
    <n v="518.213994963"/>
    <n v="117.19966690445683"/>
    <n v="264.04899397152928"/>
    <n v="44.17"/>
    <n v="9.9895204249346268"/>
    <n v="31.879197789329915"/>
    <n v="87.734810234000022"/>
    <n v="562.38399496299996"/>
    <n v="1715.1886391870005"/>
    <n v="0.95196202493783388"/>
    <n v="8217.7112851840011"/>
    <n v="20624.472542486998"/>
    <n v="11.446971018958624"/>
    <n v="1625.1924596660006"/>
    <n v="0.90201244893429355"/>
    <n v="19228.873963269998"/>
    <n v="10.67238750136868"/>
    <n v="1597.4637953470005"/>
    <n v="0.88662251756998089"/>
    <n v="18737.718507817"/>
    <n v="10.399786965631733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6.2711355800499549"/>
    <n v="1.5389931364312621E-2"/>
    <n v="491.155455453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219.2509027292007"/>
    <n v="0.53806145657260729"/>
    <n v="414.11906157848171"/>
    <n v="1.0170006939346734"/>
    <n v="997.17584111999963"/>
    <n v="0.55345138793692006"/>
    <n v="272.31311538200003"/>
    <n v="789.38944717300001"/>
    <n v="2727.8119270130001"/>
    <n v="0.53487797454280828"/>
    <n v="-0.19831729031122391"/>
    <n v="-0.16264527557495023"/>
    <n v="61.586539010325318"/>
    <n v="0.15113891196192544"/>
    <n v="0.43812602265810402"/>
    <n v="611.59890100984865"/>
    <n v="1.5139870369708959"/>
    <n v="204.54899713499995"/>
    <n v="46.260955055014186"/>
    <n v="420.49097349169409"/>
    <n v="0"/>
    <n v="0"/>
    <n v="67.764118247000084"/>
    <n v="15.325583955311128"/>
    <n v="1987.5017545690005"/>
    <n v="1.1031009368997593"/>
    <n v="697.13406141899964"/>
    <n v="819.26219685099977"/>
    <n v="-895.44047669599922"/>
    <n v="157.66436371887545"/>
    <n v="-197.479839431367"/>
    <n v="2.5390183222589178"/>
    <n v="-3.0762160388692941"/>
    <n v="-0.67667390852287612"/>
    <n v="0.38692254461068198"/>
    <n v="-0.49698634303622274"/>
    <n v="724.86272573799965"/>
    <n v="-404.28502124299916"/>
    <n v="0.40231247597499464"/>
    <n v="-0.22438580729927537"/>
    <n v="932.29748713799995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04.7650000000003"/>
    <n v="1779.2311088030001"/>
    <n v="0.98750680273356628"/>
    <n v="11605.594038011001"/>
    <n v="22727.924784994"/>
    <n v="12.614426662255173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69993"/>
    <n v="7.1668513646678811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54.389354404150943"/>
    <n v="136.99586712600001"/>
    <n v="31.101742573326838"/>
    <n v="295.1507365448561"/>
    <n v="22.06"/>
    <n v="5.0082126969316176"/>
    <n v="36.88741048626153"/>
    <n v="80.516457525999954"/>
    <n v="159.05586712600001"/>
    <n v="2013.6530035140004"/>
    <n v="1.117615372998249"/>
    <n v="10231.364288698001"/>
    <n v="21179.648657633996"/>
    <n v="11.755104227573492"/>
    <n v="1847.4694018970004"/>
    <n v="1.0253803416481295"/>
    <n v="19679.198149327996"/>
    <n v="10.922325912948558"/>
    <n v="1822.1290628740003"/>
    <n v="1.0113159758414738"/>
    <n v="19179.590128312997"/>
    <n v="10.645034043999345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5.7529377896437142"/>
    <n v="1.4064365806655885E-2"/>
    <n v="499.60802101500008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53.220068428395216"/>
    <n v="-0.13010857026468278"/>
    <n v="349.61928480012529"/>
    <n v="0.85932243468168179"/>
    <n v="-209.08155568800026"/>
    <n v="-0.11604420445802689"/>
    <n v="165.87081996500001"/>
    <n v="955.26026713800002"/>
    <n v="2750.7915464870002"/>
    <n v="0.16081899651649567"/>
    <n v="-0.15280524897625936"/>
    <n v="-0.15533822456688962"/>
    <n v="37.657132665420285"/>
    <n v="9.2061431637528904E-2"/>
    <n v="0.53018745429563285"/>
    <n v="616.80868457481472"/>
    <n v="1.5267411589298305"/>
    <n v="94.935003724000012"/>
    <n v="21.552796511051103"/>
    <n v="424.81100457769145"/>
    <n v="0"/>
    <n v="0"/>
    <n v="70.935816240999998"/>
    <n v="16.104336154369186"/>
    <n v="2179.5238234790004"/>
    <n v="1.209676804635778"/>
    <n v="-400.29271467600029"/>
    <n v="418.96948217499948"/>
    <n v="-1202.5154191269992"/>
    <n v="-90.877201093815501"/>
    <n v="-267.18939977468949"/>
    <n v="3.2941673570993322"/>
    <n v="-1.8588754650723591"/>
    <n v="-0.5669547900960703"/>
    <n v="-0.22217000190221167"/>
    <n v="-0.66741872424814874"/>
    <n v="-374.95237565300027"/>
    <n v="-702.90739811199887"/>
    <n v="-0.2081056360955558"/>
    <n v="-0.39012685529893409"/>
    <n v="935.831775569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267.3069565217393"/>
    <n v="2337.0629295989997"/>
    <n v="1.2971139780419505"/>
    <n v="13942.656967610001"/>
    <n v="23147.499001169999"/>
    <n v="12.847298260933634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98"/>
    <n v="7405.1621642849996"/>
    <n v="9.1092742934918869E-2"/>
    <n v="0.18537136358074968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80.938168708989252"/>
    <n v="215.92799427099999"/>
    <n v="50.600530140208569"/>
    <n v="345.75126668506465"/>
    <n v="0"/>
    <n v="0"/>
    <n v="36.88741048626153"/>
    <n v="129.46001610899998"/>
    <n v="215.92799427099999"/>
    <n v="1933.2570112699998"/>
    <n v="1.0729940818907227"/>
    <n v="12164.621299968001"/>
    <n v="21525.507351714998"/>
    <n v="11.947062321999633"/>
    <n v="1722.8222467029998"/>
    <n v="0.95619882099774478"/>
    <n v="19919.571537473996"/>
    <n v="11.055737674251443"/>
    <n v="1651.3194683069999"/>
    <n v="0.91651343120714901"/>
    <n v="19422.564909517998"/>
    <n v="10.779889627484538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16.755949155877353"/>
    <n v="3.9685389790595604E-2"/>
    <n v="497.00662795600005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94.627811508113339"/>
    <n v="0.22411989615122785"/>
    <n v="370.31256018411989"/>
    <n v="0.90023593893400067"/>
    <n v="475.30869672499995"/>
    <n v="0.2638052859418234"/>
    <n v="323.142243173"/>
    <n v="1278.402510311"/>
    <n v="2908.174389879"/>
    <n v="0.94946557238945695"/>
    <n v="-1.153141432691962E-2"/>
    <n v="-8.4779967542507606E-2"/>
    <n v="75.725099334403552"/>
    <n v="0.1793500359818932"/>
    <n v="0.70953749027752611"/>
    <n v="655.40654703458711"/>
    <n v="1.6140916035765129"/>
    <n v="206.05538788699999"/>
    <n v="48.286985207868597"/>
    <n v="458.84526574084742"/>
    <n v="0"/>
    <n v="0"/>
    <n v="117.086855286"/>
    <n v="27.438114126534952"/>
    <n v="2256.3992544429998"/>
    <n v="1.2523441178726158"/>
    <n v="80.663675155999954"/>
    <n v="499.63315733099944"/>
    <n v="-1286.1827404239989"/>
    <n v="18.902712173709791"/>
    <n v="-285.0939868504671"/>
    <n v="-0.50913901274206286"/>
    <n v="-2.5445533077435742"/>
    <n v="-0.52948929605653583"/>
    <n v="4.4769860169334624E-2"/>
    <n v="-0.71385566464251216"/>
    <n v="152.16645355199995"/>
    <n v="-789.17611246799879"/>
    <n v="8.4455249959930229E-2"/>
    <n v="-0.43800761787560805"/>
    <n v="902.58906870800001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267.8544999999995"/>
    <n v="1604.0229955969999"/>
    <n v="0.89026299734538439"/>
    <n v="15546.679963207"/>
    <n v="23177.705380617001"/>
    <n v="12.864063370897306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15"/>
    <n v="7464.1274752979998"/>
    <n v="0.10379061403637624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55.577870112488625"/>
    <n v="129.337901085"/>
    <n v="30.305133664936331"/>
    <n v="376.05640035000096"/>
    <n v="0"/>
    <n v="0"/>
    <n v="36.88741048626153"/>
    <n v="107.86036197500005"/>
    <n v="129.337901085"/>
    <n v="1822.4246027969996"/>
    <n v="1.0114800060694735"/>
    <n v="13987.045902765001"/>
    <n v="21851.279225185001"/>
    <n v="12.127871852363183"/>
    <n v="1696.8950327349996"/>
    <n v="0.94180872853440323"/>
    <n v="20196.961834585996"/>
    <n v="11.209694517775088"/>
    <n v="1642.7552977119997"/>
    <n v="0.91176015509788466"/>
    <n v="19664.740921165001"/>
    <n v="10.914301878808759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12.68546878132795"/>
    <n v="3.0048573436518518E-2"/>
    <n v="532.22091342100009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51.173630028858703"/>
    <n v="-0.12121700872408908"/>
    <n v="301.71874341140966"/>
    <n v="0.73619151853412301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55.66781788296673"/>
    <n v="0.13186256988541162"/>
    <n v="0.84140006016293767"/>
    <n v="691.18386832691624"/>
    <n v="1.6970535216808076"/>
    <n v="149.187232935"/>
    <n v="34.956026016116532"/>
    <n v="483.91307491558928"/>
    <n v="0"/>
    <n v="0"/>
    <n v="88.394914121999989"/>
    <n v="20.711791866850195"/>
    <n v="2060.0067498539997"/>
    <n v="1.1433425759548852"/>
    <n v="-455.9837542569997"/>
    <n v="43.649403073999736"/>
    <n v="-1731.2240913509986"/>
    <n v="-106.84144791182543"/>
    <n v="-389.46512491550652"/>
    <n v="40.671261833940129"/>
    <n v="-1.1305215010338843"/>
    <n v="-0.33979974341147823"/>
    <n v="-0.2530795786095007"/>
    <n v="-0.96086200314668502"/>
    <n v="-401.84401923399969"/>
    <n v="-1199.0031779299986"/>
    <n v="-0.22303100517298219"/>
    <n v="-0.66546936418035374"/>
    <n v="907.22976820899999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334.3785714285705"/>
    <n v="2327.5078221570002"/>
    <n v="1.291810713304087"/>
    <n v="17874.187785364"/>
    <n v="23667.801479471"/>
    <n v="13.136075943753625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39996"/>
    <n v="9.8426050394775144E-2"/>
    <n v="4.3751159095332337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103.06692232463712"/>
    <n v="365.02848912100001"/>
    <n v="84.217029755361224"/>
    <n v="460.27343010536219"/>
    <n v="0"/>
    <n v="0"/>
    <n v="36.88741048626153"/>
    <n v="81.702570426000079"/>
    <n v="365.02848912100001"/>
    <n v="1867.2502377070005"/>
    <n v="1.036359078378555"/>
    <n v="15854.296140472001"/>
    <n v="22175.065740565002"/>
    <n v="12.307579471564074"/>
    <n v="1735.0664279000005"/>
    <n v="0.9629945723569231"/>
    <n v="20489.310853964002"/>
    <n v="11.371953734118541"/>
    <n v="1668.1127769870004"/>
    <n v="0.92583403406748355"/>
    <n v="19962.310289270998"/>
    <n v="11.079458487096423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15.447116538076809"/>
    <n v="3.7160538289439597E-2"/>
    <n v="527.000564693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106.1876753184259"/>
    <n v="0.25545163492553208"/>
    <n v="341.79752870268635"/>
    <n v="0.82849647218955313"/>
    <n v="527.21123536299979"/>
    <n v="0.29261217321497168"/>
    <n v="292.72380044300002"/>
    <n v="1808.708457811"/>
    <n v="3135.4273017320002"/>
    <n v="0.36184337087890928"/>
    <n v="0.13301379852909689"/>
    <n v="1.9580220992967634E-2"/>
    <n v="67.535356134459903"/>
    <n v="0.16246722689890394"/>
    <n v="1.0038672870618417"/>
    <n v="710.37771265529091"/>
    <n v="1.7402212532243464"/>
    <n v="194.78149021000004"/>
    <n v="44.938735045887306"/>
    <n v="490.45772918551182"/>
    <n v="0"/>
    <n v="0"/>
    <n v="97.942310232999972"/>
    <n v="22.59662108857259"/>
    <n v="2159.9740381500005"/>
    <n v="1.1988263052774588"/>
    <n v="167.53378400699972"/>
    <n v="211.18318708099946"/>
    <n v="-1642.6915628259992"/>
    <n v="38.652319183966007"/>
    <n v="-368.58018395260444"/>
    <n v="1.1206471085155214"/>
    <n v="-1.8268016372360349"/>
    <n v="-0.4302429524379926"/>
    <n v="9.2984408026628149E-2"/>
    <n v="-0.91172478103479326"/>
    <n v="234.48743491999971"/>
    <n v="-1115.6909981329991"/>
    <n v="0.13014494631606774"/>
    <n v="-0.61922953401267633"/>
    <n v="959.41190094000001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574.266304347826"/>
    <n v="2034.723694497"/>
    <n v="1.1293100036626191"/>
    <n v="19908.911479860999"/>
    <n v="24053.519311504999"/>
    <n v="13.350156611062477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54.209252615071314"/>
    <n v="138.975383534"/>
    <n v="30.382005394374247"/>
    <n v="490.65543549973643"/>
    <n v="0"/>
    <n v="0"/>
    <n v="36.88741048626153"/>
    <n v="108.992174087"/>
    <n v="138.975383534"/>
    <n v="1838.2170359380002"/>
    <n v="1.0202451041398106"/>
    <n v="17692.513176410001"/>
    <n v="22485.931969424"/>
    <n v="12.480116088206819"/>
    <n v="1743.7995186010003"/>
    <n v="0.96784160230905147"/>
    <n v="20799.677315941"/>
    <n v="11.544212970721496"/>
    <n v="1708.4031611030002"/>
    <n v="0.94819595669937007"/>
    <n v="20251.886438107998"/>
    <n v="11.240178708022812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7.7381497147107217"/>
    <n v="1.9645645609681427E-2"/>
    <n v="547.79087783300008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42.959164483322894"/>
    <n v="0.10906489952280855"/>
    <n v="357.38525435322572"/>
    <n v="0.87004052285566025"/>
    <n v="231.90301605699977"/>
    <n v="0.12871054513248997"/>
    <n v="285.59587469899992"/>
    <n v="2094.3043325099998"/>
    <n v="3154.725827879"/>
    <n v="7.246983964330167E-2"/>
    <n v="0.12435809213494586"/>
    <n v="-1.0266322180104703E-2"/>
    <n v="62.435340598238"/>
    <n v="0.15851109375422476"/>
    <n v="1.1623783808160664"/>
    <n v="712.89822633395534"/>
    <n v="1.7509322990005836"/>
    <n v="203.04056162799998"/>
    <n v="44.387569091683737"/>
    <n v="494.38163188221193"/>
    <n v="0"/>
    <n v="0"/>
    <n v="82.555313070999944"/>
    <n v="18.047771506554259"/>
    <n v="2123.8129106370002"/>
    <n v="1.1787561978940355"/>
    <n v="-89.089216140000133"/>
    <n v="122.09397094099933"/>
    <n v="-1587.1384857979992"/>
    <n v="-19.476176114915109"/>
    <n v="-355.5129719807295"/>
    <n v="-0.38407215352618751"/>
    <n v="-1.305186003756357"/>
    <n v="-0.45367919666879586"/>
    <n v="-4.9446194231416198E-2"/>
    <n v="-0.88089177614492331"/>
    <n v="-53.692858642000132"/>
    <n v="-1039.3476079649993"/>
    <n v="-2.9800548621734781E-2"/>
    <n v="-0.57685751344624081"/>
    <n v="943.00986995699998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641.8834999999981"/>
    <n v="2056.4375578609997"/>
    <n v="1.1413616071218251"/>
    <n v="21965.349037722001"/>
    <n v="24138.834485736996"/>
    <n v="13.397508140896718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60001"/>
    <n v="7660.7383992670002"/>
    <n v="0.11952876376212762"/>
    <n v="8.4159375107562884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48.018493949923581"/>
    <n v="132.08309167499999"/>
    <n v="28.454633054664136"/>
    <n v="519.11006855440053"/>
    <n v="0"/>
    <n v="0"/>
    <n v="36.88741048626153"/>
    <n v="90.813163086000003"/>
    <n v="132.08309167499999"/>
    <n v="1956.0839186229998"/>
    <n v="1.085663445743978"/>
    <n v="19648.597095033001"/>
    <n v="22816.868693226999"/>
    <n v="12.663792207859245"/>
    <n v="1724.2180372359999"/>
    <n v="0.95697351105330253"/>
    <n v="21001.263092576999"/>
    <n v="11.656096876515107"/>
    <n v="1708.1411307599999"/>
    <n v="0.94805052491990349"/>
    <n v="20465.506806714999"/>
    <n v="11.358742039204554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3.463444628888253"/>
    <n v="8.9229861333990149E-3"/>
    <n v="535.7562858620000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21.619163694651096"/>
    <n v="5.5698161377846944E-2"/>
    <n v="300.82999842117181"/>
    <n v="0.73371593303747551"/>
    <n v="116.43054571399992"/>
    <n v="6.4621147511245966E-2"/>
    <n v="368.66737337100011"/>
    <n v="2462.9717058809997"/>
    <n v="3163.245053308"/>
    <n v="2.3654780616481297E-2"/>
    <n v="0.10804179308935202"/>
    <n v="8.9383021506278082E-2"/>
    <n v="79.421935809246449"/>
    <n v="0.204617341360845"/>
    <n v="1.3669957221769111"/>
    <n v="710.94330809214023"/>
    <n v="1.7556606296955306"/>
    <n v="215.700804482"/>
    <n v="46.468379588156424"/>
    <n v="487.52853916601373"/>
    <n v="0"/>
    <n v="0"/>
    <n v="152.96656888900011"/>
    <n v="32.953556221090032"/>
    <n v="2324.751291994"/>
    <n v="1.2902807871048232"/>
    <n v="-268.3137341330002"/>
    <n v="-146.21976319200087"/>
    <n v="-1841.279260798"/>
    <n v="-57.802772114595356"/>
    <n v="-410.11330967096814"/>
    <n v="17.931384167211203"/>
    <n v="-0.64701430774058544"/>
    <n v="-0.11646992997884809"/>
    <n v="-0.14891917998299806"/>
    <n v="-1.0219446966580554"/>
    <n v="-252.23682765700019"/>
    <n v="-1305.5229749359999"/>
    <n v="-0.13999619384959905"/>
    <n v="-0.72458985934750042"/>
    <n v="939.05253205700001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629.9038095238093"/>
    <n v="2729.4965304900002"/>
    <n v="1.5149220236543097"/>
    <n v="24694.845568212"/>
    <n v="24694.845568212"/>
    <n v="13.7061047721172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900001"/>
    <n v="7721.671839351"/>
    <n v="0.11266385052416039"/>
    <n v="9.3684689690951339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79.395584841277184"/>
    <n v="236.895451452"/>
    <n v="51.16638729398678"/>
    <n v="570.27645584838729"/>
    <n v="0"/>
    <n v="0"/>
    <n v="36.88741048626153"/>
    <n v="130.69846926400001"/>
    <n v="236.895451452"/>
    <n v="3284.0142716850005"/>
    <n v="1.8226898223158969"/>
    <n v="22932.611366718003"/>
    <n v="22932.611366718003"/>
    <n v="12.728031573320786"/>
    <n v="3020.4916362150007"/>
    <n v="1.676429792399954"/>
    <n v="21203.104234062997"/>
    <n v="11.76812251461393"/>
    <n v="2962.6674120450007"/>
    <n v="1.6443362580366292"/>
    <n v="20676.392078734003"/>
    <n v="11.475787340225164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12.489292769118519"/>
    <n v="3.2093534363324877E-2"/>
    <n v="526.71215532899987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119.76873905119707"/>
    <n v="-0.30776779866158704"/>
    <n v="401.1322669237382"/>
    <n v="0.97807319879643506"/>
    <n v="-496.69351702500035"/>
    <n v="-0.27567426429826214"/>
    <n v="830.67995415299993"/>
    <n v="3293.6516600339996"/>
    <n v="3293.6516600339996"/>
    <n v="0.18622243329001509"/>
    <n v="0.1267712380122723"/>
    <n v="0.1267712380122723"/>
    <n v="179.41624455442764"/>
    <n v="0.46104303233117527"/>
    <n v="1.8280387545080865"/>
    <n v="735.44197452831952"/>
    <n v="1.8280387545080865"/>
    <n v="472.14796739199994"/>
    <n v="101.97792153279333"/>
    <n v="483.19401657061525"/>
    <n v="0"/>
    <n v="0"/>
    <n v="358.53198676099998"/>
    <n v="77.438323021634318"/>
    <n v="4114.6942258380004"/>
    <n v="2.2837328546470719"/>
    <n v="-1385.1976953480003"/>
    <n v="-1531.417458540001"/>
    <n v="-1531.417458540001"/>
    <n v="-299.18498360562467"/>
    <n v="-334.30970760458104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67"/>
    <n v="1848.2250428770001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4753.5238095238092"/>
    <n v="1832.895121606"/>
    <n v="0.97247512525763768"/>
    <n v="1832.895121606"/>
    <n v="24846.755675306998"/>
    <n v="13.182888400302126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14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68.192977947547689"/>
    <n v="217.409102308"/>
    <n v="45.736407561989104"/>
    <n v="45.736407561989104"/>
    <n v="0"/>
    <n v="0"/>
    <n v="0"/>
    <n v="106.74784200799996"/>
    <n v="217.409102308"/>
    <n v="1545.886143102"/>
    <n v="0.82019740405546315"/>
    <n v="1545.886143102"/>
    <n v="23127.450518033005"/>
    <n v="12.270680452085687"/>
    <n v="1423.0431616420001"/>
    <n v="0.75502087410886076"/>
    <n v="21286.802696785999"/>
    <n v="11.294091994065253"/>
    <n v="1364.7359411360001"/>
    <n v="0.72408494062494488"/>
    <n v="20772.777372239001"/>
    <n v="11.021366710451403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12.266104650444783"/>
    <n v="3.093593348391584E-2"/>
    <n v="514.02532454699997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60.378151031655719"/>
    <n v="0.15227772120217439"/>
    <n v="390.32971872736414"/>
    <n v="0.91220794821644147"/>
    <n v="345.31619900999999"/>
    <n v="0.18321365468609024"/>
    <n v="69.263806791999997"/>
    <n v="69.263806791999997"/>
    <n v="3309.9697978990002"/>
    <n v="0.30820533946787965"/>
    <n v="0.30820533946787965"/>
    <n v="0.22723865564830348"/>
    <n v="14.571044464577659"/>
    <n v="3.6749145323084216E-2"/>
    <n v="3.6749145323084216E-2"/>
    <n v="738.59054120690325"/>
    <n v="1.7561633810179107"/>
    <n v="45.851716745999994"/>
    <n v="9.6458371901145998"/>
    <n v="482.9438580729331"/>
    <n v="0"/>
    <n v="0"/>
    <n v="23.412090046000003"/>
    <n v="4.9252072744630562"/>
    <n v="1615.149949894"/>
    <n v="0.85694654937854742"/>
    <n v="217.74517171199997"/>
    <n v="217.74517171199997"/>
    <n v="-1590.6646406250013"/>
    <n v="45.807106567078058"/>
    <n v="-348.26082247953894"/>
    <n v="-0.21389464825596138"/>
    <n v="-0.21389464825596138"/>
    <n v="-3.9415914457590628E-2"/>
    <n v="0.11552857587909017"/>
    <n v="-0.84395543280146923"/>
    <n v="276.05239221799997"/>
    <n v="-1076.6393160780012"/>
    <n v="0.14646450936300601"/>
    <n v="-0.57123014918761739"/>
    <n v="958.95601805599995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4760.0457499999993"/>
    <n v="1930.551442508"/>
    <n v="1.0242884242194246"/>
    <n v="3763.446564114"/>
    <n v="24979.715783173997"/>
    <n v="13.253432751709932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8999996"/>
    <n v="7746.376688028"/>
    <n v="9.7550642816956135E-2"/>
    <n v="5.7197946216422935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85.598800972028499"/>
    <n v="288.35147585499999"/>
    <n v="60.577458915179548"/>
    <n v="106.31386647716866"/>
    <n v="0"/>
    <n v="0"/>
    <n v="0"/>
    <n v="119.10273291700003"/>
    <n v="288.35147585499999"/>
    <n v="2031.2142501810001"/>
    <n v="1.0776968682414767"/>
    <n v="3577.1003932829999"/>
    <n v="23427.995550120006"/>
    <n v="12.43013996740606"/>
    <n v="1952.3685503460001"/>
    <n v="1.0358638790435546"/>
    <n v="21751.240489359003"/>
    <n v="11.540507730122791"/>
    <n v="1756.254571034"/>
    <n v="0.93181211724438306"/>
    <n v="21058.499052919004"/>
    <n v="11.172961432884101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41.200019834263159"/>
    <n v="0.10405176179917149"/>
    <n v="692.74143643999992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21.14744541541436"/>
    <n v="-5.3408444022051998E-2"/>
    <n v="354.35236472407666"/>
    <n v="0.82329278430387764"/>
    <n v="95.451171638999909"/>
    <n v="5.0643317777119473E-2"/>
    <n v="263.99010063399999"/>
    <n v="333.25390742599996"/>
    <n v="3517.8647490000003"/>
    <n v="3.7061127892831127"/>
    <n v="2.056230796252223"/>
    <n v="0.34851049950485291"/>
    <n v="55.459572134154385"/>
    <n v="0.14006464590067852"/>
    <n v="0.17681379122376273"/>
    <n v="781.61945539536612"/>
    <n v="1.8664657470557611"/>
    <n v="220.58772052800001"/>
    <n v="46.341512689872786"/>
    <n v="522.24551141977418"/>
    <n v="0"/>
    <n v="0"/>
    <n v="43.402380105999981"/>
    <n v="9.1180594442815988"/>
    <n v="2295.204350815"/>
    <n v="1.2177615141421552"/>
    <n v="-364.65290830700008"/>
    <n v="-146.9077365950001"/>
    <n v="-1966.1445159460013"/>
    <n v="-76.607017549568738"/>
    <n v="-427.26709067128922"/>
    <n v="-34.680060891982428"/>
    <n v="-1.5104165216603676"/>
    <n v="0.58108039835068159"/>
    <n v="-0.19347308992273052"/>
    <n v="-1.0431729627518835"/>
    <n v="-168.53892899500008"/>
    <n v="-1273.4030795060012"/>
    <n v="-8.9421328123559046E-2"/>
    <n v="-0.67562666551319295"/>
    <n v="1034.146786947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4765.0093181818183"/>
    <n v="1888.5530510630001"/>
    <n v="1.0020054302283068"/>
    <n v="5651.9996151770001"/>
    <n v="25176.083636321"/>
    <n v="13.357619210790245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600005"/>
    <n v="7791.3949321910004"/>
    <n v="8.9553296612939981E-2"/>
    <n v="7.6426029139543328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56.283783135251916"/>
    <n v="156.36985620299998"/>
    <n v="32.816275008390946"/>
    <n v="139.13014148555959"/>
    <n v="0"/>
    <n v="0"/>
    <n v="0"/>
    <n v="111.82289489900006"/>
    <n v="156.36985620299998"/>
    <n v="1964.8233786620003"/>
    <n v="1.0424720098546902"/>
    <n v="5541.9237719450002"/>
    <n v="23646.526710125007"/>
    <n v="12.546085563361572"/>
    <n v="1807.1747846880003"/>
    <n v="0.95882874278263586"/>
    <n v="21895.003037181003"/>
    <n v="11.616783508290641"/>
    <n v="1740.9463837030003"/>
    <n v="0.92369008602901403"/>
    <n v="21205.130213281005"/>
    <n v="11.250759204485329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13.898902722454853"/>
    <n v="3.5138656753621697E-2"/>
    <n v="689.87282389999996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6.006333357623451"/>
    <n v="-4.046657962638335E-2"/>
    <n v="350.57698540628314"/>
    <n v="0.8115336474286744"/>
    <n v="-10.041926614000204"/>
    <n v="-5.32792287276165E-3"/>
    <n v="232.00552916699996"/>
    <n v="565.25943659299992"/>
    <n v="3535.9402033920005"/>
    <n v="8.4492348310590382E-2"/>
    <n v="0.750186931494492"/>
    <n v="0.3583735322046615"/>
    <n v="48.689417727209438"/>
    <n v="0.12309466230640233"/>
    <n v="0.29990845353016504"/>
    <n v="781.9497345768508"/>
    <n v="1.8760560010570633"/>
    <n v="168.91107145999999"/>
    <n v="35.448214301593701"/>
    <n v="518.21599095797399"/>
    <n v="0"/>
    <n v="0"/>
    <n v="63.094457706999975"/>
    <n v="13.241203425615732"/>
    <n v="2196.8289078290004"/>
    <n v="1.1655666721610927"/>
    <n v="-308.27585676600017"/>
    <n v="-455.18359336100025"/>
    <n v="-2006.3832771960015"/>
    <n v="-64.695751084832878"/>
    <n v="-431.37274917056737"/>
    <n v="0.15012385197107214"/>
    <n v="-24.009726487952314"/>
    <n v="0.55387789083093808"/>
    <n v="-0.16356124193278568"/>
    <n v="-1.0645223536283888"/>
    <n v="-242.04745578100017"/>
    <n v="-1316.5104532960013"/>
    <n v="-0.12842258517916397"/>
    <n v="-0.69849804982307462"/>
    <n v="1013.328719061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4962.6759999999986"/>
    <n v="2233.7868660610002"/>
    <n v="1.1851753746107117"/>
    <n v="7885.7864812380003"/>
    <n v="25438.904936230003"/>
    <n v="13.497063728666115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03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58.106962429947082"/>
    <n v="137.55850835199999"/>
    <n v="27.7186155920717"/>
    <n v="166.84875707763129"/>
    <n v="0"/>
    <n v="0"/>
    <n v="0"/>
    <n v="150.80751953200001"/>
    <n v="137.55850835199999"/>
    <n v="1937.4762485199997"/>
    <n v="1.0279625032840267"/>
    <n v="7479.4000204650001"/>
    <n v="23909.488741186007"/>
    <n v="12.685604748654608"/>
    <n v="1799.4852360189998"/>
    <n v="0.95474891589188127"/>
    <n v="22098.026493648002"/>
    <n v="11.72450121615654"/>
    <n v="1783.7417939479999"/>
    <n v="0.94639595252834363"/>
    <n v="21406.670794956004"/>
    <n v="11.357690146740858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3.1723695181793059"/>
    <n v="8.3529633635378055E-3"/>
    <n v="691.35569869199992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59.707830521476843"/>
    <n v="0.15721287132668482"/>
    <n v="343.41448300535768"/>
    <n v="0.81145898001150729"/>
    <n v="312.05405961200051"/>
    <n v="0.16556583469022262"/>
    <n v="268.16568078800003"/>
    <n v="833.42511738099995"/>
    <n v="3610.0004456240003"/>
    <n v="0.38154645631236872"/>
    <n v="0.61180287346408013"/>
    <n v="0.37110374918495026"/>
    <n v="54.036507881634854"/>
    <n v="0.14228007426066375"/>
    <n v="0.44218852779082879"/>
    <n v="792.20200819706429"/>
    <n v="1.9153499805609584"/>
    <n v="173.638341887"/>
    <n v="34.988853168532472"/>
    <n v="515.25378539868473"/>
    <n v="0"/>
    <n v="0"/>
    <n v="94.527338901000036"/>
    <n v="19.047654713102379"/>
    <n v="2205.6419293079998"/>
    <n v="1.1702425775446907"/>
    <n v="28.144936753000479"/>
    <n v="-427.03865660799977"/>
    <n v="-2080.5842505800015"/>
    <n v="5.67132263984199"/>
    <n v="-448.78752519170638"/>
    <n v="-0.72500184213198482"/>
    <n v="-4.4966443653417691"/>
    <n v="0.49082837041899752"/>
    <n v="1.493279706602108E-2"/>
    <n v="-1.1038910005494511"/>
    <n v="43.888378824000483"/>
    <n v="-1389.2285518880012"/>
    <n v="2.3285760429558888E-2"/>
    <n v="-0.73707993113376835"/>
    <n v="1003.9660630229999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069.1372222222217"/>
    <n v="2646.1948248070003"/>
    <n v="1.4039857564002347"/>
    <n v="10531.981306045"/>
    <n v="25400.463945049003"/>
    <n v="13.476668176693115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13"/>
    <n v="7771.5284753290007"/>
    <n v="7.6450984923695842E-2"/>
    <n v="-6.7148730352087349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142.10041053558643"/>
    <n v="499.10288574200001"/>
    <n v="98.459138875550494"/>
    <n v="265.3078959531818"/>
    <n v="127.47884999999999"/>
    <n v="25.148036916648209"/>
    <n v="25.148036916648209"/>
    <n v="93.744744596999993"/>
    <n v="626.58173574199998"/>
    <n v="2014.3969675559999"/>
    <n v="1.0687741596617788"/>
    <n v="9493.7969880210003"/>
    <n v="24208.697069555001"/>
    <n v="12.844355052029202"/>
    <n v="1769.0529633199999"/>
    <n v="0.93860253203392041"/>
    <n v="22241.886997301997"/>
    <n v="11.800828966534294"/>
    <n v="1736.9735850359998"/>
    <n v="0.9215822469956878"/>
    <n v="21546.180584645001"/>
    <n v="11.431709548398493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6.3283704657608304"/>
    <n v="1.7020285038232556E-2"/>
    <n v="695.70641265699999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124.63617171011029"/>
    <n v="0.33521159673845591"/>
    <n v="248.7997519862673"/>
    <n v="0.63231312466391187"/>
    <n v="663.8772355350003"/>
    <n v="0.35223188177668846"/>
    <n v="247.42930285400001"/>
    <n v="1080.8544202349999"/>
    <n v="3585.1166330960004"/>
    <n v="-9.1379412604101318E-2"/>
    <n v="0.36922836263622272"/>
    <n v="0.3142829230979145"/>
    <n v="48.81093014592556"/>
    <n v="0.13127801991994018"/>
    <n v="0.57346654771076888"/>
    <n v="779.42639933266446"/>
    <n v="1.9021474309879902"/>
    <n v="152.72492555100001"/>
    <n v="30.128386519402223"/>
    <n v="499.12121686307279"/>
    <n v="0"/>
    <n v="0"/>
    <n v="94.704377303000001"/>
    <n v="18.682543626523341"/>
    <n v="2261.8262704099998"/>
    <n v="1.2000521795817187"/>
    <n v="384.36855439700031"/>
    <n v="-42.67010221099946"/>
    <n v="-2393.3497576020004"/>
    <n v="75.825241564184722"/>
    <n v="-530.62664734639714"/>
    <n v="-0.44864470742596141"/>
    <n v="-1.0520835727255702"/>
    <n v="1.6728183725098003"/>
    <n v="0.20393357681851576"/>
    <n v="-1.2698343063240782"/>
    <n v="416.44793268100034"/>
    <n v="-1697.6433449450003"/>
    <n v="0.22095386185674834"/>
    <n v="-0.90071488818827561"/>
    <n v="997.624618758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136.5576190476186"/>
    <n v="2176.1483012119998"/>
    <n v="1.1545942082851182"/>
    <n v="12708.129607257"/>
    <n v="25797.381137458"/>
    <n v="13.687259656726431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84"/>
    <n v="7834.7978404160003"/>
    <n v="7.3438053685450866E-2"/>
    <n v="0.10667758691341889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109.15593845357431"/>
    <n v="327.91874749600004"/>
    <n v="63.840176985457475"/>
    <n v="329.1480729386393"/>
    <n v="128.50014999999999"/>
    <n v="25.016783521222433"/>
    <n v="50.164820437870645"/>
    <n v="104.26686983199997"/>
    <n v="456.418897496"/>
    <n v="2109.3853955309996"/>
    <n v="1.119171960552904"/>
    <n v="11603.182383552001"/>
    <n v="24304.429461571999"/>
    <n v="12.895147576282511"/>
    <n v="1873.8539120079997"/>
    <n v="0.99420654041448808"/>
    <n v="22268.271507412992"/>
    <n v="11.81482773791657"/>
    <n v="1848.3923407849998"/>
    <n v="0.98069745068400349"/>
    <n v="21572.443862556"/>
    <n v="11.445643997879595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4.9569328549108906"/>
    <n v="1.3509089730484737E-2"/>
    <n v="695.827644857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12.997596957430567"/>
    <n v="3.5422247732214106E-2"/>
    <n v="315.01741737209306"/>
    <n v="0.79211208044391856"/>
    <n v="92.224476904000113"/>
    <n v="4.8931337462698843E-2"/>
    <n v="223.67106257899999"/>
    <n v="1304.5254828139998"/>
    <n v="3642.9168757100006"/>
    <n v="0.34846540594781095"/>
    <n v="0.36562309528733272"/>
    <n v="0.3243158611427035"/>
    <n v="43.544934013700676"/>
    <n v="0.11867266273666199"/>
    <n v="0.69213921044743087"/>
    <n v="785.31420068094485"/>
    <n v="1.9328143783290472"/>
    <n v="151.46070195700003"/>
    <n v="29.486810659992695"/>
    <n v="507.05523101201442"/>
    <n v="0"/>
    <n v="0"/>
    <n v="72.210360621999968"/>
    <n v="14.058123353707977"/>
    <n v="2333.0564581099998"/>
    <n v="1.2378446232895661"/>
    <n v="-156.90815689799987"/>
    <n v="-199.57825910899933"/>
    <n v="-2149.9651998240001"/>
    <n v="-30.547337056270106"/>
    <n v="-470.29678330885184"/>
    <n v="-0.60801645609512922"/>
    <n v="-1.4763551227476692"/>
    <n v="0.78788992276276137"/>
    <n v="-8.3250415004447881E-2"/>
    <n v="-1.1407022978851287"/>
    <n v="-131.44658567499988"/>
    <n v="-1454.1375549669999"/>
    <n v="-6.9741325273963151E-2"/>
    <n v="-0.77151855784814871"/>
    <n v="996.48943531400005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151.6581818181821"/>
    <n v="2170.085056034"/>
    <n v="1.1513772456534666"/>
    <n v="14878.214663291001"/>
    <n v="25630.403263893"/>
    <n v="13.598666574342044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300015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54.198958151461923"/>
    <n v="145.61451615700003"/>
    <n v="28.265562468977336"/>
    <n v="357.41363540761665"/>
    <n v="0"/>
    <n v="0"/>
    <n v="50.164820437870645"/>
    <n v="133.59999005000003"/>
    <n v="145.61451615700003"/>
    <n v="2270.6238144860008"/>
    <n v="1.2047198731537179"/>
    <n v="13873.806198038001"/>
    <n v="24641.796264788001"/>
    <n v="13.074143537561397"/>
    <n v="1996.3576270790008"/>
    <n v="1.0592030665407692"/>
    <n v="22541.806887788996"/>
    <n v="11.959956801853666"/>
    <n v="1856.5904996260008"/>
    <n v="0.98504712975281938"/>
    <n v="21777.714893875003"/>
    <n v="11.554554196581417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27.130512646642984"/>
    <n v="7.4155936787949961E-2"/>
    <n v="764.09199391399989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9.515805378321421"/>
    <n v="-5.3342627500251406E-2"/>
    <n v="200.87380048565831"/>
    <n v="0.52452303678064638"/>
    <n v="39.22836900099918"/>
    <n v="2.0813309287698541E-2"/>
    <n v="286.77915658799998"/>
    <n v="1591.3046394019998"/>
    <n v="3606.5537891250005"/>
    <n v="-0.11252965947114624"/>
    <n v="0.24476025865662554"/>
    <n v="0.24014357656008989"/>
    <n v="55.667349514789933"/>
    <n v="0.15215578509469366"/>
    <n v="0.8442949955421245"/>
    <n v="765.25645086133125"/>
    <n v="1.9135212956181733"/>
    <n v="216.948239554"/>
    <n v="42.112312559804217"/>
    <n v="500.88055836395"/>
    <n v="0"/>
    <n v="0"/>
    <n v="69.830917033999981"/>
    <n v="13.555036954985717"/>
    <n v="2557.4029710740006"/>
    <n v="1.3568756582484114"/>
    <n v="-387.3179150400008"/>
    <n v="-586.8961741490001"/>
    <n v="-2617.9467900200007"/>
    <n v="-75.18315489311135"/>
    <n v="-564.38265037567294"/>
    <n v="-5.8016398247531518"/>
    <n v="-2.1746541748433046"/>
    <n v="1.0354392169474895"/>
    <n v="-0.20549841259494506"/>
    <n v="-1.3889982588375265"/>
    <n v="-247.5507875870008"/>
    <n v="-1853.8547961060005"/>
    <n v="-0.13134247580699512"/>
    <n v="-0.98359565356527356"/>
    <n v="985.05465095199997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62.0709523809528"/>
    <n v="1938.667023795"/>
    <n v="1.0285942902974021"/>
    <n v="16816.881687085999"/>
    <n v="25965.047292091"/>
    <n v="13.776217918880199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899998"/>
    <n v="7832.3879201960008"/>
    <n v="4.9337373472885249E-2"/>
    <n v="-1.8632329514041035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86.870520860644319"/>
    <n v="334.90676548600004"/>
    <n v="63.645429435812396"/>
    <n v="421.05906484342904"/>
    <n v="0"/>
    <n v="0"/>
    <n v="50.164820437870645"/>
    <n v="122.212078953"/>
    <n v="334.90676548600004"/>
    <n v="2154.6904558440001"/>
    <n v="1.1432093665579381"/>
    <n v="16028.496653882001"/>
    <n v="24974.062117835001"/>
    <n v="13.250433098950811"/>
    <n v="2008.6625584350002"/>
    <n v="1.0657316668521866"/>
    <n v="22853.574413488997"/>
    <n v="12.125370610877676"/>
    <n v="1800.5444138030002"/>
    <n v="0.95531088151447707"/>
    <n v="21935.504009966004"/>
    <n v="11.6382720201634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39.550615435512491"/>
    <n v="0.11042078533770967"/>
    <n v="918.07040352299998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41.052930301377828"/>
    <n v="-0.11461507626053605"/>
    <n v="210.99450021313913"/>
    <n v="0.52578481992938786"/>
    <n v="-7.9052874170000962"/>
    <n v="-4.1942909228263776E-3"/>
    <n v="311.42469313400005"/>
    <n v="1902.7293325359999"/>
    <n v="3680.3963352019996"/>
    <n v="0.31080848031600627"/>
    <n v="0.25511120662622844"/>
    <n v="0.20366818902004913"/>
    <n v="59.182914094514125"/>
    <n v="0.16523191310501478"/>
    <n v="1.0095269086471392"/>
    <n v="768.77154707287855"/>
    <n v="1.9526997725528776"/>
    <n v="209.92603130700002"/>
    <n v="39.89418485739229"/>
    <n v="505.81871720522577"/>
    <n v="0"/>
    <n v="0"/>
    <n v="101.49866182700003"/>
    <n v="19.288729237121835"/>
    <n v="2466.115148978"/>
    <n v="1.3084412796629528"/>
    <n v="-527.44812518300023"/>
    <n v="-1114.3442993320004"/>
    <n v="-2689.4111609460015"/>
    <n v="-100.23584439589196"/>
    <n v="-557.77704685973947"/>
    <n v="0.15672569528808711"/>
    <n v="-26.529428144591794"/>
    <n v="0.55347373825375823"/>
    <n v="-0.2798469893655508"/>
    <n v="-1.4269149526234899"/>
    <n v="-319.32998055100018"/>
    <n v="-1771.3407574230014"/>
    <n v="-0.16942620402784117"/>
    <n v="-0.93981636190921103"/>
    <n v="994.18307489699998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506.5976190476194"/>
    <n v="2165.9943171030004"/>
    <n v="1.1492068313141919"/>
    <n v="18982.876004188998"/>
    <n v="25803.533787036999"/>
    <n v="13.690524054454087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39994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56.098507301760527"/>
    <n v="219.65416787300001"/>
    <n v="39.889271573649097"/>
    <n v="460.94833641707817"/>
    <n v="0"/>
    <n v="0"/>
    <n v="50.164820437870645"/>
    <n v="89.257738867"/>
    <n v="219.65416787300001"/>
    <n v="2023.0527199800003"/>
    <n v="1.0733666231494623"/>
    <n v="18051.549373862003"/>
    <n v="25129.864600108001"/>
    <n v="13.333096878606208"/>
    <n v="1868.3729287650003"/>
    <n v="0.99129850721447577"/>
    <n v="22986.880914354006"/>
    <n v="12.196098747255041"/>
    <n v="1807.5884746320003"/>
    <n v="0.95904823334451628"/>
    <n v="22074.979707610997"/>
    <n v="11.71227333368038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11.038477538787886"/>
    <n v="3.2250273869959545E-2"/>
    <n v="911.9012067430001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25.95824264125589"/>
    <n v="7.5840208164729514E-2"/>
    <n v="130.76506753596917"/>
    <n v="0.35742717584788009"/>
    <n v="203.72605125600006"/>
    <n v="0.10809048203468906"/>
    <n v="383.59698211199998"/>
    <n v="2286.3263146479999"/>
    <n v="3771.2695168709997"/>
    <n v="0.31044001728412596"/>
    <n v="0.26406569548253223"/>
    <n v="0.20279284255379237"/>
    <n v="69.661342384109787"/>
    <n v="0.2035242054116872"/>
    <n v="1.2130511140588265"/>
    <n v="770.89753332252849"/>
    <n v="2.0009141562807851"/>
    <n v="280.01687131400001"/>
    <n v="50.851159043363992"/>
    <n v="511.73114120270236"/>
    <n v="0"/>
    <n v="0"/>
    <n v="103.58011079799996"/>
    <n v="18.810183340745791"/>
    <n v="2406.6497020920006"/>
    <n v="1.2768908285611498"/>
    <n v="-240.65538498899991"/>
    <n v="-1354.9996843210004"/>
    <n v="-3097.6003299420008"/>
    <n v="-43.703099742853901"/>
    <n v="-640.13246578655924"/>
    <n v="-2.4364588397224116"/>
    <n v="-7.416228976605459"/>
    <n v="0.88568590722719365"/>
    <n v="-0.1276839972469577"/>
    <n v="-1.6434869804329049"/>
    <n v="-179.87093085599992"/>
    <n v="-2185.699123199001"/>
    <n v="-9.5433723376998153E-2"/>
    <n v="-1.1596615668582504"/>
    <n v="1028.4505530819999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650.5972727272729"/>
    <n v="2145.2125293100003"/>
    <n v="1.1381806839646549"/>
    <n v="21128.088533498998"/>
    <n v="25914.022621849996"/>
    <n v="13.749145872040785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89991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61.651625065443589"/>
    <n v="161.39139082600002"/>
    <n v="28.561828606147348"/>
    <n v="489.51016502322551"/>
    <n v="84.811900000000009"/>
    <n v="15.009369081981198"/>
    <n v="65.174189519851836"/>
    <n v="102.16521362799992"/>
    <n v="246.20329082600003"/>
    <n v="1936.3398166460001"/>
    <n v="1.0273595491291561"/>
    <n v="19987.889190508002"/>
    <n v="25227.987380816001"/>
    <n v="13.385157666119261"/>
    <n v="1843.2626341630003"/>
    <n v="0.97797579354663655"/>
    <n v="23086.344029916007"/>
    <n v="12.248870673277693"/>
    <n v="1824.5371504540003"/>
    <n v="0.96804065492317637"/>
    <n v="22191.113696962002"/>
    <n v="11.773890288469278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3.3138945858659832"/>
    <n v="9.9351386234602414E-3"/>
    <n v="895.230332954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36.96471409706168"/>
    <n v="0.11082113483549857"/>
    <n v="124.77061714970796"/>
    <n v="0.36398820592152986"/>
    <n v="227.59819637300012"/>
    <n v="0.12075627345895881"/>
    <n v="424.79687040800002"/>
    <n v="2711.1231850559998"/>
    <n v="3910.4705125800006"/>
    <n v="0.48740548460550825"/>
    <n v="0.29452207254269958"/>
    <n v="0.23955954524552348"/>
    <n v="75.177339651914508"/>
    <n v="0.2253835393468156"/>
    <n v="1.4384346534056422"/>
    <n v="783.63953237620512"/>
    <n v="2.0747697217969865"/>
    <n v="326.32241260000012"/>
    <n v="57.750074346123043"/>
    <n v="525.09364645714174"/>
    <n v="0"/>
    <n v="0"/>
    <n v="98.474457807999897"/>
    <n v="17.427265305791469"/>
    <n v="2361.136687054"/>
    <n v="1.2527430884759718"/>
    <n v="-215.9241577439999"/>
    <n v="-1570.9238420650004"/>
    <n v="-3224.4352715460009"/>
    <n v="-38.212625554852835"/>
    <n v="-658.86891522649705"/>
    <n v="1.4236845613804001"/>
    <n v="-13.866514455690309"/>
    <n v="1.0316029762990615"/>
    <n v="-0.11456240451131704"/>
    <n v="-1.7107815158754567"/>
    <n v="-197.1986740349999"/>
    <n v="-2329.2049385920009"/>
    <n v="-0.1046272658878568"/>
    <n v="-1.2358011310670451"/>
    <n v="1008.011721373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638.6973809523806"/>
    <n v="2300.4276812950002"/>
    <n v="1.2205328450835291"/>
    <n v="23428.516214793999"/>
    <n v="26158.012745283999"/>
    <n v="13.878599174115269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0999991"/>
    <n v="7762.072186163"/>
    <n v="1.322767879734621E-2"/>
    <n v="1.0048158034686283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85.28922887590258"/>
    <n v="336.98818700100003"/>
    <n v="59.763481569227686"/>
    <n v="549.27364659245325"/>
    <n v="28.055799999999998"/>
    <n v="4.9755817885834741"/>
    <n v="70.149771308435305"/>
    <n v="115.87616448500003"/>
    <n v="365.043987001"/>
    <n v="1905.5470584150003"/>
    <n v="1.0110219032569356"/>
    <n v="21893.436248923001"/>
    <n v="25177.450520607999"/>
    <n v="13.358344435573999"/>
    <n v="1789.8443172060004"/>
    <n v="0.94963375484433854"/>
    <n v="23151.970309886005"/>
    <n v="12.283689864011365"/>
    <n v="1746.0031729720004"/>
    <n v="0.92637305556709848"/>
    <n v="22228.975739174006"/>
    <n v="11.793978668763708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7.7750482553109102"/>
    <n v="2.3260699277239949E-2"/>
    <n v="922.99457071200004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70.030469131738414"/>
    <n v="0.20951094182659361"/>
    <n v="173.18192258679528"/>
    <n v="0.52025473854127091"/>
    <n v="438.72176711399993"/>
    <n v="0.23277164110383358"/>
    <n v="377.28028096799994"/>
    <n v="3088.4034660239995"/>
    <n v="3919.0834201770003"/>
    <n v="2.3362272387289496E-2"/>
    <n v="0.25393379820385875"/>
    <n v="0.23894398130128214"/>
    <n v="66.909120223840958"/>
    <n v="0.20017276720673194"/>
    <n v="1.638607420612374"/>
    <n v="771.12671679079949"/>
    <n v="2.079339453199232"/>
    <n v="244.79133388099999"/>
    <n v="43.412745416682483"/>
    <n v="522.03801228566783"/>
    <n v="0"/>
    <n v="0"/>
    <n v="132.48894708699996"/>
    <n v="23.496374807158467"/>
    <n v="2282.8273393830004"/>
    <n v="1.2111946704636676"/>
    <n v="17.600341911999976"/>
    <n v="-1553.3235001530004"/>
    <n v="-2938.5211955010009"/>
    <n v="3.1213489078974588"/>
    <n v="-597.94479420400421"/>
    <n v="-1.0655961274918402"/>
    <n v="9.6232117071160523"/>
    <n v="0.59591282977220006"/>
    <n v="9.3381746198616736E-3"/>
    <n v="-1.5590847146579607"/>
    <n v="61.441486145999981"/>
    <n v="-2015.5266247890004"/>
    <n v="3.2598873897101623E-2"/>
    <n v="-1.0693735194103047"/>
    <n v="1022.079070627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802.4785714285717"/>
    <n v="3136.4019166419994"/>
    <n v="1.6640738527757226"/>
    <n v="26564.918131435999"/>
    <n v="26564.918131435999"/>
    <n v="14.094490068090398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09991"/>
    <n v="4.8453882628536338E-3"/>
    <n v="-4.197479574911011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125.45384081268222"/>
    <n v="361.39938073500002"/>
    <n v="62.28362178096306"/>
    <n v="611.55726837341626"/>
    <n v="220.66257999999999"/>
    <n v="38.029021095664781"/>
    <n v="108.17879240410008"/>
    <n v="145.88126228399977"/>
    <n v="582.06196073499996"/>
    <n v="3445.4144045110002"/>
    <n v="1.828025927449408"/>
    <n v="25338.850653434001"/>
    <n v="25338.850653434001"/>
    <n v="13.443978148346957"/>
    <n v="3146.6033785730001"/>
    <n v="1.6694864199500343"/>
    <n v="23278.082052244001"/>
    <n v="12.350600693223782"/>
    <n v="3118.4230057949999"/>
    <n v="1.6545348216703246"/>
    <n v="22384.731332924002"/>
    <n v="11.876617570878789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4.8566095386823607"/>
    <n v="1.4951598279709646E-2"/>
    <n v="893.35071932000005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53.255257053525284"/>
    <n v="-0.1639520746736855"/>
    <n v="239.69540458446704"/>
    <n v="0.65051191974344269"/>
    <n v="-280.83211509100079"/>
    <n v="-0.14900047639397584"/>
    <n v="660.59117247099994"/>
    <n v="3748.9946384949994"/>
    <n v="3748.9946384949994"/>
    <n v="-0.20475850034858545"/>
    <n v="0.13824867516691164"/>
    <n v="0.13824867516691164"/>
    <n v="113.84637863614931"/>
    <n v="0.35048840253878849"/>
    <n v="1.9890958231511622"/>
    <n v="705.5568508725213"/>
    <n v="1.9890958231511622"/>
    <n v="311.321252797"/>
    <n v="53.653149936640375"/>
    <n v="473.71324068951481"/>
    <n v="0"/>
    <n v="0"/>
    <n v="349.26991967399994"/>
    <n v="60.193228699508943"/>
    <n v="4106.0055769820001"/>
    <n v="2.1785143299881966"/>
    <n v="-969.60366034000072"/>
    <n v="-2522.9271604930009"/>
    <n v="-2522.9271604930009"/>
    <n v="-167.10163568967459"/>
    <n v="-465.86144628805414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86"/>
    <n v="1935.582695695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907.2377500000002"/>
    <n v="2104.3460953160002"/>
    <n v="1.0282795679101444"/>
    <n v="2104.3460953160002"/>
    <n v="26836.369105146001"/>
    <n v="13.113475054859178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700003"/>
    <n v="7784.5799506219992"/>
    <n v="5.3667115893716311E-3"/>
    <n v="4.2445647790637198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74.978634148422401"/>
    <n v="343.91728193699998"/>
    <n v="58.219644526242398"/>
    <n v="58.219644526242398"/>
    <n v="0"/>
    <n v="0"/>
    <n v="0"/>
    <n v="98.999336147999941"/>
    <n v="343.91728193699998"/>
    <n v="1964.4841594950001"/>
    <n v="0.95993664121514277"/>
    <n v="1964.4841594950001"/>
    <n v="25757.448669827001"/>
    <n v="12.586265276244957"/>
    <n v="1861.919277423"/>
    <n v="0.90981875763387099"/>
    <n v="23716.958168025001"/>
    <n v="11.589188466404588"/>
    <n v="1526.0771934630002"/>
    <n v="0.74571098384651169"/>
    <n v="22546.072585251"/>
    <n v="11.017040318432631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56.852643853719947"/>
    <n v="0.16410777378735941"/>
    <n v="1170.8855827739999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23.67636816733846"/>
    <n v="6.8342926695001638E-2"/>
    <n v="202.9936217201498"/>
    <n v="0.52720977861421936"/>
    <n v="475.70401978100006"/>
    <n v="0.23245070048236102"/>
    <n v="36.879908792000002"/>
    <n v="36.879908792000002"/>
    <n v="3716.6107404949998"/>
    <n v="-0.46754429910630257"/>
    <n v="-0.46754429910630257"/>
    <n v="0.12285336949422154"/>
    <n v="6.2431732652033514"/>
    <n v="1.8021207044608599E-2"/>
    <n v="1.8021207044608599E-2"/>
    <n v="697.22897967314691"/>
    <n v="1.8161056752180826"/>
    <n v="29.458927858999999"/>
    <n v="4.986920978252483"/>
    <n v="469.05432447765276"/>
    <n v="0"/>
    <n v="0"/>
    <n v="7.4209809330000027"/>
    <n v="1.2562522869508683"/>
    <n v="2001.364068287"/>
    <n v="0.97795784825975129"/>
    <n v="102.98202702900008"/>
    <n v="102.98202702900008"/>
    <n v="-2637.6903051760009"/>
    <n v="17.43319490213511"/>
    <n v="-494.23535795299705"/>
    <n v="-0.52705253476201541"/>
    <n v="-0.52705253476201541"/>
    <n v="0.65823155793518118"/>
    <n v="5.0321719650393032E-2"/>
    <n v="-1.2888958966038635"/>
    <n v="438.82411098900002"/>
    <n v="-1466.8047224020008"/>
    <n v="0.21442949343775242"/>
    <n v="-0.7167477486319076"/>
    <n v="970.77368041499994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792.0097499999993"/>
    <n v="2306.6031194690004"/>
    <n v="1.127111583169311"/>
    <n v="4410.9492147850005"/>
    <n v="27212.420782107001"/>
    <n v="13.297231071399448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40005"/>
    <n v="3.3331766496593751E-3"/>
    <n v="-2.1014592517868413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96.532603530924646"/>
    <n v="111.39789541499999"/>
    <n v="19.233029677652045"/>
    <n v="77.452674203894446"/>
    <n v="0"/>
    <n v="0"/>
    <n v="0"/>
    <n v="447.71988542899999"/>
    <n v="111.39789541499999"/>
    <n v="2220.6561107080001"/>
    <n v="1.0851139511121852"/>
    <n v="4185.140270203"/>
    <n v="25946.890530354005"/>
    <n v="12.678835217529997"/>
    <n v="1963.1081615800001"/>
    <n v="0.95926426581803925"/>
    <n v="23727.697779259001"/>
    <n v="11.594436330728712"/>
    <n v="1921.7870177990001"/>
    <n v="0.93907286861049044"/>
    <n v="22711.605032016003"/>
    <n v="11.097927028662237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7.1341633672146374"/>
    <n v="2.0191397207548766E-2"/>
    <n v="1016.092747243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4.838892279316388"/>
    <n v="4.1997632057125783E-2"/>
    <n v="238.97995941488057"/>
    <n v="0.6183958538694545"/>
    <n v="127.26815254200024"/>
    <n v="6.2189029264674553E-2"/>
    <n v="214.13003094599998"/>
    <n v="251.00993973799999"/>
    <n v="3666.750670807"/>
    <n v="-0.18887098254160217"/>
    <n v="-0.24679070779166334"/>
    <n v="4.2322810122055632E-2"/>
    <n v="36.969901672903781"/>
    <n v="0.1046337083941862"/>
    <n v="0.1226549154387948"/>
    <n v="678.73930921189628"/>
    <n v="1.7917417690009132"/>
    <n v="182.79470340800003"/>
    <n v="31.559805887412406"/>
    <n v="454.27261767519241"/>
    <n v="0"/>
    <n v="0"/>
    <n v="31.335327537999945"/>
    <n v="5.4100957854913743"/>
    <n v="2434.7861416539999"/>
    <n v="1.1897476595063714"/>
    <n v="-128.18302218499974"/>
    <n v="-25.200995155999664"/>
    <n v="-2401.2204190540006"/>
    <n v="-22.131009393587391"/>
    <n v="-439.75934979701572"/>
    <n v="-0.64847936417092034"/>
    <n v="-0.8284569911693993"/>
    <n v="0.22128378640502144"/>
    <n v="-6.2636076337060406E-2"/>
    <n v="-1.1733459151314585"/>
    <n v="-86.861878403999739"/>
    <n v="-1385.1276718110005"/>
    <n v="-4.2444679129511644E-2"/>
    <n v="-0.67683661306498133"/>
    <n v="1023.502194353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94.6371428571429"/>
    <n v="1934.983097631"/>
    <n v="0.94552107563212062"/>
    <n v="6345.9323124160001"/>
    <n v="27258.850828675"/>
    <n v="13.319918911735817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99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53.46887812350267"/>
    <n v="170.13176654599999"/>
    <n v="29.875787039284578"/>
    <n v="107.32846124317902"/>
    <n v="27.017807999999999"/>
    <n v="4.7444301229778585"/>
    <n v="4.7444301229778585"/>
    <n v="107.33628480300001"/>
    <n v="197.149574546"/>
    <n v="2068.5652801720003"/>
    <n v="1.0107954281967957"/>
    <n v="6253.7055503749998"/>
    <n v="26050.632431864004"/>
    <n v="12.729528246540919"/>
    <n v="1884.4217861590002"/>
    <n v="0.92081451066682152"/>
    <n v="23804.944780730002"/>
    <n v="11.632182742058941"/>
    <n v="1825.1885317400001"/>
    <n v="0.89187043849378156"/>
    <n v="22795.847180053002"/>
    <n v="11.139091587940827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10.401585374635685"/>
    <n v="2.8944072173039882E-2"/>
    <n v="1009.0976006770001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23.457540698366387"/>
    <n v="-6.5274352564675023E-2"/>
    <n v="231.5287520741376"/>
    <n v="0.59039066519489913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50.947567763805843"/>
    <n v="0.14176974233104206"/>
    <n v="0.26442465776983681"/>
    <n v="680.99745924849276"/>
    <n v="1.8201430184706213"/>
    <n v="187.93566202399998"/>
    <n v="33.002218984177091"/>
    <n v="451.82662235777576"/>
    <n v="0"/>
    <n v="0"/>
    <n v="102.192249702"/>
    <n v="17.945348779628752"/>
    <n v="2358.6931918980004"/>
    <n v="1.1525651705278377"/>
    <n v="-423.71009426700027"/>
    <n v="-448.91108942299991"/>
    <n v="-2516.6546565550007"/>
    <n v="-74.405108462172223"/>
    <n v="-449.46870717435507"/>
    <n v="0.37445111242889717"/>
    <n v="-1.3780162618966973E-2"/>
    <n v="0.25432397945028895"/>
    <n v="-0.20704409489571704"/>
    <n v="-1.2297523532757224"/>
    <n v="-364.47683984800028"/>
    <n v="-1507.5570558780005"/>
    <n v="-0.17810002272267719"/>
    <n v="-0.73666119915761041"/>
    <n v="1013.631989778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567.504047619047"/>
    <n v="2256.5545515949998"/>
    <n v="1.1026555681333099"/>
    <n v="8602.4868640109999"/>
    <n v="27281.618514209"/>
    <n v="13.331044242257887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16"/>
    <n v="7650.2341988620001"/>
    <n v="-2.0911418927276992E-2"/>
    <n v="-0.10454050558116967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49.797174229009258"/>
    <n v="169.92624759"/>
    <n v="30.521082003105015"/>
    <n v="137.84954324628404"/>
    <n v="0"/>
    <n v="0"/>
    <n v="4.7444301229778585"/>
    <n v="107.31972148999995"/>
    <n v="169.92624759"/>
    <n v="1876.1431719349998"/>
    <n v="0.91676920182903188"/>
    <n v="8129.8487223100001"/>
    <n v="25989.299355279003"/>
    <n v="12.699558105398353"/>
    <n v="1767.4340287179998"/>
    <n v="0.86364895175996115"/>
    <n v="23772.893573428999"/>
    <n v="11.616521058998423"/>
    <n v="1744.6634297749997"/>
    <n v="0.85252219761325443"/>
    <n v="22756.768815880001"/>
    <n v="11.11999611523513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4.0899115201789371"/>
    <n v="1.1126754146706641E-2"/>
    <n v="1016.124757549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68.327095302729703"/>
    <n v="0.18588636630427779"/>
    <n v="240.14801685539049"/>
    <n v="0.63148613685953159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50.340570168396845"/>
    <n v="0.13695336564256042"/>
    <n v="0.40137802341239726"/>
    <n v="677.30152153525478"/>
    <n v="1.8260583904187055"/>
    <n v="173.31122575600003"/>
    <n v="31.129070454850748"/>
    <n v="447.96683964409402"/>
    <n v="0"/>
    <n v="0"/>
    <n v="106.96010241600001"/>
    <n v="19.21149971354609"/>
    <n v="2156.4145001070001"/>
    <n v="1.0537225674715924"/>
    <n v="100.14005148799993"/>
    <n v="-348.77103793499998"/>
    <n v="-2444.6595418200013"/>
    <n v="17.986525134332862"/>
    <n v="-437.15350467986428"/>
    <n v="2.5580130226202829"/>
    <n v="-0.18327993838938461"/>
    <n v="0.1749870456524445"/>
    <n v="4.8933000661717359E-2"/>
    <n v="-1.1945722535591741"/>
    <n v="122.91065043099992"/>
    <n v="-1428.5347842710009"/>
    <n v="6.0059754808424001E-2"/>
    <n v="-0.69804730979587892"/>
    <n v="1000.919953137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19.4034090909099"/>
    <n v="2503.5869280660004"/>
    <n v="1.2233668645796634"/>
    <n v="11106.073792077001"/>
    <n v="27139.010617468"/>
    <n v="13.261359513701205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3000005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70.330795841001375"/>
    <n v="169.51257126200002"/>
    <n v="30.165581454388455"/>
    <n v="168.01512470067249"/>
    <n v="126.3381974"/>
    <n v="22.48249292720535"/>
    <n v="27.22692305018321"/>
    <n v="99.366345250999913"/>
    <n v="295.85076866200001"/>
    <n v="2089.3681252820002"/>
    <n v="1.0209606479905482"/>
    <n v="10219.216847592001"/>
    <n v="26064.270513005002"/>
    <n v="12.736192435579976"/>
    <n v="1883.4349994380002"/>
    <n v="0.92033232162703016"/>
    <n v="23887.275609546999"/>
    <n v="11.672413343512792"/>
    <n v="1820.3315003450002"/>
    <n v="0.88949707122530175"/>
    <n v="22840.126731189004"/>
    <n v="11.160728598036615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11.229572696438373"/>
    <n v="3.0835250401728371E-2"/>
    <n v="1047.148878358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73.712238226906592"/>
    <n v="0.20240621658911517"/>
    <n v="189.22408337218678"/>
    <n v="0.52516707812122654"/>
    <n v="477.3223018770002"/>
    <n v="0.23324146699084353"/>
    <n v="470.21550394600007"/>
    <n v="1291.624683582"/>
    <n v="3959.7649018419993"/>
    <n v="0.90040346281644323"/>
    <n v="0.19500337825437608"/>
    <n v="0.1045009987366754"/>
    <n v="83.677121878329444"/>
    <n v="0.22976876108853034"/>
    <n v="0.63114678450092754"/>
    <n v="712.16771326765866"/>
    <n v="1.9349218987100174"/>
    <n v="303.36091412600001"/>
    <n v="53.984541069828055"/>
    <n v="471.82299419451988"/>
    <n v="0"/>
    <n v="0"/>
    <n v="166.85458982000006"/>
    <n v="29.692580808501393"/>
    <n v="2559.5836292280001"/>
    <n v="1.2507294090790786"/>
    <n v="-55.996701161999852"/>
    <n v="-404.76773909699983"/>
    <n v="-2885.0247973790015"/>
    <n v="-9.964883651422852"/>
    <n v="-522.94362989547187"/>
    <n v="-1.1456849175652462"/>
    <n v="8.485980068560961"/>
    <n v="0.20543384359736505"/>
    <n v="-2.736254449941521E-2"/>
    <n v="-1.4097548205887913"/>
    <n v="7.1067979310001448"/>
    <n v="-1837.8759190210012"/>
    <n v="3.472705902313166E-3"/>
    <n v="-0.89807007511261328"/>
    <n v="972.50551937900002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39.0154545454552"/>
    <n v="2120.2597852710001"/>
    <n v="1.0360557232997958"/>
    <n v="13226.333577348001"/>
    <n v="27083.122101526998"/>
    <n v="13.234049833439542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01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69.315327000732069"/>
    <n v="172.634485254"/>
    <n v="30.614295464440357"/>
    <n v="198.62942016511283"/>
    <n v="111.53113999999999"/>
    <n v="19.778477448593943"/>
    <n v="47.005400498777149"/>
    <n v="106.70457494000001"/>
    <n v="284.16562525400002"/>
    <n v="2015.4368392459999"/>
    <n v="0.98483444658795838"/>
    <n v="12234.653686838001"/>
    <n v="25970.321956719999"/>
    <n v="12.690284882123082"/>
    <n v="1780.2316888409998"/>
    <n v="0.8699024727234711"/>
    <n v="23793.65338638"/>
    <n v="11.626665251314822"/>
    <n v="1768.8164500799999"/>
    <n v="0.86432446594650636"/>
    <n v="22760.550840484004"/>
    <n v="11.121844185110273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2.0243318808070456"/>
    <n v="5.57800677696487E-3"/>
    <n v="1033.102545896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8.588873690797442"/>
    <n v="5.1221276711837488E-2"/>
    <n v="194.81536010555365"/>
    <n v="0.54376495131645974"/>
    <n v="116.23818478600019"/>
    <n v="5.6799283488802352E-2"/>
    <n v="393.31358946200004"/>
    <n v="1684.938273044"/>
    <n v="4129.4074287250005"/>
    <n v="0.75844646565794704"/>
    <n v="0.29161008753114537"/>
    <n v="0.13354423655911263"/>
    <n v="69.748627687296164"/>
    <n v="0.19219097501375645"/>
    <n v="0.82333775951468402"/>
    <n v="738.37140694125401"/>
    <n v="2.0178169817150029"/>
    <n v="237.98669741800001"/>
    <n v="42.203590207607157"/>
    <n v="484.53977374213434"/>
    <n v="0"/>
    <n v="0"/>
    <n v="155.32689204400003"/>
    <n v="27.545037479688993"/>
    <n v="2408.7504287080001"/>
    <n v="1.1770254216017149"/>
    <n v="-288.49064343699985"/>
    <n v="-693.25838253399968"/>
    <n v="-3016.6072839180015"/>
    <n v="-51.159753996498715"/>
    <n v="-543.55604683570039"/>
    <n v="0.83859557807779761"/>
    <n v="2.4736167437725656"/>
    <n v="0.40309586600050373"/>
    <n v="-0.14096969830191897"/>
    <n v="-1.4740520303985434"/>
    <n v="-277.07540467599983"/>
    <n v="-1983.5047380220012"/>
    <n v="-0.13539169152495409"/>
    <n v="-0.96923096419399135"/>
    <n v="1030.092582087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559.9740476190473"/>
    <n v="2284.9892885099998"/>
    <n v="1.116550078667331"/>
    <n v="15511.322865858001"/>
    <n v="27198.026334003"/>
    <n v="13.290197286933275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49995"/>
    <n v="-5.0902850880709671E-2"/>
    <n v="-0.20544417460752462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8344711620313785"/>
    <n v="171.793434225"/>
    <n v="30.898243904315933"/>
    <n v="229.52766406942877"/>
    <n v="15.9079508"/>
    <n v="2.861155585215776"/>
    <n v="49.866556083992926"/>
    <n v="-197.90099707700003"/>
    <n v="187.70138502500001"/>
    <n v="2270.6126700519999"/>
    <n v="1.1095250065801365"/>
    <n v="14505.266356890001"/>
    <n v="25970.310812285996"/>
    <n v="12.690279436443873"/>
    <n v="2108.8230356839999"/>
    <n v="1.030467205351254"/>
    <n v="23906.118794984999"/>
    <n v="11.681620984130161"/>
    <n v="1785.7250047289999"/>
    <n v="0.87258675764232541"/>
    <n v="22689.685345587004"/>
    <n v="11.087216069214973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58.111427892970219"/>
    <n v="0.15788044770892862"/>
    <n v="1216.433449398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2.5857348136645442"/>
    <n v="7.0250720871945062E-3"/>
    <n v="216.91690029753963"/>
    <n v="0.59991785048939861"/>
    <n v="337.47464941299995"/>
    <n v="0.16490551979612311"/>
    <n v="408.60933009700005"/>
    <n v="2093.5476031409999"/>
    <n v="4251.2376022339995"/>
    <n v="0.42482227424926444"/>
    <n v="0.31561710517461905"/>
    <n v="0.17875341691920488"/>
    <n v="73.491229742696234"/>
    <n v="0.19966517215558241"/>
    <n v="1.0230029316702665"/>
    <n v="756.19528716916045"/>
    <n v="2.077348766174365"/>
    <n v="284.11322647200001"/>
    <n v="51.099739681998351"/>
    <n v="493.52720086432851"/>
    <n v="0"/>
    <n v="0"/>
    <n v="124.49610362500005"/>
    <n v="22.39149006069788"/>
    <n v="2679.222000149"/>
    <n v="1.309190178735719"/>
    <n v="-394.23271163900012"/>
    <n v="-1087.4910941729997"/>
    <n v="-3023.5220805170006"/>
    <n v="-70.905494929031676"/>
    <n v="-539.27838687162068"/>
    <n v="1.7853025461745498E-2"/>
    <n v="0.85295311517384254"/>
    <n v="0.15492113592343171"/>
    <n v="-0.19264010006838789"/>
    <n v="-1.4774309156849665"/>
    <n v="-71.134680684000102"/>
    <n v="-1807.0886311190006"/>
    <n v="-3.4759652359459277E-2"/>
    <n v="-0.88302600076977555"/>
    <n v="992.08187274099998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517.499772727273"/>
    <n v="2562.3335442820003"/>
    <n v="1.2520731431111425"/>
    <n v="18073.65641014"/>
    <n v="27821.692854489997"/>
    <n v="13.594949219913238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8999997"/>
    <n v="7475.0060340459995"/>
    <n v="-4.5628726486909965E-2"/>
    <n v="4.4182378545949863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62.39759362039763"/>
    <n v="761.61594965500001"/>
    <n v="138.03642610365472"/>
    <n v="367.56409017308351"/>
    <n v="0"/>
    <n v="0"/>
    <n v="49.866556083992926"/>
    <n v="134.41273623699999"/>
    <n v="761.61594965500001"/>
    <n v="1973.653601061"/>
    <n v="0.96441724895949199"/>
    <n v="16478.919957951002"/>
    <n v="25789.273957502995"/>
    <n v="12.601816564663212"/>
    <n v="1824.31800518"/>
    <n v="0.89144505947606023"/>
    <n v="23721.77424173"/>
    <n v="11.591541819875969"/>
    <n v="1759.847647025"/>
    <n v="0.85994189933800302"/>
    <n v="22648.988578809003"/>
    <n v="11.067329771114593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11.684705176368793"/>
    <n v="3.1503160138057353E-2"/>
    <n v="1072.785662921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106.69324285808148"/>
    <n v="0.28765589415165055"/>
    <n v="364.66307345699886"/>
    <n v="0.99313265525002647"/>
    <n v="653.15030137600024"/>
    <n v="0.31915905428970792"/>
    <n v="419.098312652"/>
    <n v="2512.6459157929999"/>
    <n v="4358.9112217519996"/>
    <n v="0.34574528575250163"/>
    <n v="0.32054826339597642"/>
    <n v="0.18435918981338717"/>
    <n v="75.958011765325679"/>
    <n v="0.20479056786567007"/>
    <n v="1.2277934995359363"/>
    <n v="772.97038483997187"/>
    <n v="2.1299630120912965"/>
    <n v="313.40273666999997"/>
    <n v="56.801585786941779"/>
    <n v="510.4346017938779"/>
    <n v="0"/>
    <n v="0"/>
    <n v="105.69557598200004"/>
    <n v="19.156425978383908"/>
    <n v="2392.7519137130002"/>
    <n v="1.1692078168251621"/>
    <n v="169.58163056900025"/>
    <n v="-917.90946360399948"/>
    <n v="-2326.4923247650004"/>
    <n v="30.735231092755786"/>
    <n v="-408.30731138297296"/>
    <n v="-1.3215133820224751"/>
    <n v="-0.17627840501876746"/>
    <n v="-0.13494360455221144"/>
    <n v="8.2865326285980478E-2"/>
    <n v="-1.1368303568412701"/>
    <n v="234.05198872400024"/>
    <n v="-1253.7066618440001"/>
    <n v="0.11436848642403781"/>
    <n v="-0.61261830807989326"/>
    <n v="979.86857313899998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558.0140909090906"/>
    <n v="2603.2254022309999"/>
    <n v="1.2720547716638002"/>
    <n v="20676.881812371001"/>
    <n v="28258.923939618002"/>
    <n v="13.808600288191908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700014"/>
    <n v="7533.7670214249993"/>
    <n v="-3.9719307233024526E-2"/>
    <n v="8.8211185703400696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96.914037907179249"/>
    <n v="400.75938085199999"/>
    <n v="72.104779566409874"/>
    <n v="439.6688697394934"/>
    <n v="33.360839999999996"/>
    <n v="6.0022949662121796"/>
    <n v="55.868851050205109"/>
    <n v="104.52936744300007"/>
    <n v="434.12022085199999"/>
    <n v="2130.8788707849999"/>
    <n v="1.0412446932549955"/>
    <n v="18609.798828736002"/>
    <n v="25897.100108307997"/>
    <n v="12.654505344330195"/>
    <n v="1896.9391560449999"/>
    <n v="0.92693106902497246"/>
    <n v="23750.34046901"/>
    <n v="11.605500582605011"/>
    <n v="1848.9302885"/>
    <n v="0.90347174468430846"/>
    <n v="22690.330392677002"/>
    <n v="11.087531268670263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8.637773629168235"/>
    <n v="2.3459324340664035E-2"/>
    <n v="1060.0100763329999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84.984766810611148"/>
    <n v="0.23081007840880485"/>
    <n v="423.68959762635416"/>
    <n v="1.1540949438617105"/>
    <n v="520.35539899100002"/>
    <n v="0.25426940274946891"/>
    <n v="365.21336429000002"/>
    <n v="2877.8592800829997"/>
    <n v="4340.5276039300006"/>
    <n v="-4.7924302534352203E-2"/>
    <n v="0.25872639511043349"/>
    <n v="0.1509460102261031"/>
    <n v="65.709326805658435"/>
    <n v="0.17845992218819784"/>
    <n v="1.406253421724134"/>
    <n v="769.01836926152043"/>
    <n v="2.1209799371908762"/>
    <n v="227.87319914700001"/>
    <n v="40.999032283800524"/>
    <n v="500.58247503431448"/>
    <n v="0"/>
    <n v="0"/>
    <n v="137.34016514300001"/>
    <n v="24.710294521857918"/>
    <n v="2496.0922350749997"/>
    <n v="1.2197046154431934"/>
    <n v="107.13316715599996"/>
    <n v="-810.77629644799958"/>
    <n v="-1978.7037726199999"/>
    <n v="19.27544000495271"/>
    <n v="-345.32877163516628"/>
    <n v="-1.4451725323366311"/>
    <n v="-0.40164097023071621"/>
    <n v="-0.36121398442095043"/>
    <n v="5.2350156220606979E-2"/>
    <n v="-0.96688499332916544"/>
    <n v="155.14203470099994"/>
    <n v="-918.69369628700031"/>
    <n v="7.5809480561271E-2"/>
    <n v="-0.44891567939441668"/>
    <n v="982.58370870099998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32.5417500000003"/>
    <n v="2133.5261382980002"/>
    <n v="1.0425382690125524"/>
    <n v="22810.407950669"/>
    <n v="28247.237548605997"/>
    <n v="13.802889784046702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70001"/>
    <n v="7529.0441545229996"/>
    <n v="-2.9207032923778131E-2"/>
    <n v="-6.9032810984576143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91.048199205802618"/>
    <n v="283.28251901300001"/>
    <n v="50.29390488104238"/>
    <n v="489.96277462053581"/>
    <n v="120.12840019000001"/>
    <n v="21.327564982540967"/>
    <n v="77.196416032746072"/>
    <n v="109.42186408600006"/>
    <n v="403.41091920300005"/>
    <n v="2114.9638691660002"/>
    <n v="1.0334678969264348"/>
    <n v="20724.762697902002"/>
    <n v="26075.724160828002"/>
    <n v="12.741789210778052"/>
    <n v="1908.1621234470001"/>
    <n v="0.93241512323852871"/>
    <n v="23815.239958294002"/>
    <n v="11.637213435803012"/>
    <n v="1773.6505434750002"/>
    <n v="0.86668662466104129"/>
    <n v="22639.443785697997"/>
    <n v="11.06266574947014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23.881150986941197"/>
    <n v="6.5728498577487457E-2"/>
    <n v="1175.7961725959999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3.2955404426429653"/>
    <n v="9.0703720861175716E-3"/>
    <n v="390.02042397193543"/>
    <n v="1.0611005732686509"/>
    <n v="153.07384910399998"/>
    <n v="7.4798870663605022E-2"/>
    <n v="565.45216403699999"/>
    <n v="3443.3114441199996"/>
    <n v="4481.1828975589997"/>
    <n v="0.33111188765092914"/>
    <n v="0.27006823706864358"/>
    <n v="0.14594468444219566"/>
    <n v="100.39023040299702"/>
    <n v="0.27630574086840493"/>
    <n v="1.6825591625925389"/>
    <n v="794.23126001260289"/>
    <n v="2.1897105347285324"/>
    <n v="420.876588341"/>
    <n v="74.722320227985875"/>
    <n v="517.5547209161773"/>
    <n v="0"/>
    <n v="0"/>
    <n v="144.57557569599999"/>
    <n v="25.667910175011126"/>
    <n v="2680.4160332030001"/>
    <n v="1.3097736377948399"/>
    <n v="-546.88989490500001"/>
    <n v="-1357.6661913529997"/>
    <n v="-2309.6695097810007"/>
    <n v="-97.094689960354032"/>
    <n v="-404.21083604066746"/>
    <n v="1.5327869777007246"/>
    <n v="-0.1357530167927623"/>
    <n v="-0.28369797646035644"/>
    <n v="-0.26723536878228732"/>
    <n v="-1.1286099614598812"/>
    <n v="-412.37831493300001"/>
    <n v="-1133.8733371850005"/>
    <n v="-0.20150687020479988"/>
    <n v="-0.55406227512701145"/>
    <n v="987.92017766599997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772.7602272727272"/>
    <n v="2725.3397179019998"/>
    <n v="1.3317254009549213"/>
    <n v="25535.747668570999"/>
    <n v="28672.149585212999"/>
    <n v="14.010521202839746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16"/>
    <n v="7613.2615661530008"/>
    <n v="-1.9171506840051755E-2"/>
    <n v="0.1286742509945098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101.38272565401495"/>
    <n v="285.129998753"/>
    <n v="49.392316245171038"/>
    <n v="539.35509086570687"/>
    <n v="165.71934599999997"/>
    <n v="28.707124404211072"/>
    <n v="105.90354043695714"/>
    <n v="134.40882163499998"/>
    <n v="450.84934475299997"/>
    <n v="1982.6970439130002"/>
    <n v="0.96883628798019938"/>
    <n v="22707.459741815004"/>
    <n v="26152.874146326005"/>
    <n v="12.779488215674984"/>
    <n v="1875.2034937520002"/>
    <n v="0.91631003217146467"/>
    <n v="23900.599134840002"/>
    <n v="11.678923826204695"/>
    <n v="1854.0028480420003"/>
    <n v="0.90595042884451227"/>
    <n v="22747.443460768001"/>
    <n v="11.115439321014579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3.6725318349166907"/>
    <n v="1.0359603326952366E-2"/>
    <n v="1153.1556740719998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128.64602802667457"/>
    <n v="0.36288911297472187"/>
    <n v="448.63598286687159"/>
    <n v="1.2310329871647641"/>
    <n v="763.84331969899961"/>
    <n v="0.37324871630167422"/>
    <n v="409.467713178"/>
    <n v="3852.7791572979995"/>
    <n v="4513.3703297689999"/>
    <n v="8.5314377224846583E-2"/>
    <n v="0.24749865089940948"/>
    <n v="0.15163925996889338"/>
    <n v="70.931009960108497"/>
    <n v="0.20008461731510094"/>
    <n v="1.8826437799076401"/>
    <n v="798.25314974887056"/>
    <n v="2.2054387834984026"/>
    <n v="237.045564211"/>
    <n v="41.062776709676264"/>
    <n v="515.20475220917115"/>
    <n v="0"/>
    <n v="0"/>
    <n v="172.422148967"/>
    <n v="29.86823325043223"/>
    <n v="2392.1647570910004"/>
    <n v="1.1689209052953005"/>
    <n v="333.17496081099961"/>
    <n v="-1024.491230542"/>
    <n v="-1994.0948908820003"/>
    <n v="57.715018066566088"/>
    <n v="-349.61716688199891"/>
    <n v="17.930027750417718"/>
    <n v="-0.34045211416611609"/>
    <n v="-0.3213950969844821"/>
    <n v="0.16280449565962093"/>
    <n v="-0.97440579633363855"/>
    <n v="354.37560652099961"/>
    <n v="-840.93921681000097"/>
    <n v="0.17316409898657328"/>
    <n v="-0.41092129114352355"/>
    <n v="991.18900151000003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785.8933333333343"/>
    <n v="2899.8520721770001"/>
    <n v="1.4170001039366722"/>
    <n v="28435.599740747999"/>
    <n v="28435.599740747999"/>
    <n v="13.894932150070764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499993"/>
    <n v="7704.8435158809998"/>
    <n v="-6.9908774320739386E-3"/>
    <n v="0.12928777354597698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129.01670128456104"/>
    <n v="402.91413122"/>
    <n v="69.637324438519414"/>
    <n v="608.99241530422626"/>
    <n v="10.072743200000001"/>
    <n v="1.7409140852925045"/>
    <n v="107.64445452224965"/>
    <n v="333.48999743100006"/>
    <n v="412.98687441999999"/>
    <n v="3440.3078962249997"/>
    <n v="1.6810914919757416"/>
    <n v="26147.767638040004"/>
    <n v="26147.767638040004"/>
    <n v="12.776992942608665"/>
    <n v="3264.8600809999998"/>
    <n v="1.5953596800689882"/>
    <n v="24018.855837266998"/>
    <n v="11.736709449560461"/>
    <n v="3238.3918825459996"/>
    <n v="1.5824261100016785"/>
    <n v="22867.412337518999"/>
    <n v="11.174061590907716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4.5746087819339909"/>
    <n v="1.2933570067309705E-2"/>
    <n v="1151.4434997479998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93.40922704785423"/>
    <n v="-0.26409138803906929"/>
    <n v="408.48201287254273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112.34233917194003"/>
    <n v="0.31762005987132386"/>
    <n v="2.2002638397789638"/>
    <n v="796.74911028466136"/>
    <n v="2.2002638397789638"/>
    <n v="283.60696746100001"/>
    <n v="49.016971299332624"/>
    <n v="510.56857357186334"/>
    <n v="0"/>
    <n v="0"/>
    <n v="366.39382380500007"/>
    <n v="63.325367872607394"/>
    <n v="4090.3086874909995"/>
    <n v="1.9987115518470651"/>
    <n v="-1190.4566153139997"/>
    <n v="-2214.9478458559997"/>
    <n v="-2214.9478458559997"/>
    <n v="-205.75156621979426"/>
    <n v="-388.26709741211857"/>
    <n v="0.22777652767580814"/>
    <n v="-0.12207221812016933"/>
    <n v="-0.12207221812016933"/>
    <n v="-0.58171144791039309"/>
    <n v="-1.0823246323168614"/>
    <n v="-1163.9884168599997"/>
    <n v="-1063.5043461079997"/>
    <n v="-0.56877787784308342"/>
    <n v="-0.5196767736641138"/>
    <n v="1955.2468021130001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754.4786363636376"/>
    <n v="2141.1619544939999"/>
    <n v="0.97715393515741411"/>
    <n v="2141.1619544939999"/>
    <n v="28472.415599926"/>
    <n v="12.993847984507049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700008"/>
    <n v="7735.0819160110004"/>
    <n v="-6.3584721237327502E-3"/>
    <n v="4.8295555234038945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72.806140610463629"/>
    <n v="281.39133539300002"/>
    <n v="48.899536026571553"/>
    <n v="48.899536026571553"/>
    <n v="3.5499154000000002"/>
    <n v="0.61689609508104071"/>
    <n v="0.61689609508104071"/>
    <n v="134.02012994600003"/>
    <n v="284.94125079299999"/>
    <n v="2223.0136734780008"/>
    <n v="1.0145082927466402"/>
    <n v="2223.0136734780008"/>
    <n v="26406.297152023006"/>
    <n v="12.0509413689508"/>
    <n v="1917.4748687420008"/>
    <n v="0.87507071084656829"/>
    <n v="24074.411428585998"/>
    <n v="10.986747552966269"/>
    <n v="1599.5485820750009"/>
    <n v="0.72997990094561482"/>
    <n v="22940.883726130996"/>
    <n v="10.469443827884154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55.248495434141283"/>
    <n v="0.14509080990095358"/>
    <n v="1133.5277024550001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4.224002582399798"/>
    <n v="-3.7354357589226152E-2"/>
    <n v="370.5816421228044"/>
    <n v="0.94290661555625088"/>
    <n v="236.07456768299915"/>
    <n v="0.10773645231172743"/>
    <n v="379.26472738599995"/>
    <n v="379.26472738599995"/>
    <n v="4845.1647671580004"/>
    <n v="9.2837761753974331"/>
    <n v="9.2837761753974331"/>
    <n v="0.30365139248149875"/>
    <n v="65.907747921654362"/>
    <n v="0.17308360073080695"/>
    <n v="0.17308360073080695"/>
    <n v="856.41368494111225"/>
    <n v="2.2111694114391955"/>
    <n v="316.66734352900005"/>
    <n v="55.029719204780655"/>
    <n v="560.61137179839159"/>
    <n v="0"/>
    <n v="0"/>
    <n v="62.597383856999897"/>
    <n v="10.878028716873708"/>
    <n v="2602.2784008640006"/>
    <n v="1.187591893477447"/>
    <n v="-461.1164463700008"/>
    <n v="-461.1164463700008"/>
    <n v="-2779.0463192550005"/>
    <n v="-80.131750504054153"/>
    <n v="-485.83204281830785"/>
    <n v="-5.4776400278094046"/>
    <n v="-5.4776400278094046"/>
    <n v="5.359083050865121E-2"/>
    <n v="-0.21043795832003309"/>
    <n v="-1.2682627958829449"/>
    <n v="-143.1901597030008"/>
    <n v="-1645.5186168000007"/>
    <n v="-6.5347148419079515E-2"/>
    <n v="-0.75095907080083113"/>
    <n v="997.45799137799997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76.7468421052636"/>
    <n v="2200.0980520189996"/>
    <n v="1.0040503777634964"/>
    <n v="4341.2600065129991"/>
    <n v="28365.910532475998"/>
    <n v="12.945242672071647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699993"/>
    <n v="7782.5856151360003"/>
    <n v="1.3366729604258332E-3"/>
    <n v="8.2345253587473355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68.150050375071189"/>
    <n v="278.49219285000004"/>
    <n v="49.058413312424399"/>
    <n v="97.957949338995945"/>
    <n v="0"/>
    <n v="0"/>
    <n v="0.61689609508104071"/>
    <n v="108.37839040599999"/>
    <n v="278.49219285000004"/>
    <n v="1980.2066483689998"/>
    <n v="0.90369937445293047"/>
    <n v="4203.2203218470004"/>
    <n v="26165.847689684"/>
    <n v="11.941208362609125"/>
    <n v="1948.5753501959998"/>
    <n v="0.88926391924646575"/>
    <n v="24059.878617201997"/>
    <n v="10.980115269124791"/>
    <n v="1911.5777381089997"/>
    <n v="0.87237945977512099"/>
    <n v="22930.674446441"/>
    <n v="10.464784657753066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6.5173968676184906"/>
    <n v="1.6884459471344891E-2"/>
    <n v="1129.2041707610001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38.735460602018222"/>
    <n v="0.10035100331056566"/>
    <n v="394.47821044550625"/>
    <n v="1.004034309462523"/>
    <n v="256.8890157369998"/>
    <n v="0.11723546278191055"/>
    <n v="246.33501989299995"/>
    <n v="625.59974727899987"/>
    <n v="4877.3697561050003"/>
    <n v="0.15039921679701962"/>
    <n v="1.492330574366858"/>
    <n v="0.33016127737737899"/>
    <n v="43.39369479468364"/>
    <n v="0.11241897585108586"/>
    <n v="0.28550257658189282"/>
    <n v="862.83747806289216"/>
    <n v="2.2258666797215936"/>
    <n v="196.39208054799997"/>
    <n v="34.595884933837652"/>
    <n v="563.64745084481683"/>
    <n v="0"/>
    <n v="0"/>
    <n v="49.942939344999985"/>
    <n v="8.7978098608459838"/>
    <n v="2226.5416682619998"/>
    <n v="1.0161183503040163"/>
    <n v="-26.44361624300015"/>
    <n v="-487.56006261300092"/>
    <n v="-2677.3069133130007"/>
    <n v="-4.6582341926654136"/>
    <n v="-468.35926761738585"/>
    <n v="-0.79370422235141658"/>
    <n v="18.346857518716927"/>
    <n v="0.11497757226625982"/>
    <n v="-1.206797254052018E-2"/>
    <n v="-1.2218323702590705"/>
    <n v="10.55399584399985"/>
    <n v="-1548.102742552001"/>
    <n v="4.8164869308247116E-3"/>
    <n v="-0.70650175888734335"/>
    <n v="1052.4226263569999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528.5432608695646"/>
    <n v="2254.6683968279999"/>
    <n v="1.0289544384120113"/>
    <n v="6595.9284033409986"/>
    <n v="28685.595831672999"/>
    <n v="13.091136235828785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02"/>
    <n v="7953.0548457060004"/>
    <n v="3.0762219263297919E-2"/>
    <n v="0.29515028067416482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109.45839136995717"/>
    <n v="394.62782733199998"/>
    <n v="71.380074046834963"/>
    <n v="169.33802338583092"/>
    <n v="67.980378000000002"/>
    <n v="12.296255051698303"/>
    <n v="12.913151146779343"/>
    <n v="142.53724662200003"/>
    <n v="462.60820533200001"/>
    <n v="2034.908064797"/>
    <n v="0.92866325175754871"/>
    <n v="6238.1283866440008"/>
    <n v="26132.190474309002"/>
    <n v="11.925848347276753"/>
    <n v="1907.265917515"/>
    <n v="0.87041169061488688"/>
    <n v="24082.722748558001"/>
    <n v="10.990540558441614"/>
    <n v="1860.6524064"/>
    <n v="0.84913885988766136"/>
    <n v="22966.138321101"/>
    <n v="10.48096917130993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8.4314273969646631"/>
    <n v="2.127283072722547E-2"/>
    <n v="1116.5844274569999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39.750133382592843"/>
    <n v="0.10029118665446252"/>
    <n v="457.68588452646549"/>
    <n v="1.1652878885520319"/>
    <n v="266.37384314599996"/>
    <n v="0.12156401738168798"/>
    <n v="470.49105823799999"/>
    <n v="1096.0908055169998"/>
    <n v="5057.732902617"/>
    <n v="0.62166768250252669"/>
    <n v="1.025529728795767"/>
    <n v="0.3578269192413297"/>
    <n v="85.102175390049879"/>
    <n v="0.21471621427267706"/>
    <n v="0.50021879085456988"/>
    <n v="896.99208568913616"/>
    <n v="2.3081783227066865"/>
    <n v="318.07040219699996"/>
    <n v="57.532407216249553"/>
    <n v="588.17763907688925"/>
    <n v="0"/>
    <n v="0"/>
    <n v="152.42065604100003"/>
    <n v="27.569768173800334"/>
    <n v="2505.3991230349998"/>
    <n v="1.1433794660302259"/>
    <n v="-250.73072620700003"/>
    <n v="-738.2907888200009"/>
    <n v="-2504.3275452530006"/>
    <n v="-45.352042007457044"/>
    <n v="-439.30620116267067"/>
    <n v="-0.40824934406919644"/>
    <n v="0.64462586515505826"/>
    <n v="-4.8982132967240188E-3"/>
    <n v="-0.11442502761821458"/>
    <n v="-1.1428904341546546"/>
    <n v="-204.11721509200004"/>
    <n v="-1387.7431177960007"/>
    <n v="-9.3152196890989108E-2"/>
    <n v="-0.63331904702297037"/>
    <n v="1010.374439865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569.53"/>
    <n v="2364.3265376579998"/>
    <n v="1.0789987069500269"/>
    <n v="8960.2549409989988"/>
    <n v="28793.367817736002"/>
    <n v="13.140319727091629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699997"/>
    <n v="8060.286451213"/>
    <n v="5.3599960692967574E-2"/>
    <n v="0.191218106218352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52.05299264533992"/>
    <n v="210.48791242199999"/>
    <n v="37.792760326634387"/>
    <n v="207.1307837124653"/>
    <n v="0"/>
    <n v="0"/>
    <n v="12.913151146779343"/>
    <n v="79.422791706000027"/>
    <n v="210.48791242199999"/>
    <n v="2224.6240156469999"/>
    <n v="1.0152431984757864"/>
    <n v="8462.7524022910002"/>
    <n v="26480.671318021003"/>
    <n v="12.08488322413203"/>
    <n v="1965.4245409779999"/>
    <n v="0.89695332034118136"/>
    <n v="24280.713260818"/>
    <n v="11.080896735270102"/>
    <n v="1851.67314898"/>
    <n v="0.84504103034033151"/>
    <n v="23073.148040306001"/>
    <n v="10.529804789746819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20.423876341091617"/>
    <n v="5.191229000084998E-2"/>
    <n v="1207.56522051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25.08335928004696"/>
    <n v="6.3755508474240621E-2"/>
    <n v="414.44214850378273"/>
    <n v="1.0554365029595998"/>
    <n v="253.4539140089999"/>
    <n v="0.11566779847509059"/>
    <n v="387.09788963800003"/>
    <n v="1483.1886951549998"/>
    <n v="5164.5594640829995"/>
    <n v="0.3811540843751291"/>
    <n v="0.80566364721205264"/>
    <n v="0.38201469091768936"/>
    <n v="69.502792809806223"/>
    <n v="0.17665839118661683"/>
    <n v="0.67687718204118663"/>
    <n v="916.15430833054563"/>
    <n v="2.3569303541430497"/>
    <n v="241.94309891700001"/>
    <n v="43.440487602544565"/>
    <n v="600.48905622458301"/>
    <n v="0"/>
    <n v="0"/>
    <n v="145.15479072100001"/>
    <n v="26.062305207261655"/>
    <n v="2611.721905285"/>
    <n v="1.1919015896624032"/>
    <n v="-247.3953676270001"/>
    <n v="-985.68615644700094"/>
    <n v="-2851.8629643680006"/>
    <n v="-44.41943352975926"/>
    <n v="-501.71215982676279"/>
    <n v="-3.4704937130639104"/>
    <n v="1.8261697481621226"/>
    <n v="0.16656856121766728"/>
    <n v="-0.11290288271237621"/>
    <n v="-1.3014938511834504"/>
    <n v="-133.64397562900012"/>
    <n v="-1644.2977438560006"/>
    <n v="-6.099059271152623E-2"/>
    <n v="-0.75040190566016851"/>
    <n v="1016.780969876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590.9892857142868"/>
    <n v="2905.0983682309998"/>
    <n v="1.3257886899111995"/>
    <n v="11865.353309229999"/>
    <n v="29194.879257900997"/>
    <n v="13.323555975496138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682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67.557905640082851"/>
    <n v="244.50770624400002"/>
    <n v="43.732458380621367"/>
    <n v="250.86324209308668"/>
    <n v="0"/>
    <n v="0"/>
    <n v="12.913151146779343"/>
    <n v="133.20782035500002"/>
    <n v="244.50770624400002"/>
    <n v="2261.7736789279998"/>
    <n v="1.0321970489720607"/>
    <n v="10724.526081218999"/>
    <n v="26653.076871666999"/>
    <n v="12.163563290735393"/>
    <n v="1952.5895178039998"/>
    <n v="0.89109584964589483"/>
    <n v="24349.867779184002"/>
    <n v="11.112456519719581"/>
    <n v="1899.7110414789997"/>
    <n v="0.86696390058073747"/>
    <n v="23152.527581440001"/>
    <n v="10.566030928936001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9.4578031941702108"/>
    <n v="2.413194906515732E-2"/>
    <n v="1197.3401977440001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115.06455412940591"/>
    <n v="0.29359164093913886"/>
    <n v="455.79446440628203"/>
    <n v="1.1599926847607442"/>
    <n v="696.20316562799997"/>
    <n v="0.31772359000429617"/>
    <n v="466.57395322099995"/>
    <n v="1949.7626483759998"/>
    <n v="5160.9179133580001"/>
    <n v="-7.7444292977169038E-3"/>
    <n v="0.50954272797637912"/>
    <n v="0.30333947627982916"/>
    <n v="83.45105479152997"/>
    <n v="0.2129285799586296"/>
    <n v="0.88980576199981631"/>
    <n v="915.92824124374613"/>
    <n v="2.355268473492901"/>
    <n v="372.30837147199998"/>
    <n v="66.590786074889621"/>
    <n v="613.09530122964452"/>
    <n v="0"/>
    <n v="0"/>
    <n v="94.265581748999978"/>
    <n v="16.860268716640352"/>
    <n v="2728.3476321489998"/>
    <n v="1.2451256289306905"/>
    <n v="176.75073608200006"/>
    <n v="-808.93542036500094"/>
    <n v="-2619.1155271240009"/>
    <n v="31.613499337875933"/>
    <n v="-460.13377683746404"/>
    <n v="-4.1564490838604184"/>
    <n v="0.99851752555592155"/>
    <n v="-9.2168798859744605E-2"/>
    <n v="8.0663060980509252E-2"/>
    <n v="-1.1952757887321568"/>
    <n v="229.62921240700007"/>
    <n v="-1421.7753293800006"/>
    <n v="0.10479501004566658"/>
    <n v="-0.64885019794857801"/>
    <n v="1002.609156957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572.091428571428"/>
    <n v="2359.3407100130003"/>
    <n v="1.0767233437561767"/>
    <n v="14224.694019242999"/>
    <n v="29433.960182642997"/>
    <n v="13.432664427541246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00011"/>
    <n v="8346.7296621630012"/>
    <n v="0.10006251290847268"/>
    <n v="0.16951169308166425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79.37657325920712"/>
    <n v="269.81765203800001"/>
    <n v="48.423048239030031"/>
    <n v="299.28629033211672"/>
    <n v="40.579722003000001"/>
    <n v="7.2826733952934841"/>
    <n v="20.195824542072828"/>
    <n v="131.89614944600001"/>
    <n v="310.39737404100003"/>
    <n v="2195.646197563"/>
    <n v="1.0020187018824178"/>
    <n v="12920.172278782"/>
    <n v="26833.286229984002"/>
    <n v="12.24580474998702"/>
    <n v="2093.157476117"/>
    <n v="0.9552463139927414"/>
    <n v="24662.793566460005"/>
    <n v="11.255265270737782"/>
    <n v="2075.3472489999999"/>
    <n v="0.94711832840206867"/>
    <n v="23459.058380359998"/>
    <n v="10.705921223447799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3.1963271502826331"/>
    <n v="8.1279855906727042E-3"/>
    <n v="1203.7351861000002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9.377571159482617"/>
    <n v="7.470464187375897E-2"/>
    <n v="466.58316187496723"/>
    <n v="1.1868596775542271"/>
    <n v="181.50473956700029"/>
    <n v="8.283262746443168E-2"/>
    <n v="320.16735707700002"/>
    <n v="2269.9300054529999"/>
    <n v="5087.771680973"/>
    <n v="-0.18597433280923292"/>
    <n v="0.34718882096028203"/>
    <n v="0.23208275492057817"/>
    <n v="57.459099726058241"/>
    <n v="0.1461135586778502"/>
    <n v="1.0359193206776665"/>
    <n v="903.63871328250821"/>
    <n v="2.3218870057029819"/>
    <n v="202.39327809099998"/>
    <n v="36.322677164486073"/>
    <n v="607.21438818652359"/>
    <n v="0"/>
    <n v="0"/>
    <n v="117.77407898600003"/>
    <n v="21.136422561572171"/>
    <n v="2515.8135546399999"/>
    <n v="1.148132260560268"/>
    <n v="-156.47284462699974"/>
    <n v="-965.40826499200068"/>
    <n v="-2487.097728314001"/>
    <n v="-28.081528566575628"/>
    <n v="-437.05555140754097"/>
    <n v="-0.45761553039355318"/>
    <n v="0.39256630617755839"/>
    <n v="-0.17553148479979397"/>
    <n v="-7.1408916804091241E-2"/>
    <n v="-1.1350273281487551"/>
    <n v="-138.66261750999973"/>
    <n v="-1283.3625422140005"/>
    <n v="-6.3280931213418531E-2"/>
    <n v="-0.5856832808587753"/>
    <n v="1180.1315265369999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550.9911904761912"/>
    <n v="2713.7011405139997"/>
    <n v="1.2384414652655589"/>
    <n v="16938.395159756998"/>
    <n v="29862.672034646999"/>
    <n v="13.628314024413207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499996"/>
    <n v="8533.616548162001"/>
    <n v="0.14611893149501087"/>
    <n v="0.34068036485890363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81.875445743773838"/>
    <n v="279.50283751199999"/>
    <n v="50.351879136746184"/>
    <n v="349.63816946886288"/>
    <n v="0"/>
    <n v="0"/>
    <n v="20.195824542072828"/>
    <n v="174.98704052799997"/>
    <n v="279.50283751199999"/>
    <n v="2260.684922764"/>
    <n v="1.0317001774636509"/>
    <n v="15180.857201545999"/>
    <n v="26823.358482696003"/>
    <n v="12.241274061727147"/>
    <n v="2009.6854381109999"/>
    <n v="0.91715249757592221"/>
    <n v="24563.655968887004"/>
    <n v="11.210022222500731"/>
    <n v="1859.64172644"/>
    <n v="0.84867761971943123"/>
    <n v="23532.975102070999"/>
    <n v="10.739654316520111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7.030075624769371"/>
    <n v="6.8474877856490951E-2"/>
    <n v="1030.6808668159999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81.609968779492462"/>
    <n v="0.20674128780190812"/>
    <n v="545.60739584079511"/>
    <n v="1.3870399626860634"/>
    <n v="603.05992942099965"/>
    <n v="0.27521616565839907"/>
    <n v="290.9375354309999"/>
    <n v="2560.8675408839999"/>
    <n v="4970.099886306999"/>
    <n v="-0.28798117418920899"/>
    <n v="0.22321916016711008"/>
    <n v="0.16909482633839179"/>
    <n v="52.411817177833036"/>
    <n v="0.13277405617763499"/>
    <n v="1.1686933768553016"/>
    <n v="882.55930071764499"/>
    <n v="2.2681855764516432"/>
    <n v="177.53677532100002"/>
    <n v="31.9828962484392"/>
    <n v="588.09754475296438"/>
    <n v="0"/>
    <n v="0"/>
    <n v="113.40076010999988"/>
    <n v="20.42892092939384"/>
    <n v="2551.622458195"/>
    <n v="1.1644742336412859"/>
    <n v="162.07868231899977"/>
    <n v="-803.32958267300091"/>
    <n v="-1930.7863343560011"/>
    <n v="29.198151601659429"/>
    <n v="-336.95190487684982"/>
    <n v="-1.4111243880427042"/>
    <n v="-0.2613000814651214"/>
    <n v="-0.36141153167108653"/>
    <n v="7.39672316242731E-2"/>
    <n v="-0.8811456137655802"/>
    <n v="312.12239398999975"/>
    <n v="-900.10546754000109"/>
    <n v="0.14244210948076405"/>
    <n v="-0.41077770778496275"/>
    <n v="1048.1815486549999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596.3193181818169"/>
    <n v="2707.996534767"/>
    <n v="1.2358380760438783"/>
    <n v="19646.391694523998"/>
    <n v="30008.335025131997"/>
    <n v="13.694789689208426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92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96.629846984623214"/>
    <n v="276.92707728300002"/>
    <n v="49.483787743007234"/>
    <n v="399.1219572118701"/>
    <n v="18.095057500000003"/>
    <n v="3.2333854576902321"/>
    <n v="23.42920999976306"/>
    <n v="245.74934460999992"/>
    <n v="295.02213478300001"/>
    <n v="2333.5462508420001"/>
    <n v="1.0649516245588979"/>
    <n v="17514.403452388"/>
    <n v="27183.251132477002"/>
    <n v="12.405516901102105"/>
    <n v="2165.7133899710002"/>
    <n v="0.98835838036052515"/>
    <n v="24905.051353678002"/>
    <n v="11.36582353542474"/>
    <n v="1967.9445006140002"/>
    <n v="0.89810334473311837"/>
    <n v="23741.071955660002"/>
    <n v="10.834622685891508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35.339100239414677"/>
    <n v="9.0255035627406721E-2"/>
    <n v="1163.979398018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66.910099770120823"/>
    <n v="0.17088645148498036"/>
    <n v="505.82425275283452"/>
    <n v="1.2892727881063204"/>
    <n v="572.21917328199993"/>
    <n v="0.26114148711238711"/>
    <n v="545.35820514000011"/>
    <n v="3106.2257460239998"/>
    <n v="5096.3597787949993"/>
    <n v="0.30126557105191809"/>
    <n v="0.23623695901603559"/>
    <n v="0.16918182535192661"/>
    <n v="97.449443845741996"/>
    <n v="0.24888304927352881"/>
    <n v="1.4175764261288302"/>
    <n v="904.05073279806129"/>
    <n v="2.3258063232327326"/>
    <n v="300.90259991900001"/>
    <n v="53.767946897061613"/>
    <n v="585.06390586308419"/>
    <n v="0"/>
    <n v="0"/>
    <n v="244.4556052210001"/>
    <n v="43.681496948680376"/>
    <n v="2878.9044559820004"/>
    <n v="1.3138346738324269"/>
    <n v="-170.90792121500021"/>
    <n v="-974.23750388800113"/>
    <n v="-2271.2758861400016"/>
    <n v="-30.539344075621177"/>
    <n v="-398.22648004522677"/>
    <n v="-2.0078209570314298"/>
    <n v="6.1365573095673476E-2"/>
    <n v="-2.373377209855021E-2"/>
    <n v="-7.7996597788548422E-2"/>
    <n v="-1.0365335351264129"/>
    <n v="26.860968141999791"/>
    <n v="-1107.2964881220009"/>
    <n v="1.2258437838858294E-2"/>
    <n v="-0.50533268559318123"/>
    <n v="1038.3485655859999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58.9171428571426"/>
    <n v="2767.9576947770001"/>
    <n v="1.2632023225164069"/>
    <n v="22414.349389300998"/>
    <n v="30173.067317678"/>
    <n v="13.769967938836377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02"/>
    <n v="0.17381779783910956"/>
    <n v="0.16103812435908083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80.244162523597396"/>
    <n v="277.74859956800003"/>
    <n v="49.081580902555309"/>
    <n v="448.20353811442538"/>
    <n v="43.691449599999999"/>
    <n v="7.7208145122161183"/>
    <n v="31.150024511979179"/>
    <n v="132.65501775099995"/>
    <n v="321.44004916800003"/>
    <n v="2118.9782032299995"/>
    <n v="0.96703002099077451"/>
    <n v="19633.381655617999"/>
    <n v="27171.350464922001"/>
    <n v="12.400085838725921"/>
    <n v="1984.7110027509996"/>
    <n v="0.90575500952550259"/>
    <n v="24992.823200383998"/>
    <n v="11.405879639179425"/>
    <n v="1867.5322170179995"/>
    <n v="0.85227857288527298"/>
    <n v="23759.673884178002"/>
    <n v="10.843111977238541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20.706927275107148"/>
    <n v="5.3476436640229517E-2"/>
    <n v="1233.1493162060001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114.68262834810406"/>
    <n v="0.29617230152563245"/>
    <n v="535.52211429032741"/>
    <n v="1.3698821001104577"/>
    <n v="766.15827728000068"/>
    <n v="0.34964873816586195"/>
    <n v="431.28850184600003"/>
    <n v="3537.51424787"/>
    <n v="5162.4349163509996"/>
    <n v="0.18092201440780964"/>
    <n v="0.22921724225792417"/>
    <n v="0.18935654542936842"/>
    <n v="76.213963017710114"/>
    <n v="0.19682549275753325"/>
    <n v="1.6144019188863636"/>
    <n v="914.55536901011283"/>
    <n v="2.3559607823774034"/>
    <n v="301.42940042599997"/>
    <n v="53.266268583994609"/>
    <n v="597.33114216327829"/>
    <n v="0"/>
    <n v="0"/>
    <n v="129.85910142000006"/>
    <n v="22.947694433715498"/>
    <n v="2550.2667050759997"/>
    <n v="1.163855513748308"/>
    <n v="217.6909897010006"/>
    <n v="-756.54651418700053"/>
    <n v="-2160.7180635950012"/>
    <n v="38.468665330393961"/>
    <n v="-379.03325471978553"/>
    <n v="1.0319663413293285"/>
    <n v="-6.6886245316468917E-2"/>
    <n v="9.198662957719872E-2"/>
    <n v="9.9346808768099149E-2"/>
    <n v="-0.98607868226694639"/>
    <n v="334.86977543400059"/>
    <n v="-927.56874738900069"/>
    <n v="0.15282324540832867"/>
    <n v="-0.42331102032605966"/>
    <n v="1036.357954029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42.3221428571433"/>
    <n v="2479.5354445960002"/>
    <n v="1.1315761574989536"/>
    <n v="24893.884833896998"/>
    <n v="30519.076623975998"/>
    <n v="13.927874889564951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71.832804120036201"/>
    <n v="269.66973308199999"/>
    <n v="47.79410431632062"/>
    <n v="495.997642430746"/>
    <n v="0"/>
    <n v="0"/>
    <n v="31.150024511979179"/>
    <n v="135.63408818800008"/>
    <n v="269.66973308199999"/>
    <n v="2418.2119088379995"/>
    <n v="1.1035901687894458"/>
    <n v="22051.593564455998"/>
    <n v="27474.598504594"/>
    <n v="12.538477992888913"/>
    <n v="2112.1760465939997"/>
    <n v="0.96392574664549491"/>
    <n v="25196.837123530997"/>
    <n v="11.498984697118447"/>
    <n v="1987.7404285689997"/>
    <n v="0.90713753706066313"/>
    <n v="23973.763769272002"/>
    <n v="10.940815363597487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22.053972615251752"/>
    <n v="5.6788209584831911E-2"/>
    <n v="1223.0733542589999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10.868492476210827"/>
    <n v="2.7985988709507782E-2"/>
    <n v="543.09506632389525"/>
    <n v="1.3893968966760384"/>
    <n v="185.75915378300061"/>
    <n v="8.4774198294339687E-2"/>
    <n v="471.32988618500008"/>
    <n v="4008.8441340549998"/>
    <n v="5068.3126384990001"/>
    <n v="-0.16645489015378689"/>
    <n v="0.16424093466791589"/>
    <n v="0.13102115096882638"/>
    <n v="83.534735212110618"/>
    <n v="0.21509902699154257"/>
    <n v="1.8295009458779061"/>
    <n v="897.69987381922658"/>
    <n v="2.3130065565207256"/>
    <n v="323.46487594000007"/>
    <n v="57.328324712811387"/>
    <n v="579.93714664810398"/>
    <n v="0"/>
    <n v="0"/>
    <n v="147.86501024500001"/>
    <n v="26.206410499299238"/>
    <n v="2889.5417950229994"/>
    <n v="1.3186891957809883"/>
    <n v="-410.00635042699946"/>
    <n v="-1166.5528646140001"/>
    <n v="-2023.8345191170004"/>
    <n v="-72.6662427358998"/>
    <n v="-354.60480749533133"/>
    <n v="-0.25029452135292884"/>
    <n v="-0.14076606455710827"/>
    <n v="-0.12375579685905047"/>
    <n v="-0.18711303828203477"/>
    <n v="-0.92360965984468746"/>
    <n v="-285.57073240199946"/>
    <n v="-800.76116485800026"/>
    <n v="-0.13032482869720288"/>
    <n v="-0.36544032632372386"/>
    <n v="1047.409163001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55.5127272727286"/>
    <n v="2803.2314082930002"/>
    <n v="1.2793000529554481"/>
    <n v="27697.116242189997"/>
    <n v="30596.968314367001"/>
    <n v="13.963422023971054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63"/>
    <n v="0.16127114459215064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75.658790232860468"/>
    <n v="266.38930001800003"/>
    <n v="47.102590492526673"/>
    <n v="543.10023292327264"/>
    <n v="21.487594000000001"/>
    <n v="3.7994068860246406"/>
    <n v="34.949431398003817"/>
    <n v="140.01235707399996"/>
    <n v="287.87689401800003"/>
    <n v="2275.844721899"/>
    <n v="1.0386185973196873"/>
    <n v="24327.438286354998"/>
    <n v="27767.746182579998"/>
    <n v="12.672260683415923"/>
    <n v="2070.5820255680001"/>
    <n v="0.9449436415136202"/>
    <n v="25392.215655346994"/>
    <n v="11.588148854368942"/>
    <n v="1998.6635632590001"/>
    <n v="0.91212248648225436"/>
    <n v="24118.424484489002"/>
    <n v="11.006833623841786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12.716523819703509"/>
    <n v="3.2821155031365679E-2"/>
    <n v="1273.7911708579998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93.251790213603343"/>
    <n v="0.24068145563576068"/>
    <n v="507.70082851082401"/>
    <n v="1.2911613405551301"/>
    <n v="599.30514870300021"/>
    <n v="0.27350261066712633"/>
    <n v="513.36542878599982"/>
    <n v="4522.2095628409998"/>
    <n v="5172.2103541070001"/>
    <n v="0.2537384811164205"/>
    <n v="0.17375260252717939"/>
    <n v="0.14597517513519009"/>
    <n v="90.772570683182124"/>
    <n v="0.23428262764483873"/>
    <n v="2.0637835735227448"/>
    <n v="917.54143454230029"/>
    <n v="2.3604219617156192"/>
    <n v="271.94965627400001"/>
    <n v="48.08576505584896"/>
    <n v="586.96013499427647"/>
    <n v="0"/>
    <n v="0"/>
    <n v="241.41577251199982"/>
    <n v="42.686805627333158"/>
    <n v="2789.2101506849999"/>
    <n v="1.2729012249645262"/>
    <n v="14.021257608000383"/>
    <n v="-1152.5316070059998"/>
    <n v="-2342.9882223200002"/>
    <n v="2.4792195304212297"/>
    <n v="-409.84060603147617"/>
    <n v="-0.95791623243874491"/>
    <n v="0.12497947532089748"/>
    <n v="0.17496325427306125"/>
    <n v="6.3988279909219714E-3"/>
    <n v="-1.0692606211604896"/>
    <n v="85.939719917000389"/>
    <n v="-1069.1970514619993"/>
    <n v="3.9219983022287651E-2"/>
    <n v="-0.48794539063332887"/>
    <n v="1100.7667255379999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30.7594444444439"/>
    <n v="3398.1417386799999"/>
    <n v="1.5507970171077143"/>
    <n v="31095.257980869996"/>
    <n v="31095.257980869996"/>
    <n v="14.190824583338282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406"/>
    <n v="9.4406574810603772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78.47171495445605"/>
    <n v="415.07373730699999"/>
    <n v="73.715409333732069"/>
    <n v="616.8156422570047"/>
    <n v="169.39749999999998"/>
    <n v="30.08430775126347"/>
    <n v="65.033739149267291"/>
    <n v="420.46005723900015"/>
    <n v="584.47123730699991"/>
    <n v="3817.2365188990007"/>
    <n v="1.7420577075171448"/>
    <n v="28144.674805253999"/>
    <n v="28144.674805253999"/>
    <n v="12.844278164926983"/>
    <n v="3465.2287774300007"/>
    <n v="1.5814132737505302"/>
    <n v="25592.584351777001"/>
    <n v="11.679590354059334"/>
    <n v="3436.1847832790008"/>
    <n v="1.5681585766372304"/>
    <n v="24316.217385222"/>
    <n v="11.097099617449507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5.158095357750736"/>
    <n v="1.3254697113299609E-2"/>
    <n v="1276.3669665549999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74.429530217721904"/>
    <n v="-0.19126069040943056"/>
    <n v="526.68052534095636"/>
    <n v="1.3465464184112994"/>
    <n v="-390.05078606800078"/>
    <n v="-0.17800599329613093"/>
    <n v="816.36754835000011"/>
    <n v="5338.5771111909999"/>
    <n v="5338.5771111909999"/>
    <n v="0.25594854547787427"/>
    <n v="0.1856180342309528"/>
    <n v="0.1856180342309528"/>
    <n v="144.98355974973578"/>
    <n v="0.37256255218374162"/>
    <n v="2.4363461257064865"/>
    <n v="950.18265512009589"/>
    <n v="2.4363461257064865"/>
    <n v="323.10073052500007"/>
    <n v="57.381377008351073"/>
    <n v="595.32454070329493"/>
    <n v="0"/>
    <n v="0"/>
    <n v="493.26681782500003"/>
    <n v="87.602182741384709"/>
    <n v="4633.6040672490008"/>
    <n v="2.1146202597008865"/>
    <n v="-1235.4623285690009"/>
    <n v="-2387.9939355750007"/>
    <n v="-2387.9939355750007"/>
    <n v="-219.41308996745769"/>
    <n v="-423.50212977913964"/>
    <n v="3.7805420773885379E-2"/>
    <n v="7.8126485028871873E-2"/>
    <n v="7.8126485028871873E-2"/>
    <n v="-0.56382324259317218"/>
    <n v="-1.089799707295187"/>
    <n v="-1206.4183344180008"/>
    <n v="-1111.6269690200004"/>
    <n v="-0.55056854547987255"/>
    <n v="-0.50730897068535885"/>
    <n v="2105.1143191709998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619.7988636363634"/>
    <n v="2401.1146874629999"/>
    <n v="1.041352836076318"/>
    <n v="2401.1146874629999"/>
    <n v="31355.210713838998"/>
    <n v="13.598616414747969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886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63.788011544783934"/>
    <n v="170.06075723800001"/>
    <n v="30.261004239564549"/>
    <n v="30.261004239564549"/>
    <n v="56.125999999999998"/>
    <n v="9.9871901756432155"/>
    <n v="9.9871901756432155"/>
    <n v="132.28903755499996"/>
    <n v="226.18675723800001"/>
    <n v="1855.585828383"/>
    <n v="0.80475937907461459"/>
    <n v="1855.585828383"/>
    <n v="27777.246960158998"/>
    <n v="12.046869335890309"/>
    <n v="1851.8457540070001"/>
    <n v="0.80313732533477467"/>
    <n v="25526.955237042002"/>
    <n v="11.070927753381847"/>
    <n v="1701.0054946540001"/>
    <n v="0.73771857099876192"/>
    <n v="24417.674297801001"/>
    <n v="10.589837508873559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6.840864417591789"/>
    <n v="6.5418754336012699E-2"/>
    <n v="1109.2809392409999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97.07266617848461"/>
    <n v="0.23659345700170345"/>
    <n v="637.97719410184084"/>
    <n v="1.5517470788576613"/>
    <n v="696.36911843299981"/>
    <n v="0.30201221133771611"/>
    <n v="174.05071023900004"/>
    <n v="174.05071023900004"/>
    <n v="5133.3630940440007"/>
    <n v="-0.54108384547488275"/>
    <n v="-0.54108384547488275"/>
    <n v="5.9481635968191782E-2"/>
    <n v="30.970985699366878"/>
    <n v="7.5485024382565269E-2"/>
    <n v="7.5485024382565269E-2"/>
    <n v="915.24589289780863"/>
    <n v="2.2263169037712185"/>
    <n v="116.523370926"/>
    <n v="20.734437967162769"/>
    <n v="561.029259465677"/>
    <n v="0"/>
    <n v="0"/>
    <n v="57.527339313000041"/>
    <n v="10.236547732204109"/>
    <n v="2029.636538622"/>
    <n v="0.8802444034571798"/>
    <n v="371.47814884099978"/>
    <n v="371.47814884099978"/>
    <n v="-1555.3993403640002"/>
    <n v="66.101680479117718"/>
    <n v="-277.26869879596774"/>
    <n v="-1.8056059413307608"/>
    <n v="-1.8056059413307608"/>
    <n v="-0.44031183302444288"/>
    <n v="0.16110843261913815"/>
    <n v="-0.67456982491355699"/>
    <n v="522.31840819399986"/>
    <n v="-446.11840112299979"/>
    <n v="0.22652718695515089"/>
    <n v="-0.19347958040526833"/>
    <n v="1094.2546072780001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583.5902631578947"/>
    <n v="2027.9859141850002"/>
    <n v="0.87952853492839123"/>
    <n v="4429.1006016480005"/>
    <n v="31183.098576004995"/>
    <n v="13.523972140656268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400001"/>
    <n v="9552.3626456499987"/>
    <n v="0.22740219228324832"/>
    <n v="0.22632219649249907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74.225727891896383"/>
    <n v="296.21170094299998"/>
    <n v="53.050400724689347"/>
    <n v="83.311404964253896"/>
    <n v="0"/>
    <n v="0"/>
    <n v="9.9871901756432155"/>
    <n v="118.23435059000002"/>
    <n v="296.21170094299998"/>
    <n v="2680.6870775860002"/>
    <n v="1.1626021470164924"/>
    <n v="4536.272905969"/>
    <n v="28477.727389375999"/>
    <n v="12.350664604558549"/>
    <n v="2406.991061963"/>
    <n v="1.0439013937455426"/>
    <n v="25985.370948809003"/>
    <n v="11.269740623105658"/>
    <n v="2217.439721794"/>
    <n v="0.96169381461669401"/>
    <n v="24723.536281485998"/>
    <n v="10.72248850044066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33.947931570071184"/>
    <n v="8.2207579128848546E-2"/>
    <n v="1261.8346673230001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116.89632165664209"/>
    <n v="-0.28307361208810122"/>
    <n v="482.34541184318044"/>
    <n v="1.1733075360977214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24.169643332975298"/>
    <n v="5.8528687166416571E-2"/>
    <n v="0.13401371154898184"/>
    <n v="896.02184143610032"/>
    <n v="2.1780111806823168"/>
    <n v="96.013302838000001"/>
    <n v="17.195621152849071"/>
    <n v="543.62899568468845"/>
    <n v="0"/>
    <n v="0"/>
    <n v="38.940082339999989"/>
    <n v="6.9740221801262257"/>
    <n v="2815.6404627640004"/>
    <n v="1.2211308341829092"/>
    <n v="-787.65454857899999"/>
    <n v="-416.17639973800021"/>
    <n v="-2316.6102726999998"/>
    <n v="-141.06596498961736"/>
    <n v="-413.6764295929197"/>
    <n v="28.786188898710055"/>
    <n v="-0.14640998791498894"/>
    <n v="-0.13472368028462645"/>
    <n v="-0.34160229925451779"/>
    <n v="-1.0047036445845952"/>
    <n v="-598.10320840999998"/>
    <n v="-1054.7756053769997"/>
    <n v="-0.25939472012566922"/>
    <n v="-0.45745152191959992"/>
    <n v="1229.9928386219999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531.7945"/>
    <n v="2240.7732797899998"/>
    <n v="0.97181347567318399"/>
    <n v="6669.8738814380004"/>
    <n v="31169.203458966997"/>
    <n v="13.517945889760933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414"/>
    <n v="0.1075265430450969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73.487988444256203"/>
    <n v="295.30179190999991"/>
    <n v="53.382639559369011"/>
    <n v="136.69404452362289"/>
    <n v="0"/>
    <n v="0"/>
    <n v="9.9871901756432155"/>
    <n v="111.21865838200011"/>
    <n v="295.30179190999991"/>
    <n v="2416.3503523569998"/>
    <n v="1.0479604766566346"/>
    <n v="6952.6232583259998"/>
    <n v="28859.169676935999"/>
    <n v="12.516094440136182"/>
    <n v="2225.0968687529999"/>
    <n v="0.9650146854370848"/>
    <n v="26303.201900047003"/>
    <n v="11.407582503042777"/>
    <n v="2112.8701902719999"/>
    <n v="0.91634247059877749"/>
    <n v="24975.754065357996"/>
    <n v="10.831874239454027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20.287571868586223"/>
    <n v="4.8672214838307387E-2"/>
    <n v="1327.447834689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31.739623112716853"/>
    <n v="-7.6147000983450674E-2"/>
    <n v="410.85565534787077"/>
    <n v="1.0018514496247499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54.407528792329508"/>
    <n v="0.13052991000377398"/>
    <n v="0.26454362155275579"/>
    <n v="865.3271948383798"/>
    <n v="2.1044911965253235"/>
    <n v="209.85528789000003"/>
    <n v="37.936204587860239"/>
    <n v="524.03279305629917"/>
    <n v="0"/>
    <n v="0"/>
    <n v="91.115980641999982"/>
    <n v="16.471324204469269"/>
    <n v="2717.3216208889999"/>
    <n v="1.1784903866604088"/>
    <n v="-476.54834109899997"/>
    <n v="-892.72474083700013"/>
    <n v="-2542.4278875919999"/>
    <n v="-86.147151905046357"/>
    <n v="-454.47153949050903"/>
    <n v="0.90063798046661359"/>
    <n v="0.20917767681190869"/>
    <n v="1.5213801569694541E-2"/>
    <n v="-0.20667691098722468"/>
    <n v="-1.1026397469005733"/>
    <n v="-364.321662618"/>
    <n v="-1214.9800529029994"/>
    <n v="-0.1580046961489173"/>
    <n v="-0.52693148331182738"/>
    <n v="1143.6138110510001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545.9042857142867"/>
    <n v="3392.805268524"/>
    <n v="1.4714446615480896"/>
    <n v="10062.679149962001"/>
    <n v="32197.682189832998"/>
    <n v="13.963992573338174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899996"/>
    <n v="9807.6181054119988"/>
    <n v="0.21678282338663557"/>
    <n v="0.26170386064094364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83.03498065143566"/>
    <n v="277.65926535400001"/>
    <n v="50.065643229585383"/>
    <n v="186.75968775320828"/>
    <n v="29.967768542000002"/>
    <n v="5.4035856008539627"/>
    <n v="15.390775776497179"/>
    <n v="152.87702116299994"/>
    <n v="307.627033896"/>
    <n v="2698.0565769049999"/>
    <n v="1.1701352221634267"/>
    <n v="9650.6798352309997"/>
    <n v="29332.602238193998"/>
    <n v="12.721420051166369"/>
    <n v="2303.3764955749998"/>
    <n v="0.99896421388889545"/>
    <n v="26641.153854644002"/>
    <n v="11.5541507732777"/>
    <n v="2158.5805886329999"/>
    <n v="0.93616686850027886"/>
    <n v="25282.661505010998"/>
    <n v="10.964978640657479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26.108619889993459"/>
    <n v="6.2797345388616643E-2"/>
    <n v="1358.4923496329998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125.27239126874322"/>
    <n v="0.30130943938466309"/>
    <n v="511.04468733656705"/>
    <n v="1.2425725221718082"/>
    <n v="839.54459856100004"/>
    <n v="0.36410678477327973"/>
    <n v="598.79386945299996"/>
    <n v="1208.7692334019998"/>
    <n v="5064.1576494380006"/>
    <n v="0.54687970531942276"/>
    <n v="-0.18501992541435996"/>
    <n v="-1.9440538025216836E-2"/>
    <n v="107.97046587973669"/>
    <n v="0.25969425676989982"/>
    <n v="0.52423787832265556"/>
    <n v="903.79486790831015"/>
    <n v="2.1963028080728049"/>
    <n v="499.957896398"/>
    <n v="90.149030823673471"/>
    <n v="570.7413362774281"/>
    <n v="0"/>
    <n v="0"/>
    <n v="98.835973054999954"/>
    <n v="17.82143505606324"/>
    <n v="3296.8504463579998"/>
    <n v="1.4298294789333263"/>
    <n v="95.954822166000099"/>
    <n v="-796.76991867100003"/>
    <n v="-2199.0776977989995"/>
    <n v="17.301925389006524"/>
    <n v="-392.75018057174321"/>
    <n v="-1.3878602218238456"/>
    <n v="-0.19165962364427169"/>
    <n v="-0.22889783791335305"/>
    <n v="4.1615182614763262E-2"/>
    <n v="-0.95373028590099629"/>
    <n v="240.75072910800009"/>
    <n v="-840.58534816599922"/>
    <n v="0.1044125280033799"/>
    <n v="-0.36455815328077751"/>
    <n v="1149.8054113220001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642.4882500000003"/>
    <n v="2948.7626089170003"/>
    <n v="1.2788653210713572"/>
    <n v="13011.441758879002"/>
    <n v="32241.346430518999"/>
    <n v="13.982929561692334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399993"/>
    <n v="9881.6608994939998"/>
    <n v="0.19882759325148069"/>
    <n v="9.9028476767440088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84.447693413451049"/>
    <n v="309.60413209800004"/>
    <n v="54.870142104061983"/>
    <n v="241.62982985727027"/>
    <n v="41.401223999999999"/>
    <n v="7.3374054434229441"/>
    <n v="22.728181219920124"/>
    <n v="125.48976172699993"/>
    <n v="351.00535609800005"/>
    <n v="2360.1503159770004"/>
    <n v="1.0235867690709548"/>
    <n v="12010.830151208"/>
    <n v="29430.978875242999"/>
    <n v="12.764085564200595"/>
    <n v="2105.1626519730003"/>
    <n v="0.91299974527676853"/>
    <n v="26793.726988813003"/>
    <n v="11.620321067768637"/>
    <n v="2032.8407850120002"/>
    <n v="0.88163407096583157"/>
    <n v="25415.791248543996"/>
    <n v="11.02271642249608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12.817371300861812"/>
    <n v="3.1365674310936897E-2"/>
    <n v="1377.935740269000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104.31785887015357"/>
    <n v="0.25527855200040239"/>
    <n v="500.29799207731469"/>
    <n v="1.2188439974917391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82.074939703418949"/>
    <n v="0.20084740992516384"/>
    <n v="0.72508528824781937"/>
    <n v="902.41875282019919"/>
    <n v="2.1947991549842345"/>
    <n v="278.091994419"/>
    <n v="49.285347544853103"/>
    <n v="553.43589774739155"/>
    <n v="0"/>
    <n v="0"/>
    <n v="185.01488847699994"/>
    <n v="32.789592158565846"/>
    <n v="2823.2571988730006"/>
    <n v="1.2244341789961188"/>
    <n v="125.50541004399992"/>
    <n v="-671.26450862700017"/>
    <n v="-2250.3230238369997"/>
    <n v="22.242919166734623"/>
    <n v="-402.12076074288456"/>
    <n v="-0.28992991584615446"/>
    <n v="-0.17018776563879734"/>
    <n v="-0.14080803212677107"/>
    <n v="5.4431142075238532E-2"/>
    <n v="-0.97595515749249517"/>
    <n v="197.82727700499993"/>
    <n v="-872.38728356799936"/>
    <n v="8.5796816386175437E-2"/>
    <n v="-0.37835051221994165"/>
    <n v="1136.115991506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685.003999999999"/>
    <n v="2517.4616609350001"/>
    <n v="1.0918120046560489"/>
    <n v="15528.903419814002"/>
    <n v="32399.467381441002"/>
    <n v="14.05150591980861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"/>
    <n v="0.14007714350326572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92.94007883899468"/>
    <n v="282.58964024099998"/>
    <n v="49.707905261104486"/>
    <n v="291.33773511837478"/>
    <n v="0"/>
    <n v="0"/>
    <n v="22.728181219920124"/>
    <n v="245.77507971900002"/>
    <n v="282.58964024099998"/>
    <n v="2423.4578774350002"/>
    <n v="1.0510429788944933"/>
    <n v="14434.288028643001"/>
    <n v="29658.790555115"/>
    <n v="12.862886483692149"/>
    <n v="2180.9662362340005"/>
    <n v="0.94587542500464872"/>
    <n v="26881.53574893"/>
    <n v="11.658403339247638"/>
    <n v="2165.9382876770005"/>
    <n v="0.9393578700823656"/>
    <n v="25506.382287220997"/>
    <n v="11.06200535589937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6434367604666598"/>
    <n v="6.5175549222831995E-3"/>
    <n v="1375.1534617090001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6.535394434199141"/>
    <n v="4.0769025761555784E-2"/>
    <n v="487.45581535203121"/>
    <n v="1.1886194361164606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65.357468503628169"/>
    <n v="0.16114283380041672"/>
    <n v="0.88622812204823609"/>
    <n v="910.31712159776919"/>
    <n v="2.2170868199532663"/>
    <n v="251.19239845799999"/>
    <n v="44.185087373377399"/>
    <n v="561.29830795628288"/>
    <n v="0"/>
    <n v="0"/>
    <n v="120.36507141500013"/>
    <n v="21.17238113025077"/>
    <n v="2795.0153473080004"/>
    <n v="1.2121858126949099"/>
    <n v="-277.55368637300029"/>
    <n v="-948.81819500000051"/>
    <n v="-2371.403865583"/>
    <n v="-48.822074069429028"/>
    <n v="-422.86130624573804"/>
    <n v="0.77381376963289239"/>
    <n v="-1.7184512080117398E-2"/>
    <n v="-4.651761827205303E-2"/>
    <n v="-0.12037380803886094"/>
    <n v="-1.0284673838368055"/>
    <n v="-262.52573781600029"/>
    <n v="-996.25040387400009"/>
    <n v="-0.11385625311657775"/>
    <n v="-0.43206940048854026"/>
    <n v="1148.2342689310001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23.0275000000001"/>
    <n v="2973.0019349989998"/>
    <n v="1.2893778097466644"/>
    <n v="18501.905354813003"/>
    <n v="32658.768175926001"/>
    <n v="14.163963529244624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08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80.325827879387262"/>
    <n v="264.01554036499999"/>
    <n v="46.132146030226124"/>
    <n v="337.4698811486009"/>
    <n v="11.413180000000001"/>
    <n v="1.9942556627589156"/>
    <n v="24.722436882679041"/>
    <n v="184.27820154900002"/>
    <n v="275.428720365"/>
    <n v="2436.9605869739999"/>
    <n v="1.0568990443904769"/>
    <n v="16871.248615617002"/>
    <n v="29835.066219325003"/>
    <n v="12.939336460786027"/>
    <n v="2237.5986263039999"/>
    <n v="0.97043664247630812"/>
    <n v="27109.448937123005"/>
    <n v="11.757248282449725"/>
    <n v="2089.2335637239999"/>
    <n v="0.90609137004970552"/>
    <n v="25735.974124504995"/>
    <n v="11.16157832179892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25.924226745372096"/>
    <n v="6.4345272426602554E-2"/>
    <n v="1373.474812618000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93.663947626496636"/>
    <n v="0.23247876535618753"/>
    <n v="499.50979419903541"/>
    <n v="1.224627068458599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84.243070828158707"/>
    <n v="0.20909566158840676"/>
    <n v="1.095323783636643"/>
    <n v="942.14837524809479"/>
    <n v="2.3000041572725225"/>
    <n v="295.30672725400001"/>
    <n v="51.599739343206025"/>
    <n v="580.91515105104963"/>
    <n v="0"/>
    <n v="0"/>
    <n v="186.81868378000001"/>
    <n v="32.643331484952675"/>
    <n v="2919.0859980079999"/>
    <n v="1.2659947059788836"/>
    <n v="53.91593699099991"/>
    <n v="-894.90225800900066"/>
    <n v="-2479.5666109110002"/>
    <n v="9.4208767983379271"/>
    <n v="-442.63858104905944"/>
    <n v="-0.66734714140331097"/>
    <n v="0.11399141437229354"/>
    <n v="0.2842263106953471"/>
    <n v="2.3383103767780768E-2"/>
    <n v="-1.0753770888139234"/>
    <n v="202.28099957099991"/>
    <n v="-1106.091798293"/>
    <n v="8.7728376194383326E-2"/>
    <n v="-0.47970712816312294"/>
    <n v="1154.6136059390001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80.2654545454598"/>
    <n v="2524.7144223740002"/>
    <n v="1.0949574952622756"/>
    <n v="21026.619777187003"/>
    <n v="32475.486063533001"/>
    <n v="14.084474886515871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81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76.322962329191483"/>
    <n v="256.92244015599999"/>
    <n v="44.44820781612416"/>
    <n v="381.91808896472509"/>
    <n v="0"/>
    <n v="0"/>
    <n v="24.722436882679041"/>
    <n v="184.244542384"/>
    <n v="256.92244015599999"/>
    <n v="2408.2771975640003"/>
    <n v="1.0444591850758249"/>
    <n v="19279.525813181001"/>
    <n v="29909.797166047003"/>
    <n v="12.971746942350256"/>
    <n v="2242.8184930430002"/>
    <n v="0.97270047562887685"/>
    <n v="27186.554040195002"/>
    <n v="11.790688425138129"/>
    <n v="2048.0714517840001"/>
    <n v="0.88823954388270987"/>
    <n v="25816.101075675"/>
    <n v="11.196329026662251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33.69171239460217"/>
    <n v="8.4460931746166937E-2"/>
    <n v="1370.4529645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20.143923445321438"/>
    <n v="5.0498310186450693E-2"/>
    <n v="452.74361787423601"/>
    <n v="1.1127279441656153"/>
    <n v="311.18426606899988"/>
    <n v="0.1349592419326176"/>
    <n v="315.215678938"/>
    <n v="2840.7746761429999"/>
    <n v="5073.1260413099999"/>
    <n v="-0.4220025004353235"/>
    <n v="-8.5457752135619902E-2"/>
    <n v="-4.5588887938545763E-3"/>
    <n v="54.533080083739421"/>
    <n v="0.13670764789025369"/>
    <n v="1.2320314315268965"/>
    <n v="899.23201148609223"/>
    <n v="2.2001923600212034"/>
    <n v="181.22081352000001"/>
    <n v="31.351642056074148"/>
    <n v="558.49884621006231"/>
    <n v="0"/>
    <n v="0"/>
    <n v="133.99486541799999"/>
    <n v="23.181438027665269"/>
    <n v="2723.4928765020004"/>
    <n v="1.1811668329660785"/>
    <n v="-198.77845412800013"/>
    <n v="-1093.6807121370007"/>
    <n v="-2507.437143824"/>
    <n v="-34.38915663841798"/>
    <n v="-446.48839361185634"/>
    <n v="0.16307338311100938"/>
    <n v="0.12260173496947502"/>
    <n v="0.10397735436946443"/>
    <n v="-8.6209337703803027E-2"/>
    <n v="-1.0874644158555884"/>
    <n v="-4.0314128690001212"/>
    <n v="-1136.984179304"/>
    <n v="-1.7484059576360963E-3"/>
    <n v="-0.49310501737971235"/>
    <n v="1134.3014320320001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855.1445000000003"/>
    <n v="3026.0649021610002"/>
    <n v="1.3123909842665198"/>
    <n v="24052.684679348004"/>
    <n v="32733.593270917001"/>
    <n v="14.19641484249734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78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64.93814162895552"/>
    <n v="254.59643001200001"/>
    <n v="43.482518665764786"/>
    <n v="425.40060763048984"/>
    <n v="0"/>
    <n v="0"/>
    <n v="24.722436882679041"/>
    <n v="125.62577278699993"/>
    <n v="254.59643001200001"/>
    <n v="2533.5896542499995"/>
    <n v="1.0988066441318249"/>
    <n v="21813.115467431002"/>
    <n v="30324.408617066998"/>
    <n v="13.151562097637814"/>
    <n v="2379.0175271809994"/>
    <n v="1.0317693952481719"/>
    <n v="27580.860564625003"/>
    <n v="11.961697423434844"/>
    <n v="2167.3287779679995"/>
    <n v="0.93996091958084593"/>
    <n v="26115.897636624999"/>
    <n v="11.326349471175492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36.154316808577484"/>
    <n v="9.1808475667326042E-2"/>
    <n v="1464.9629279999999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84.109836727513837"/>
    <n v="0.21358434013469463"/>
    <n v="422.17082625364577"/>
    <n v="1.0448527448595268"/>
    <n v="704.16399712400073"/>
    <n v="0.30539281580202066"/>
    <n v="230.88242492200001"/>
    <n v="3071.657101065"/>
    <n v="4872.7199643859994"/>
    <n v="-0.46466825817572788"/>
    <n v="-0.13169053582907853"/>
    <n v="-5.611982652747538E-2"/>
    <n v="39.432404259536206"/>
    <n v="0.10013268805861952"/>
    <n v="1.3321641195855161"/>
    <n v="862.45045272791822"/>
    <n v="2.1132771294987327"/>
    <n v="129.363050458"/>
    <n v="22.093912534182547"/>
    <n v="527.32649016025005"/>
    <n v="0"/>
    <n v="0"/>
    <n v="101.51937446400001"/>
    <n v="17.338491725353663"/>
    <n v="2764.4720791719997"/>
    <n v="1.1989393321904447"/>
    <n v="261.59282298900064"/>
    <n v="-832.08788914800004"/>
    <n v="-2463.535310536"/>
    <n v="44.677432467977624"/>
    <n v="-440.27962647427267"/>
    <n v="0.20167041983822753"/>
    <n v="9.9850271654714717E-2"/>
    <n v="0.14014657999256586"/>
    <n v="0.11345165207607508"/>
    <n v="-1.0684243846392065"/>
    <n v="473.28157220200069"/>
    <n v="-998.57238253599985"/>
    <n v="0.20526012774340113"/>
    <n v="-0.43307643237985616"/>
    <n v="1162.0733697139999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954.3156521739129"/>
    <n v="2674.732613873"/>
    <n v="1.1600197224004496"/>
    <n v="26727.417293221002"/>
    <n v="32928.790440194003"/>
    <n v="14.281070992777048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78.244990682665971"/>
    <n v="281.18737092899994"/>
    <n v="47.224129077930023"/>
    <n v="472.62473670841985"/>
    <n v="0"/>
    <n v="0"/>
    <n v="24.722436882679041"/>
    <n v="184.70800179700001"/>
    <n v="281.18737092899994"/>
    <n v="2539.8919276819997"/>
    <n v="1.1015399122869902"/>
    <n v="24353.007395113003"/>
    <n v="30446.088635911001"/>
    <n v="13.204334184443422"/>
    <n v="2339.4195537379996"/>
    <n v="1.0145959290397288"/>
    <n v="27808.104071769001"/>
    <n v="12.060251928923444"/>
    <n v="2189.0495081659997"/>
    <n v="0.94938110434396317"/>
    <n v="26317.206716222001"/>
    <n v="11.413656329969374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5.253959372661086"/>
    <n v="6.5214824695765533E-2"/>
    <n v="1490.8973555469997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22.645874701279919"/>
    <n v="5.8479810113459513E-2"/>
    <n v="433.94820847871483"/>
    <n v="1.0767368083336224"/>
    <n v="285.21073176300024"/>
    <n v="0.12369463480922505"/>
    <n v="323.48479920800003"/>
    <n v="3395.1419002729999"/>
    <n v="4724.874877409"/>
    <n v="-0.31367645318160431"/>
    <n v="-0.15308707778599306"/>
    <n v="-6.7761755358428433E-2"/>
    <n v="54.327788129589024"/>
    <n v="0.14029392883300998"/>
    <n v="1.4724580484185261"/>
    <n v="833.24350564539668"/>
    <n v="2.0491573681948196"/>
    <n v="197.988581278"/>
    <n v="33.251274007570395"/>
    <n v="503.24943945500917"/>
    <n v="0"/>
    <n v="0"/>
    <n v="125.49621793000003"/>
    <n v="21.076514122018626"/>
    <n v="2863.3767268899996"/>
    <n v="1.2418338411200001"/>
    <n v="-188.64411301699977"/>
    <n v="-1020.7320021649998"/>
    <n v="-2242.1730731260004"/>
    <n v="-31.681913428309102"/>
    <n v="-399.29529716668196"/>
    <n v="-0.53989953370103394"/>
    <n v="-0.12500150389433984"/>
    <n v="0.1078836001395318"/>
    <n v="-8.1814118719550452E-2"/>
    <n v="-0.97242055986119724"/>
    <n v="-38.274067444999758"/>
    <n v="-751.27571757900012"/>
    <n v="-1.6599294023784919E-2"/>
    <n v="-0.32582496090712793"/>
    <n v="1137.423039219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936.2461363636357"/>
    <n v="3087.3055812719999"/>
    <n v="1.3389507963439935"/>
    <n v="29814.722874493003"/>
    <n v="33212.864613172998"/>
    <n v="14.404272707060956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599989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89.864190305926058"/>
    <n v="255.91459210999997"/>
    <n v="43.110508936336906"/>
    <n v="515.73524564475679"/>
    <n v="127.150814"/>
    <n v="21.41939722160657"/>
    <n v="46.141834104285607"/>
    <n v="150.39054639100013"/>
    <n v="383.06540610999997"/>
    <n v="2514.5113322080001"/>
    <n v="1.0905324601164814"/>
    <n v="26867.518727321003"/>
    <n v="30684.755246220004"/>
    <n v="13.307842839327627"/>
    <n v="2328.8747561380001"/>
    <n v="1.0100226968888677"/>
    <n v="28066.396802339001"/>
    <n v="12.172272345491367"/>
    <n v="2208.705763812"/>
    <n v="0.95790593561107396"/>
    <n v="26527.248916774999"/>
    <n v="11.504750704754397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20.243263093469348"/>
    <n v="5.2116761277793688E-2"/>
    <n v="1539.1478855639998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96.490987049077489"/>
    <n v="0.24841833622751205"/>
    <n v="437.18740531418899"/>
    <n v="1.0964298677333288"/>
    <n v="692.96324138999978"/>
    <n v="0.30053509750530571"/>
    <n v="445.48065582699996"/>
    <n v="3840.6225561000001"/>
    <n v="4656.9901044500011"/>
    <n v="-0.13223479640912505"/>
    <n v="-0.15071990744117669"/>
    <n v="-9.9613166206182546E-2"/>
    <n v="75.044168586292471"/>
    <n v="0.19320299308682359"/>
    <n v="1.6656610415053497"/>
    <n v="817.51510354850711"/>
    <n v="2.0197160419573197"/>
    <n v="252.55080875800002"/>
    <n v="42.543857339565271"/>
    <n v="497.70753173872538"/>
    <n v="0"/>
    <n v="0"/>
    <n v="192.92984706899995"/>
    <n v="32.5003112467272"/>
    <n v="2959.9919880349998"/>
    <n v="1.2837354532033047"/>
    <n v="127.31359323699985"/>
    <n v="-893.41840892799996"/>
    <n v="-2128.8807374970011"/>
    <n v="21.446818462785018"/>
    <n v="-380.32769823431818"/>
    <n v="8.080040948991341"/>
    <n v="-0.22482090426232537"/>
    <n v="-9.1382228379702335E-2"/>
    <n v="5.5215343140688482E-2"/>
    <n v="-0.9232861742239904"/>
    <n v="247.48258556299984"/>
    <n v="-589.73285193300103"/>
    <n v="0.10733210441848218"/>
    <n v="-0.25576453348701994"/>
    <n v="1160.816967665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927.6755263157902"/>
    <n v="2719.2375421890001"/>
    <n v="1.1793213132670683"/>
    <n v="32533.960416682003"/>
    <n v="32533.960416682003"/>
    <n v="14.109834955240361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103.00815298277699"/>
    <n v="303.37295637"/>
    <n v="51.179076017771578"/>
    <n v="566.91432166252832"/>
    <n v="0"/>
    <n v="0"/>
    <n v="46.141834104285607"/>
    <n v="307.22595107699999"/>
    <n v="303.37295637"/>
    <n v="3955.615517536"/>
    <n v="1.7155329810446971"/>
    <n v="30823.134244857003"/>
    <n v="30823.134244857003"/>
    <n v="13.367857199922915"/>
    <n v="3759.1025591299999"/>
    <n v="1.6303061788305735"/>
    <n v="28360.270584039001"/>
    <n v="12.299724106800241"/>
    <n v="3719.7247894439997"/>
    <n v="1.6132282140190704"/>
    <n v="26810.788922939999"/>
    <n v="11.627720753250077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6.6430373105247114"/>
    <n v="1.7077964811503008E-2"/>
    <n v="1549.4816610989999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208.57720195009426"/>
    <n v="-0.53621166777762841"/>
    <n v="303.03973358181662"/>
    <n v="0.74197775531744858"/>
    <n v="-1197.0002056609999"/>
    <n v="-0.51913370296612538"/>
    <n v="887.44694773099991"/>
    <n v="4728.0695038310005"/>
    <n v="4728.0695038310005"/>
    <n v="8.70678893651049E-2"/>
    <n v="-0.11435773889642276"/>
    <n v="-0.11435773889642276"/>
    <n v="149.71247056138583"/>
    <n v="0.38488182206048388"/>
    <n v="2.0505428635658336"/>
    <n v="822.24401436015728"/>
    <n v="2.0505428635658336"/>
    <n v="512.497986524"/>
    <n v="86.458508777812824"/>
    <n v="526.78466350818712"/>
    <n v="40.081963027999997"/>
    <n v="6.7618348625961344"/>
    <n v="374.94896120699991"/>
    <n v="63.25396178357299"/>
    <n v="4843.0624652669994"/>
    <n v="2.1004148031051804"/>
    <n v="-2123.8249230779998"/>
    <n v="-3017.2433320059999"/>
    <n v="-3017.2433320059999"/>
    <n v="-358.28967251148003"/>
    <n v="-519.20428077834038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52"/>
    <n v="2274.8826325099999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038.7336363636368"/>
    <n v="2742.7452852879996"/>
    <n v="1.1588338418292614"/>
    <n v="2742.7452852879996"/>
    <n v="32875.591014507001"/>
    <n v="13.890224382884433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200022"/>
    <n v="10210.80039685"/>
    <n v="8.4979962736596582E-2"/>
    <n v="-0.10552632661524874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122.99528758818636"/>
    <n v="317.33001388099996"/>
    <n v="52.54909936250931"/>
    <n v="52.54909936250931"/>
    <n v="259.02685085999997"/>
    <n v="42.894233536019811"/>
    <n v="42.894233536019811"/>
    <n v="166.37891553200001"/>
    <n v="576.35686474099998"/>
    <n v="2240.842461229"/>
    <n v="0.94677551437572482"/>
    <n v="2240.842461229"/>
    <n v="31208.390877703001"/>
    <n v="13.18581776153535"/>
    <n v="2142.653434115"/>
    <n v="0.90528979270615084"/>
    <n v="28651.078264146996"/>
    <n v="12.105330843329106"/>
    <n v="2006.935027812"/>
    <n v="0.84794758049757701"/>
    <n v="27116.718456097999"/>
    <n v="11.457050421283601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22.474646916986053"/>
    <n v="5.7342212208573939E-2"/>
    <n v="1534.3598080489999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83.113919951142606"/>
    <n v="0.21205832745353664"/>
    <n v="289.0809873544747"/>
    <n v="0.70440662134908416"/>
    <n v="637.62123036199955"/>
    <n v="0.26940053966211053"/>
    <n v="114.883261511"/>
    <n v="114.883261511"/>
    <n v="4668.9020551030007"/>
    <n v="-0.33994373620626694"/>
    <n v="-0.33994373620626694"/>
    <n v="-9.0478898615196757E-2"/>
    <n v="19.024396244140288"/>
    <n v="4.8539181532013316E-2"/>
    <n v="4.8539181532013316E-2"/>
    <n v="810.29742490493049"/>
    <n v="1.9726519026980742"/>
    <n v="59.979626742000001"/>
    <n v="9.9324842514693401"/>
    <n v="515.98270979249378"/>
    <n v="0"/>
    <n v="0"/>
    <n v="54.903634769"/>
    <n v="9.0919119926709477"/>
    <n v="2355.72572274"/>
    <n v="0.99531469590773813"/>
    <n v="387.01956254799961"/>
    <n v="387.01956254799961"/>
    <n v="-3001.7019182990002"/>
    <n v="64.089523707002314"/>
    <n v="-521.21643755045591"/>
    <n v="4.1836683410554798E-2"/>
    <n v="4.1836683410554798E-2"/>
    <n v="0.92985932319897424"/>
    <n v="0.16351914592152333"/>
    <n v="-1.2682452813489897"/>
    <n v="522.73796885099955"/>
    <n v="-1467.3421102499997"/>
    <n v="0.22086135813009725"/>
    <n v="-0.61996485930348189"/>
    <n v="1152.5837656480001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058.9364999999998"/>
    <n v="2658.1769129149998"/>
    <n v="1.1231029657687233"/>
    <n v="5400.9221982029994"/>
    <n v="33505.782013236996"/>
    <n v="14.156485584776471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91"/>
    <n v="10201.086668876"/>
    <n v="6.7912415733234255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110.74562365144445"/>
    <n v="291.26039676200003"/>
    <n v="48.071208001932362"/>
    <n v="100.62030736444167"/>
    <n v="254.181925842"/>
    <n v="41.95157447878848"/>
    <n v="84.845808014808284"/>
    <n v="125.558378753"/>
    <n v="545.44232260400008"/>
    <n v="2638.3481123509996"/>
    <n v="1.1147251243192451"/>
    <n v="4879.1905735799992"/>
    <n v="31166.051912468"/>
    <n v="13.167929178878577"/>
    <n v="2366.8004955629995"/>
    <n v="0.99999388416729063"/>
    <n v="28610.887697746995"/>
    <n v="12.0883499779471"/>
    <n v="2164.4915782679996"/>
    <n v="0.91451659937426788"/>
    <n v="27063.770312572"/>
    <n v="11.434679368124169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33.390169594119371"/>
    <n v="8.5477284793022898E-2"/>
    <n v="1547.117385175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3.2726536355019031"/>
    <n v="8.3778414494781409E-3"/>
    <n v="409.24996264661866"/>
    <n v="0.98855640589789651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33.367241858864169"/>
    <n v="8.5418590854660512E-2"/>
    <n v="0.13395777238667381"/>
    <n v="819.4950234308194"/>
    <n v="2.0010515094521883"/>
    <n v="150.88182346899998"/>
    <n v="24.902360912513277"/>
    <n v="523.68944955215795"/>
    <n v="0.27551874600000004"/>
    <n v="4.5473119911390393E-2"/>
    <n v="51.288176133999997"/>
    <n v="8.4648809463508972"/>
    <n v="2840.5181119539998"/>
    <n v="1.2001437151739058"/>
    <n v="-182.3411990389998"/>
    <n v="204.67836350899981"/>
    <n v="-2396.388568759"/>
    <n v="-30.094588223362269"/>
    <n v="-410.24506078420075"/>
    <n v="-0.76850105243731559"/>
    <n v="-1.4918067522277887"/>
    <n v="3.4437512860554964E-2"/>
    <n v="-7.7040749405182365E-2"/>
    <n v="-1.0124951035542913"/>
    <n v="19.967718256000211"/>
    <n v="-849.27118358399969"/>
    <n v="8.4365353878405394E-3"/>
    <n v="-0.35882449373135616"/>
    <n v="1291.1772281440001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129.5292499999996"/>
    <n v="2467.6436359110003"/>
    <n v="1.0426009918627945"/>
    <n v="7868.5658341139997"/>
    <n v="33732.652369357995"/>
    <n v="14.252340292025838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50001"/>
    <n v="10113.803409853999"/>
    <n v="4.9934300496607964E-2"/>
    <n v="-0.10535468332677478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69.565169884457291"/>
    <n v="293.92937442900001"/>
    <n v="47.953009511945808"/>
    <n v="148.57331687638748"/>
    <n v="0"/>
    <n v="0"/>
    <n v="84.845808014808284"/>
    <n v="132.47236915899998"/>
    <n v="293.92937442900001"/>
    <n v="2824.5011105849999"/>
    <n v="1.1933763921816527"/>
    <n v="7703.6916841649991"/>
    <n v="31574.202670695999"/>
    <n v="13.340376439562943"/>
    <n v="2458.603546585"/>
    <n v="1.0387814751543634"/>
    <n v="28844.394375578999"/>
    <n v="12.187008589089853"/>
    <n v="2255.9264169480002"/>
    <n v="0.9531486174303877"/>
    <n v="27206.826539248003"/>
    <n v="11.495121873538643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33.065692546780816"/>
    <n v="8.5632857723975525E-2"/>
    <n v="1637.5678363310001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58.219393385552344"/>
    <n v="-0.15077540031885828"/>
    <n v="382.77019237378312"/>
    <n v="0.9119638524628992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93.064382893515017"/>
    <n v="0.24101624510707034"/>
    <n v="0.37497401749374415"/>
    <n v="858.15187753200496"/>
    <n v="2.1149047645200496"/>
    <n v="444.23602886099997"/>
    <n v="72.474738392185671"/>
    <n v="558.22798335648349"/>
    <n v="40.823449752000002"/>
    <n v="6.6601280599158574"/>
    <n v="126.20482821799993"/>
    <n v="20.589644501329357"/>
    <n v="3394.941967664"/>
    <n v="1.4343926372887232"/>
    <n v="-927.2983317529995"/>
    <n v="-722.61996824399966"/>
    <n v="-2847.1385594129993"/>
    <n v="-151.28377627906735"/>
    <n v="-475.38168515822173"/>
    <n v="0.94586414804108832"/>
    <n v="-0.19054560136141607"/>
    <n v="0.11985027119475111"/>
    <n v="-0.39179164542592859"/>
    <n v="-1.2029409120571501"/>
    <n v="-724.62120211599949"/>
    <n v="-1209.5707230819989"/>
    <n v="-0.30615878770195309"/>
    <n v="-0.51105419650593875"/>
    <n v="1187.4354929420001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30.0030000000006"/>
    <n v="3135.5129040580005"/>
    <n v="1.324781591715769"/>
    <n v="11004.078738172"/>
    <n v="33475.360004891998"/>
    <n v="14.143632020504318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893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109.78225177820943"/>
    <n v="272.22297601899999"/>
    <n v="43.695480727537365"/>
    <n v="192.26879760392484"/>
    <n v="226.66897651300002"/>
    <n v="36.38344580460074"/>
    <n v="121.22925381940902"/>
    <n v="185.05180539300011"/>
    <n v="498.891952532"/>
    <n v="2711.9792137320005"/>
    <n v="1.1458349078449528"/>
    <n v="10415.670897897"/>
    <n v="31588.125307522998"/>
    <n v="13.346258875241226"/>
    <n v="2464.1303321540004"/>
    <n v="1.0411165903355817"/>
    <n v="29005.148212157997"/>
    <n v="12.254928489282872"/>
    <n v="2296.3832145240003"/>
    <n v="0.9702419678098716"/>
    <n v="27344.629165139002"/>
    <n v="11.553344686729501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6.925688098384541"/>
    <n v="7.0874622525710057E-2"/>
    <n v="1660.5190470189998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67.982903110319512"/>
    <n v="0.17894668387081619"/>
    <n v="325.48070421535948"/>
    <n v="0.79737314526308978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64.784901749164476"/>
    <n v="0.17052880654562466"/>
    <n v="0.54550282403936878"/>
    <n v="814.96631340143267"/>
    <n v="2.0324379305575668"/>
    <n v="316.851690265"/>
    <n v="50.858994813485637"/>
    <n v="518.93794734629569"/>
    <n v="0"/>
    <n v="0"/>
    <n v="86.758441986999969"/>
    <n v="13.925906935678837"/>
    <n v="3115.5893459840004"/>
    <n v="1.3163637143905775"/>
    <n v="19.92355807399997"/>
    <n v="-702.69641016999969"/>
    <n v="-2923.1698235049994"/>
    <n v="3.198001361155038"/>
    <n v="-489.48560918607325"/>
    <n v="-0.79236522329714099"/>
    <n v="-0.11806859960013738"/>
    <n v="0.32927082405079422"/>
    <n v="8.417877325191515E-3"/>
    <n v="-1.2350647852944772"/>
    <n v="187.67067570399996"/>
    <n v="-1262.6507764859991"/>
    <n v="7.9292499850901574E-2"/>
    <n v="-0.53348098274110356"/>
    <n v="1253.7487247649999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316.5212499999998"/>
    <n v="3079.8704872479998"/>
    <n v="1.3012721845584698"/>
    <n v="14083.949225419999"/>
    <n v="33606.467883222998"/>
    <n v="14.199026244370222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1785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72.865633414120154"/>
    <n v="298.21306867799996"/>
    <n v="47.211599055096976"/>
    <n v="239.48039665902181"/>
    <n v="0"/>
    <n v="0"/>
    <n v="121.22925381940902"/>
    <n v="162.04425317700003"/>
    <n v="298.21306867799996"/>
    <n v="2898.4335121139993"/>
    <n v="1.2246134776518471"/>
    <n v="13314.104410010999"/>
    <n v="32126.408503659997"/>
    <n v="13.573688227692408"/>
    <n v="2561.7854882249994"/>
    <n v="1.082376746825946"/>
    <n v="29461.771048409995"/>
    <n v="12.447855626352151"/>
    <n v="2390.2828228869994"/>
    <n v="1.0099153725876437"/>
    <n v="27702.071203014002"/>
    <n v="11.704367070107137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7.151442787911147"/>
    <n v="7.2461374238302179E-2"/>
    <n v="1759.699845396000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8.724192946236109"/>
    <n v="7.6658706906622673E-2"/>
    <n v="249.88703829144202"/>
    <n v="0.62533801667781508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76.131666689952169"/>
    <n v="0.20317908092392467"/>
    <n v="0.74868190496329334"/>
    <n v="809.02304038796592"/>
    <n v="2.0399503080648111"/>
    <n v="312.88228241299993"/>
    <n v="49.533955484278621"/>
    <n v="519.18655528572117"/>
    <n v="0"/>
    <n v="0"/>
    <n v="168.00500803200009"/>
    <n v="26.597711205673551"/>
    <n v="3379.3208025589993"/>
    <n v="1.4277925585757718"/>
    <n v="-299.45031531099954"/>
    <n v="-1002.1467254809993"/>
    <n v="-3348.1255488599991"/>
    <n v="-47.407473743716054"/>
    <n v="-559.13600209652395"/>
    <n v="-3.3859554357538668"/>
    <n v="0.49292374704985265"/>
    <n v="0.48784219571781695"/>
    <n v="-0.12652037401730198"/>
    <n v="-1.4146122913869961"/>
    <n v="-127.94764997299956"/>
    <n v="-1588.4257034639986"/>
    <n v="-5.4058999778999785E-2"/>
    <n v="-0.67112373514197809"/>
    <n v="1253.4893834720001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33.7244736842104"/>
    <n v="2411.384509514"/>
    <n v="1.0188310195178241"/>
    <n v="16495.333734934"/>
    <n v="33500.390731801999"/>
    <n v="14.154207721275542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80018"/>
    <n v="-1.1669704521115487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73.985896554619515"/>
    <n v="284.53359984400004"/>
    <n v="45.64423741298868"/>
    <n v="285.12463407201051"/>
    <n v="0"/>
    <n v="0"/>
    <n v="121.22925381940902"/>
    <n v="176.67409421599996"/>
    <n v="284.53359984400004"/>
    <n v="2389.9573797580001"/>
    <n v="1.0097778700227873"/>
    <n v="15704.061789768999"/>
    <n v="32092.908005982998"/>
    <n v="13.55953397478585"/>
    <n v="2255.094119421"/>
    <n v="0.95279696445483375"/>
    <n v="29535.898931596996"/>
    <n v="12.479175304530449"/>
    <n v="2231.1421671550002"/>
    <n v="0.94267705539415503"/>
    <n v="27767.275082492"/>
    <n v="11.731916278764231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8423180824102245"/>
    <n v="1.0119909060678719E-2"/>
    <n v="1768.6238491050003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3.4372917581543638"/>
    <n v="9.0531494950367337E-3"/>
    <n v="236.78893561539721"/>
    <n v="0.5946737464896920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73.074973555219785"/>
    <n v="0.19246508777494092"/>
    <n v="0.94114699273823432"/>
    <n v="816.74054543955765"/>
    <n v="2.0754291191399536"/>
    <n v="340.28993271500002"/>
    <n v="54.588542395728368"/>
    <n v="529.59001030807212"/>
    <n v="37.298198225"/>
    <n v="5.9832927140837029"/>
    <n v="115.23931835000002"/>
    <n v="18.486431159491417"/>
    <n v="2845.4866308230003"/>
    <n v="1.2022429577977283"/>
    <n v="-434.10212130900015"/>
    <n v="-1436.2488467899993"/>
    <n v="-3504.6739837959985"/>
    <n v="-69.637681797065412"/>
    <n v="-579.9516098241603"/>
    <n v="0.56402938466332153"/>
    <n v="0.51372397194596231"/>
    <n v="0.47788996832658404"/>
    <n v="-0.18341193827990418"/>
    <n v="-1.4807553726502616"/>
    <n v="-410.15016904300018"/>
    <n v="-1736.0501346909989"/>
    <n v="-0.17329202921922549"/>
    <n v="-0.73349634688404197"/>
    <n v="1238.160478113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054.9095652173919"/>
    <n v="3081.9124922010001"/>
    <n v="1.3021349494887071"/>
    <n v="19577.246227135001"/>
    <n v="33609.301289003997"/>
    <n v="14.200223383063438"/>
    <n v="5.8120547678742973E-2"/>
    <n v="3.6633194186614926E-2"/>
    <n v="2.9104989752144705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60002"/>
    <n v="9912.4930269390006"/>
    <n v="-1.450627451361608E-2"/>
    <n v="5.7717683579771029E-2"/>
    <n v="590.4630482"/>
    <n v="432.51675531000006"/>
    <n v="6.539192239625935E-2"/>
    <n v="-2.3298985394347493E-2"/>
    <n v="171.94320006200002"/>
    <n v="7.2647504007409977E-2"/>
    <n v="123.256818979"/>
    <n v="5.2077082708061322E-2"/>
    <n v="499.74467089300003"/>
    <n v="82.535447558754328"/>
    <n v="258.86033560599998"/>
    <n v="42.752139039867892"/>
    <n v="327.87677311187838"/>
    <n v="23.502358483999998"/>
    <n v="3.8815374913293494"/>
    <n v="125.11079131073838"/>
    <n v="217.38197680300004"/>
    <n v="282.36269408999999"/>
    <n v="2672.3195816379994"/>
    <n v="1.1290783668451201"/>
    <n v="18376.381371406998"/>
    <n v="32328.267000647"/>
    <n v="13.658975205970728"/>
    <n v="2424.9956423369995"/>
    <n v="1.0245818420333275"/>
    <n v="29723.295947629998"/>
    <n v="12.558352180779844"/>
    <n v="2283.4508751039994"/>
    <n v="0.96477794143662188"/>
    <n v="27961.492393872002"/>
    <n v="11.813974789375289"/>
    <n v="9.6578908958165455E-2"/>
    <n v="8.9212884599232378E-2"/>
    <n v="8.3566121924913972E-2"/>
    <n v="1283.7560986079995"/>
    <n v="8728.9059766769988"/>
    <n v="15805.879342483"/>
    <n v="7.9758341397452748E-2"/>
    <n v="7.0893362483771538E-2"/>
    <n v="7.7006034751091246E-2"/>
    <n v="931.61680617599995"/>
    <n v="352.13929243199959"/>
    <n v="243.10188365299999"/>
    <n v="141.54476723300002"/>
    <n v="23.376859011422425"/>
    <n v="5.9803900596705421E-2"/>
    <n v="1761.8035537580004"/>
    <n v="377.14054980999998"/>
    <n v="473.00049294600001"/>
    <n v="153.77578938799999"/>
    <n v="409.59291056300071"/>
    <n v="1200.8648557280012"/>
    <n v="1281.034288357002"/>
    <n v="-0.23589306669697785"/>
    <n v="-0.26356980787992734"/>
    <n v="-0.54632807992985466"/>
    <n v="67.646412576650093"/>
    <n v="0.17305658264358698"/>
    <n v="210.77140056555066"/>
    <n v="0.54124817709271145"/>
    <n v="551.13767779600073"/>
    <n v="0.23286048324029238"/>
    <n v="518.73203081999998"/>
    <n v="2746.2528227749999"/>
    <n v="4948.7633294009993"/>
    <n v="7.5927588441129457E-2"/>
    <n v="8.7384149732490535E-2"/>
    <n v="-6.6846555779337957E-2"/>
    <n v="85.671309411435573"/>
    <n v="0.21916881431879479"/>
    <n v="1.1603158070570292"/>
    <n v="818.16878402283442"/>
    <n v="2.0908957357705749"/>
    <n v="377.81321388800006"/>
    <n v="62.397829367817366"/>
    <n v="540.38810033268351"/>
    <n v="0"/>
    <n v="0"/>
    <n v="140.91881693199991"/>
    <n v="23.273480043618196"/>
    <n v="3191.0516124579995"/>
    <n v="1.348247181163915"/>
    <n v="-109.13912025699926"/>
    <n v="-1545.3879670469987"/>
    <n v="-3667.7290410439978"/>
    <n v="-18.024896834785473"/>
    <n v="-607.39738345728381"/>
    <n v="-3.0242460086563581"/>
    <n v="0.72687905658570329"/>
    <n v="0.47918149280791567"/>
    <n v="-4.6112231675207831E-2"/>
    <n v="-1.5496475586778635"/>
    <n v="32.405646976000753"/>
    <n v="-1905.9254872859976"/>
    <n v="1.3691668921497589E-2"/>
    <n v="-0.80527016727330647"/>
    <n v="1247.474401986"/>
    <n v="1372.021115387"/>
    <n v="104.7"/>
    <n v="2943.5649400200573"/>
    <n v="32441.126431136207"/>
    <n v="-4.2319464508049354E-3"/>
    <n v="2184.3054462913083"/>
    <n v="22613.388716733851"/>
    <n v="-8.8958905415560396E-3"/>
    <n v="2552.3587217172867"/>
    <n v="31205.430550422167"/>
    <n v="4.8835066406420324E-2"/>
    <n v="495.44606573065897"/>
    <n v="4771.1332754408932"/>
    <n v="-9.9489536120309308E-2"/>
  </r>
  <r>
    <x v="199"/>
    <x v="7"/>
    <x v="7"/>
    <x v="16"/>
    <n v="236681.49706074136"/>
    <n v="6143.6290476190479"/>
    <n v="2503.4922681429998"/>
    <n v="1.0577473521305765"/>
    <n v="22080.738495278001"/>
    <n v="33588.079134772997"/>
    <n v="14.191256837518242"/>
    <n v="5.013258095029971E-2"/>
    <n v="-8.4057642491878193E-3"/>
    <n v="3.4259474024911807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16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67.350888787525221"/>
    <n v="262.41622464"/>
    <n v="42.713552951524456"/>
    <n v="370.59032606340281"/>
    <n v="0"/>
    <n v="0"/>
    <n v="125.11079131073838"/>
    <n v="151.36265209800001"/>
    <n v="262.41622464"/>
    <n v="2760.295626087001"/>
    <n v="1.1662490141249215"/>
    <n v="21136.676997494"/>
    <n v="32680.285429169999"/>
    <n v="13.807706067020106"/>
    <n v="2608.5719797140009"/>
    <n v="1.1021444481756608"/>
    <n v="30089.049434300996"/>
    <n v="12.712886223877067"/>
    <n v="2312.2812344530012"/>
    <n v="0.9769590201043824"/>
    <n v="28225.702176541003"/>
    <n v="11.925605730513539"/>
    <n v="0.14617022860951034"/>
    <n v="9.6327638050273334E-2"/>
    <n v="9.2628119399886799E-2"/>
    <n v="1283.7917131130007"/>
    <n v="10012.697689789999"/>
    <n v="15922.826334875997"/>
    <n v="0.10022498308158667"/>
    <n v="7.4566450181645427E-2"/>
    <n v="7.7880730633562045E-2"/>
    <n v="933.79761771400001"/>
    <n v="349.99409539900068"/>
    <n v="266.166215685"/>
    <n v="296.29074526099998"/>
    <n v="48.227316943204265"/>
    <n v="0.12518542807127869"/>
    <n v="1863.3472577599998"/>
    <n v="356.06154876799997"/>
    <n v="465.95867923299994"/>
    <n v="92.026724027000014"/>
    <n v="-256.80335794400116"/>
    <n v="944.06149778400004"/>
    <n v="907.79370560300094"/>
    <n v="-3.2055090918136204"/>
    <n v="-0.45963896777519964"/>
    <n v="-0.64617935304139729"/>
    <n v="-41.799945269079167"/>
    <n v="-0.10850166199434499"/>
    <n v="148.82753185115004"/>
    <n v="0.38355077049813785"/>
    <n v="39.48738731699882"/>
    <n v="1.6683766076933709E-2"/>
    <n v="759.36310671900014"/>
    <n v="3505.6159294939998"/>
    <n v="5392.9107571819986"/>
    <n v="1.4090270803704525"/>
    <n v="0.23403519432018927"/>
    <n v="6.3035042549312026E-2"/>
    <n v="123.6017182732232"/>
    <n v="0.32083754587884794"/>
    <n v="1.4811533529358771"/>
    <n v="887.23742221231828"/>
    <n v="2.2785519037840021"/>
    <n v="619.72675890699998"/>
    <n v="100.87307584874023"/>
    <n v="609.90953412534952"/>
    <n v="104.00183749599999"/>
    <n v="16.928404480460244"/>
    <n v="139.63634781200017"/>
    <n v="22.728642424482967"/>
    <n v="3519.6587328060014"/>
    <n v="1.4870865600037695"/>
    <n v="-1016.1664646630013"/>
    <n v="-2561.5544317100002"/>
    <n v="-4485.1170515789991"/>
    <n v="-165.40166354230237"/>
    <n v="-738.4098903611681"/>
    <n v="4.1120553740128072"/>
    <n v="1.3421409953411754"/>
    <n v="0.78872561676218611"/>
    <n v="-0.42933920787319291"/>
    <n v="-1.8950011332858647"/>
    <n v="-719.87571940200132"/>
    <n v="-2621.7697938189995"/>
    <n v="-0.30415377980191421"/>
    <n v="-1.1077206399223321"/>
    <n v="1243.656445634"/>
    <n v="1369.4952653989999"/>
    <n v="104.6"/>
    <n v="2393.3960498499046"/>
    <n v="32354.449374528347"/>
    <n v="1.8709892167985132E-3"/>
    <n v="1729.4305489913959"/>
    <n v="22493.773408488505"/>
    <n v="-1.4576145634773163E-2"/>
    <n v="2638.905952282028"/>
    <n v="31478.641809615787"/>
    <n v="5.8623152189058336E-2"/>
    <n v="725.96855326864261"/>
    <n v="5187.4597079452924"/>
    <n v="2.7006360302976651E-2"/>
  </r>
  <r>
    <x v="200"/>
    <x v="8"/>
    <x v="8"/>
    <x v="16"/>
    <n v="236681.49706074136"/>
    <n v="6338.7961904761905"/>
    <n v="2954.8947663270001"/>
    <n v="1.2484688507647317"/>
    <n v="25035.633261605002"/>
    <n v="33516.908998938998"/>
    <n v="14.161186833433497"/>
    <n v="4.0866481033652535E-2"/>
    <n v="-2.3519038135360382E-2"/>
    <n v="2.3930025693755796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10007"/>
    <n v="-4.2707001100126374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65.258060133011597"/>
    <n v="280.10293887"/>
    <n v="44.188664606513839"/>
    <n v="414.77899066991665"/>
    <n v="0"/>
    <n v="0"/>
    <n v="125.11079131073838"/>
    <n v="133.55460409900007"/>
    <n v="280.10293887"/>
    <n v="2760.9850354130003"/>
    <n v="1.1665402955873765"/>
    <n v="23897.662032906999"/>
    <n v="32907.680810333004"/>
    <n v="13.903782601935994"/>
    <n v="2589.2221217310002"/>
    <n v="1.0939689641503783"/>
    <n v="30299.254028850995"/>
    <n v="12.801699501281702"/>
    <n v="2323.5340129150004"/>
    <n v="0.98171341730135098"/>
    <n v="28381.907411488006"/>
    <n v="11.991603806783486"/>
    <n v="8.9752253598586407E-2"/>
    <n v="9.5563908263742503E-2"/>
    <n v="8.5187883657922514E-2"/>
    <n v="1291.6127271380001"/>
    <n v="11304.310416927998"/>
    <n v="16019.839514621999"/>
    <n v="8.1209791145321786E-2"/>
    <n v="7.5321373937963676E-2"/>
    <n v="7.5103754062544104E-2"/>
    <n v="933.604224058"/>
    <n v="358.00850308000008"/>
    <n v="250.80199250500002"/>
    <n v="265.68810881600001"/>
    <n v="41.914600317200083"/>
    <n v="0.11225554684902744"/>
    <n v="1917.3466173630004"/>
    <n v="313.94931373700001"/>
    <n v="492.79707500000001"/>
    <n v="146.13581821700001"/>
    <n v="193.90973091399974"/>
    <n v="1137.9712286979998"/>
    <n v="609.228188606"/>
    <n v="-0.6062548691806684"/>
    <n v="-0.49187941027107951"/>
    <n v="-0.74712266756621493"/>
    <n v="30.59093952339752"/>
    <n v="8.1928555177355172E-2"/>
    <n v="95.308634647033742"/>
    <n v="0.25740423149750874"/>
    <n v="459.59783972999975"/>
    <n v="0.19418410202638262"/>
    <n v="650.6027399840001"/>
    <n v="4156.2186694780003"/>
    <n v="5812.6310722440003"/>
    <n v="1.8178963392462459"/>
    <n v="0.35308679736320925"/>
    <n v="0.19289249427992461"/>
    <n v="102.63821716834924"/>
    <n v="0.27488534087522309"/>
    <n v="1.7560386938111003"/>
    <n v="950.44323512113124"/>
    <n v="2.4558874032946738"/>
    <n v="542.01050024300002"/>
    <n v="85.506850820878412"/>
    <n v="673.32247241204539"/>
    <n v="55.141482723999999"/>
    <n v="8.6990464856478678"/>
    <n v="108.59223974100007"/>
    <n v="17.131366347470824"/>
    <n v="3411.5877753970003"/>
    <n v="1.4414256364625997"/>
    <n v="-456.69300907000036"/>
    <n v="-3018.2474407800005"/>
    <n v="-5203.4028836380003"/>
    <n v="-72.04727764495172"/>
    <n v="-855.1346004740974"/>
    <n v="-2.7458162798648464"/>
    <n v="2.627318075582707"/>
    <n v="1.1121689879516596"/>
    <n v="-0.19295678569786795"/>
    <n v="-2.1984831717971649"/>
    <n v="-191.00490025400035"/>
    <n v="-3286.0562662750003"/>
    <n v="-8.070123884884052E-2"/>
    <n v="-1.3883874772989435"/>
    <n v="1248.1468292919999"/>
    <n v="1371.250893425"/>
    <n v="104.9"/>
    <n v="2816.8682233813156"/>
    <n v="32210.393036108297"/>
    <n v="-7.015325150691254E-3"/>
    <n v="2123.8815033689229"/>
    <n v="22526.011863539425"/>
    <n v="-1.2116088322076779E-2"/>
    <n v="2632.016239669209"/>
    <n v="31631.607506966015"/>
    <n v="5.2352822258068032E-2"/>
    <n v="620.21233554242144"/>
    <n v="5581.7596903350714"/>
    <n v="0.15372521300298669"/>
  </r>
  <r>
    <x v="201"/>
    <x v="9"/>
    <x v="9"/>
    <x v="16"/>
    <n v="236681.49706074136"/>
    <n v="6439.38195652174"/>
    <n v="2778.2621795190003"/>
    <n v="1.1738400398937792"/>
    <n v="27813.895441124001"/>
    <n v="33620.438564585005"/>
    <n v="14.204928979284231"/>
    <n v="4.0650323073998074E-2"/>
    <n v="3.8706510366316671E-2"/>
    <n v="2.10043586522616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300003"/>
    <n v="9640.2833074480004"/>
    <n v="-6.4331738097807123E-2"/>
    <n v="-0.10449448135689221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75.512953659710178"/>
    <n v="278.28351233699999"/>
    <n v="43.215872923201474"/>
    <n v="457.99486359311811"/>
    <n v="0"/>
    <n v="0"/>
    <n v="125.11079131073838"/>
    <n v="207.97323894299996"/>
    <n v="278.28351233699999"/>
    <n v="2595.1915842649996"/>
    <n v="1.0964911142162397"/>
    <n v="26492.853617171997"/>
    <n v="32962.980466916"/>
    <n v="13.927147189903257"/>
    <n v="2434.9745419989995"/>
    <n v="1.0287980143095401"/>
    <n v="30394.809017111995"/>
    <n v="12.842072318526675"/>
    <n v="2226.7873589029996"/>
    <n v="0.94083711086698185"/>
    <n v="28419.645262225"/>
    <n v="12.007548378372581"/>
    <n v="2.1772444717153228E-2"/>
    <n v="8.7867842658660766E-2"/>
    <n v="8.2667164938761362E-2"/>
    <n v="1298.6621290189998"/>
    <n v="12602.972545946997"/>
    <n v="16146.467483171999"/>
    <n v="0.10804119267251466"/>
    <n v="7.8603384296478618E-2"/>
    <n v="7.718265090331311E-2"/>
    <n v="937.09354958599999"/>
    <n v="361.56857943299985"/>
    <n v="225.98132640699998"/>
    <n v="208.18718309600001"/>
    <n v="32.330305066800733"/>
    <n v="8.7960903442558233E-2"/>
    <n v="1975.1637548869999"/>
    <n v="340.65104509999998"/>
    <n v="418.74891749899996"/>
    <n v="102.96098314400001"/>
    <n v="183.07059525400064"/>
    <n v="1321.0418239520004"/>
    <n v="657.45809766900038"/>
    <n v="0.35768068544744192"/>
    <n v="-0.44363362660985972"/>
    <n v="-0.7351844282971095"/>
    <n v="28.429839461314856"/>
    <n v="7.7348925677539482E-2"/>
    <n v="101.09259940706868"/>
    <n v="0.27778178938097214"/>
    <n v="391.25777835000065"/>
    <n v="0.16530982912009773"/>
    <n v="715.12154176800004"/>
    <n v="4871.3402112460008"/>
    <n v="6204.2678148039995"/>
    <n v="1.2106805127129898"/>
    <n v="0.43479723508884893"/>
    <n v="0.31310732575552569"/>
    <n v="111.05437549697331"/>
    <n v="0.30214509822222102"/>
    <n v="2.0581837920333212"/>
    <n v="1007.1698224885156"/>
    <n v="2.6213573481038748"/>
    <n v="562.05339691500001"/>
    <n v="87.28374876811867"/>
    <n v="727.35494717259371"/>
    <n v="0"/>
    <n v="0"/>
    <n v="153.06814485300004"/>
    <n v="23.770626728854651"/>
    <n v="3310.3131260329997"/>
    <n v="1.3986362124384608"/>
    <n v="-532.05094651399941"/>
    <n v="-3550.2983872939999"/>
    <n v="-5546.809717135"/>
    <n v="-82.624536035658451"/>
    <n v="-906.07722308144685"/>
    <n v="1.8203951769544662"/>
    <n v="2.4781885742425263"/>
    <n v="1.473854397600864"/>
    <n v="-0.22479617254468151"/>
    <n v="-2.343575558722903"/>
    <n v="-323.86376341799939"/>
    <n v="-3571.6459622479997"/>
    <n v="-0.13683526910212326"/>
    <n v="-1.5090516185688065"/>
    <n v="1256.371467252"/>
    <n v="1382.754472979"/>
    <n v="105.3"/>
    <n v="2638.4256215754986"/>
    <n v="32246.938683099161"/>
    <n v="-8.6878017324200085E-3"/>
    <n v="1849.873446480532"/>
    <n v="22506.809219921706"/>
    <n v="-1.5805705136769932E-2"/>
    <n v="2464.5694057597339"/>
    <n v="31625.46492081719"/>
    <n v="5.136114278007331E-2"/>
    <n v="679.12776996011405"/>
    <n v="5946.213531104524"/>
    <n v="0.27177295380858491"/>
  </r>
  <r>
    <x v="202"/>
    <x v="10"/>
    <x v="10"/>
    <x v="16"/>
    <n v="236681.49706074136"/>
    <n v="6454.8885714285725"/>
    <n v="3071.9020799589998"/>
    <n v="1.2979054628721713"/>
    <n v="30885.797521083001"/>
    <n v="33605.035063272"/>
    <n v="14.198420865424763"/>
    <n v="3.59243535852658E-2"/>
    <n v="-4.9893024540361708E-3"/>
    <n v="1.1807787574681372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199995"/>
    <n v="9561.2646888239997"/>
    <n v="-7.6802366757488527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68.357275161350572"/>
    <n v="292.22698122000003"/>
    <n v="45.272196101647872"/>
    <n v="503.26705969476598"/>
    <n v="0"/>
    <n v="0"/>
    <n v="125.11079131073838"/>
    <n v="149.01161299300003"/>
    <n v="292.22698122000003"/>
    <n v="2642.3624796120002"/>
    <n v="1.1164212295538551"/>
    <n v="29135.216096783995"/>
    <n v="33090.831614319999"/>
    <n v="13.98116541650387"/>
    <n v="2505.6175711190003"/>
    <n v="1.0586453112031671"/>
    <n v="30571.551832092999"/>
    <n v="12.916747701763603"/>
    <n v="2385.4100334820005"/>
    <n v="1.0078565764985907"/>
    <n v="28596.349531894997"/>
    <n v="12.082207475878901"/>
    <n v="5.0845325597214108E-2"/>
    <n v="8.4402932495475369E-2"/>
    <n v="7.8412760629609224E-2"/>
    <n v="1288.7506404649998"/>
    <n v="13891.723186411997"/>
    <n v="16236.295676455"/>
    <n v="7.4924106637702881E-2"/>
    <n v="7.8260994015006302E-2"/>
    <n v="7.8602484189135957E-2"/>
    <n v="934.90287021400002"/>
    <n v="353.84777025099982"/>
    <n v="245.71675677300001"/>
    <n v="120.20753763699999"/>
    <n v="18.62271305024187"/>
    <n v="5.078873470457651E-2"/>
    <n v="1975.2023001980003"/>
    <n v="370.57313693999998"/>
    <n v="528.48112983199997"/>
    <n v="88.633277964999991"/>
    <n v="429.53960034699958"/>
    <n v="1750.581424299"/>
    <n v="514.20344895200014"/>
    <n v="-0.25009791727324771"/>
    <n v="-0.40601962508135836"/>
    <n v="-0.79660553626612152"/>
    <n v="66.544851331482462"/>
    <n v="0.1814842333183162"/>
    <n v="71.146463689473634"/>
    <n v="0.21725544892089144"/>
    <n v="549.74713798399955"/>
    <n v="0.23227296802289274"/>
    <n v="981.99210945300013"/>
    <n v="5853.3323206990008"/>
    <n v="6740.7792684300002"/>
    <n v="1.204342874619345"/>
    <n v="0.52405820546000959"/>
    <n v="0.44745406737901972"/>
    <n v="152.1315354380578"/>
    <n v="0.41490024427257366"/>
    <n v="2.4730840363058952"/>
    <n v="1084.257189340281"/>
    <n v="2.8480381238673944"/>
    <n v="863.06049869000003"/>
    <n v="133.70649069144048"/>
    <n v="818.51758052446894"/>
    <n v="497.49693574100002"/>
    <n v="77.072892930031756"/>
    <n v="118.93161076300009"/>
    <n v="18.425044746617303"/>
    <n v="3624.3545890650003"/>
    <n v="1.5313214738264289"/>
    <n v="-552.45250910600055"/>
    <n v="-4102.7508964000008"/>
    <n v="-6226.5758194780001"/>
    <n v="-85.586684106575333"/>
    <n v="-1013.1107256508072"/>
    <n v="-5.3393049796150667"/>
    <n v="3.5921942679945822"/>
    <n v="1.9248119492117728"/>
    <n v="-0.23341601095425743"/>
    <n v="-2.6307826749465026"/>
    <n v="-432.24497146900057"/>
    <n v="-4251.3735192799995"/>
    <n v="-0.18262727624968092"/>
    <n v="-1.796242449061803"/>
    <n v="1249.4155969379999"/>
    <n v="1407.9725903999999"/>
    <n v="105.5"/>
    <n v="2911.755526027488"/>
    <n v="32175.79026586868"/>
    <n v="-1.5870997229992412E-2"/>
    <n v="2045.4986632398104"/>
    <n v="22444.847418223351"/>
    <n v="-2.037464818803747E-2"/>
    <n v="2504.6089854142183"/>
    <n v="31700.594358204355"/>
    <n v="4.8912932419710398E-2"/>
    <n v="930.79820801232245"/>
    <n v="6446.5956465303734"/>
    <n v="0.40451162540218655"/>
  </r>
  <r>
    <x v="203"/>
    <x v="11"/>
    <x v="11"/>
    <x v="16"/>
    <n v="236681.49706074136"/>
    <n v="6449.6112499999999"/>
    <n v="2746.920724435"/>
    <n v="1.1605980013427231"/>
    <n v="33632.718245518001"/>
    <n v="33632.718245518001"/>
    <n v="14.210117251745533"/>
    <n v="3.3772642947970333E-2"/>
    <n v="1.0180494280655816E-2"/>
    <n v="3.3772642947970333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40008"/>
    <n v="-6.4639899934746281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109.22381136475472"/>
    <n v="419.92724514000003"/>
    <n v="65.108923447130252"/>
    <n v="568.3759831418962"/>
    <n v="0"/>
    <n v="0"/>
    <n v="125.11079131073838"/>
    <n v="284.52387740599994"/>
    <n v="419.92724514000003"/>
    <n v="4193.5291582640002"/>
    <n v="1.7718027012427522"/>
    <n v="33328.745255047994"/>
    <n v="33328.745255047994"/>
    <n v="14.081686007966473"/>
    <n v="3991.9459137490003"/>
    <n v="1.6866320195382731"/>
    <n v="30804.395186712001"/>
    <n v="13.015126053054512"/>
    <n v="3966.2057020900002"/>
    <n v="1.6757565552630094"/>
    <n v="28842.830444540996"/>
    <n v="12.186347814564838"/>
    <n v="6.0145795179860961E-2"/>
    <n v="8.1289948980742155E-2"/>
    <n v="8.1289948980742155E-2"/>
    <n v="2539.8174564010001"/>
    <n v="16431.540642812997"/>
    <n v="16431.540642812997"/>
    <n v="8.3275295256244775E-2"/>
    <n v="7.9033017540793837E-2"/>
    <n v="7.9033017540793837E-2"/>
    <n v="939.73958792099995"/>
    <n v="1600.0778684800002"/>
    <n v="288.71015214200003"/>
    <n v="25.740211659"/>
    <n v="3.9909710308508908"/>
    <n v="1.0875464275263601E-2"/>
    <n v="1961.564742171"/>
    <n v="542.10683839099988"/>
    <n v="708.09949345900009"/>
    <n v="89.055006212000009"/>
    <n v="-1446.6084338290002"/>
    <n v="303.97299046999979"/>
    <n v="303.97299046999979"/>
    <n v="0.17003736937565339"/>
    <n v="-0.82232385997126711"/>
    <n v="-0.82232385997126711"/>
    <n v="-224.29389582651206"/>
    <n v="-0.61120469990002901"/>
    <n v="55.429769813055856"/>
    <n v="0.1284312437790559"/>
    <n v="-1420.8682221700003"/>
    <n v="-0.60032923562476548"/>
    <n v="1101.3372796540002"/>
    <n v="6954.6696003530014"/>
    <n v="6954.6696003530014"/>
    <n v="0.24101759825741609"/>
    <n v="0.47093218378407076"/>
    <n v="0.47093218378407076"/>
    <n v="170.760257783599"/>
    <n v="0.465324621202373"/>
    <n v="2.9384086575082682"/>
    <n v="1105.3049765624939"/>
    <n v="2.9384086575082682"/>
    <n v="704.03673580700001"/>
    <n v="109.15956148628338"/>
    <n v="841.21863323293951"/>
    <n v="131.65953744399999"/>
    <n v="20.413561738934263"/>
    <n v="397.3005438470002"/>
    <n v="61.600696297315629"/>
    <n v="5294.8664379180009"/>
    <n v="2.2371273224451254"/>
    <n v="-2547.9457134830004"/>
    <n v="-6650.6966098830017"/>
    <n v="-6650.6966098830017"/>
    <n v="-395.05415361011109"/>
    <n v="-1049.8752067494381"/>
    <n v="0.19969668205528657"/>
    <n v="1.2042294498870656"/>
    <n v="1.2042294498870656"/>
    <n v="-1.0765293211024021"/>
    <n v="-2.8099774137292122"/>
    <n v="-2522.2055018240003"/>
    <n v="-4689.1318677120007"/>
    <n v="-1.0656538568271383"/>
    <n v="-1.9811991752395386"/>
    <n v="2470.3534936770002"/>
    <n v="2724.6396591389998"/>
    <n v="106.1"/>
    <n v="2588.9922002214894"/>
    <n v="32129.862367069822"/>
    <n v="6.2131956490909523E-3"/>
    <n v="1620.2342189236572"/>
    <n v="22523.039090632476"/>
    <n v="-8.4442677771811026E-3"/>
    <n v="3952.4308748953822"/>
    <n v="31820.064460293539"/>
    <n v="5.231846648087557E-2"/>
    <n v="1038.0181712101794"/>
    <n v="6624.6846048229172"/>
    <n v="0.42974235011254014"/>
  </r>
  <r>
    <x v="204"/>
    <x v="0"/>
    <x v="0"/>
    <x v="17"/>
    <n v="239914.72879376091"/>
    <n v="6515.7597727272723"/>
    <n v="2524.8434527580002"/>
    <n v="1.0523920167187584"/>
    <n v="2524.8434527580002"/>
    <n v="33414.816412988002"/>
    <n v="13.927788669328656"/>
    <n v="-7.9446616387900848E-2"/>
    <n v="-7.9446616387900848E-2"/>
    <n v="1.6401998620893421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099996"/>
    <n v="9735.7220169430002"/>
    <n v="-4.6527046014292806E-2"/>
    <n v="0.13186962799881585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8.560873504635239"/>
    <n v="148.70394378200001"/>
    <n v="22.82219556411879"/>
    <n v="22.82219556411879"/>
    <n v="0"/>
    <n v="0"/>
    <n v="0"/>
    <n v="167.70704232799994"/>
    <n v="148.70394378200001"/>
    <n v="2401.9889045110003"/>
    <n v="1.0011844277288344"/>
    <n v="2401.9889045110003"/>
    <n v="33489.891698330001"/>
    <n v="13.959081156338293"/>
    <n v="2265.9420227350001"/>
    <n v="0.94447807941082396"/>
    <n v="30927.683775332"/>
    <n v="12.891115076939908"/>
    <n v="2130.5899068600002"/>
    <n v="0.88806131977479785"/>
    <n v="28966.485323588997"/>
    <n v="12.073658615803284"/>
    <n v="7.1913329950744842E-2"/>
    <n v="7.1913329950744842E-2"/>
    <n v="7.3105365463011829E-2"/>
    <n v="1256.0337295929999"/>
    <n v="1256.0337295929999"/>
    <n v="16523.128972106999"/>
    <n v="7.8654035020004009E-2"/>
    <n v="7.8654035020004009E-2"/>
    <n v="8.1494047247422596E-2"/>
    <n v="938.335097443"/>
    <n v="317.69863214999987"/>
    <n v="166.35886689699998"/>
    <n v="135.35211587500001"/>
    <n v="20.773036544646317"/>
    <n v="5.6416759636026104E-2"/>
    <n v="1961.1984517430001"/>
    <n v="305.35630844599996"/>
    <n v="497.644703252"/>
    <n v="41.243180448000004"/>
    <n v="122.85454824699991"/>
    <n v="122.85454824699991"/>
    <n v="-75.075285341999916"/>
    <n v="-0.75522244076363654"/>
    <n v="-0.75522244076363654"/>
    <n v="-1.0450307576665141"/>
    <n v="18.854984304551369"/>
    <n v="5.1207588989923988E-2"/>
    <n v="-8.8291658335354093"/>
    <n v="-3.1292487009639686E-2"/>
    <n v="258.20666412199989"/>
    <n v="0.10762434862595009"/>
    <n v="192.15273772799995"/>
    <n v="192.15273772799995"/>
    <n v="7031.9390765700009"/>
    <n v="0.6725912478520768"/>
    <n v="0.6725912478520768"/>
    <n v="0.50612263730918405"/>
    <n v="29.490457664244339"/>
    <n v="8.0092097177235491E-2"/>
    <n v="8.0092097177235491E-2"/>
    <n v="1115.771037982598"/>
    <n v="2.9310159955268529"/>
    <n v="115.315059572"/>
    <n v="17.69786849028246"/>
    <n v="848.9840174717524"/>
    <n v="0"/>
    <n v="0"/>
    <n v="76.837678155999953"/>
    <n v="11.792589173961879"/>
    <n v="2594.1416422390002"/>
    <n v="1.0812765249060698"/>
    <n v="-69.298189481000037"/>
    <n v="-69.298189481000037"/>
    <n v="-7107.0143619120008"/>
    <n v="-10.635473359692972"/>
    <n v="-1124.6002038161334"/>
    <n v="-1.1790560379552013"/>
    <n v="-1.1790560379552013"/>
    <n v="1.3676615984372602"/>
    <n v="-2.8884508187311492E-2"/>
    <n v="-2.9623084825364927"/>
    <n v="66.053926393999973"/>
    <n v="-5145.8159101690007"/>
    <n v="2.7532251448714611E-2"/>
    <n v="-2.1448520213998719"/>
    <n v="1240.8972521000001"/>
    <n v="1370.2931274770001"/>
    <n v="106.1"/>
    <n v="2379.6828018454294"/>
    <n v="31851.846249062539"/>
    <n v="-1.1030496319516025E-2"/>
    <n v="1873.0853967464657"/>
    <n v="22604.14640395646"/>
    <n v="-2.0396965060203165E-3"/>
    <n v="2263.8915216880305"/>
    <n v="31912.597007922457"/>
    <n v="4.3968097373153991E-2"/>
    <n v="181.10531359849196"/>
    <n v="6694.4689285851691"/>
    <n v="0.46418944044741095"/>
  </r>
  <r>
    <x v="205"/>
    <x v="1"/>
    <x v="1"/>
    <x v="17"/>
    <n v="239914.72879376091"/>
    <n v="6521.4484999999995"/>
    <n v="2807.4076824540002"/>
    <n v="1.1701689581831993"/>
    <n v="5332.251135212"/>
    <n v="33564.047182527"/>
    <n v="13.989990256654824"/>
    <n v="-1.2714692134215055E-2"/>
    <n v="5.6140269977497992E-2"/>
    <n v="1.7389586450178296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500007"/>
    <n v="9764.236345968"/>
    <n v="-4.2823900736070675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74.968277168791573"/>
    <n v="362.57187251200003"/>
    <n v="55.596831365301753"/>
    <n v="78.419026929420539"/>
    <n v="0"/>
    <n v="0"/>
    <n v="0"/>
    <n v="126.32988617799998"/>
    <n v="362.57187251200003"/>
    <n v="2714.0074014949996"/>
    <n v="1.131238342531298"/>
    <n v="5115.9963060059999"/>
    <n v="33565.550987473995"/>
    <n v="13.99061706475225"/>
    <n v="2606.7574671979996"/>
    <n v="1.0865349869531602"/>
    <n v="31167.640746966998"/>
    <n v="12.99113268437962"/>
    <n v="2288.9521900539999"/>
    <n v="0.95406905676960885"/>
    <n v="29090.945935374999"/>
    <n v="12.125535635781075"/>
    <n v="2.8676765128078818E-2"/>
    <n v="4.8533814954526244E-2"/>
    <n v="7.6990793756782416E-2"/>
    <n v="1319.5625471020001"/>
    <n v="2575.5962766949997"/>
    <n v="16617.807142156998"/>
    <n v="7.7295597710101971E-2"/>
    <n v="7.7957635279007009E-2"/>
    <n v="8.378473160317812E-2"/>
    <n v="946.25121296700001"/>
    <n v="373.31133413500004"/>
    <n v="254.88371343099999"/>
    <n v="317.80527714399994"/>
    <n v="48.73231416977378"/>
    <n v="0.13246593018355138"/>
    <n v="2076.6948115919995"/>
    <n v="318.92269044900002"/>
    <n v="461.07844755899998"/>
    <n v="41.754725809999996"/>
    <n v="93.400280959000611"/>
    <n v="216.25482920600052"/>
    <n v="-1.5038049469994803"/>
    <n v="3.7103343773890094"/>
    <n v="-0.58550561438121562"/>
    <n v="-1.0006427258197452"/>
    <n v="14.322014650426299"/>
    <n v="3.8930615651901368E-2"/>
    <n v="2.2201951813890357"/>
    <n v="-6.2680809742706692E-4"/>
    <n v="411.20555810300056"/>
    <n v="0.17139654583545275"/>
    <n v="329.84726874999996"/>
    <n v="522.00000647799993"/>
    <n v="7159.6163457170005"/>
    <n v="0.63153420090873547"/>
    <n v="0.64641109397171337"/>
    <n v="0.5117054375731096"/>
    <n v="50.578835169824607"/>
    <n v="0.13748521001957667"/>
    <n v="0.21757730719681218"/>
    <n v="1132.9826312935584"/>
    <n v="2.9842337657691944"/>
    <n v="250.07881426700001"/>
    <n v="38.347127063412373"/>
    <n v="862.42878362265162"/>
    <n v="0"/>
    <n v="0"/>
    <n v="79.768454482999942"/>
    <n v="12.23170810641224"/>
    <n v="3043.8546702449994"/>
    <n v="1.2687235525508747"/>
    <n v="-236.44698779099934"/>
    <n v="-305.74517727199941"/>
    <n v="-7161.1201506640009"/>
    <n v="-36.256820519398318"/>
    <n v="-1130.7624361121696"/>
    <n v="0.29672827115953759"/>
    <n v="-2.4937835735556662"/>
    <n v="1.9882967411968906"/>
    <n v="-9.8554594367675288E-2"/>
    <n v="-2.9848605738666216"/>
    <n v="81.3582893530006"/>
    <n v="-5084.4253390720005"/>
    <n v="3.3911335815876076E-2"/>
    <n v="-2.1192635252680758"/>
    <n v="1308.22265769"/>
    <n v="1444.3100956789999"/>
    <n v="106.3"/>
    <n v="2641.0232196180623"/>
    <n v="31932.005390727805"/>
    <n v="-2.5335549026860416E-2"/>
    <n v="1589.6976696763875"/>
    <n v="22657.190489038439"/>
    <n v="-4.8258576240575168E-3"/>
    <n v="2553.1584209736593"/>
    <n v="31923.99424166009"/>
    <n v="4.8104252308958539E-2"/>
    <n v="310.29846542803386"/>
    <n v="6809.9986082685009"/>
    <n v="0.46975740068073701"/>
  </r>
  <r>
    <x v="206"/>
    <x v="2"/>
    <x v="2"/>
    <x v="17"/>
    <n v="239914.72879376091"/>
    <n v="6576.6556818181816"/>
    <n v="2723.141181985"/>
    <n v="1.1350454370502228"/>
    <n v="8055.392317197"/>
    <n v="33819.544728601002"/>
    <n v="14.096485404892947"/>
    <n v="2.3743397084258655E-2"/>
    <n v="0.10353907766737791"/>
    <n v="2.5759124509858733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17"/>
    <n v="9717.2444491120004"/>
    <n v="-3.9209676584738284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27.02247386639071"/>
    <n v="210.088211398"/>
    <n v="31.944535575856545"/>
    <n v="110.36356250527709"/>
    <n v="0"/>
    <n v="0"/>
    <n v="0"/>
    <n v="625.29486307399998"/>
    <n v="210.088211398"/>
    <n v="3219.5600083220002"/>
    <n v="1.3419601307969911"/>
    <n v="8335.5563143279996"/>
    <n v="33960.609885211001"/>
    <n v="14.155283444229358"/>
    <n v="3083.4023201700002"/>
    <n v="1.2852075967460093"/>
    <n v="31792.439520552005"/>
    <n v="13.251558034972458"/>
    <n v="2751.6561878990001"/>
    <n v="1.1469309123844664"/>
    <n v="29586.675706325997"/>
    <n v="12.332163121072796"/>
    <n v="0.13986855811686238"/>
    <n v="8.2021017463848267E-2"/>
    <n v="7.5580917732241737E-2"/>
    <n v="1361.988430805"/>
    <n v="3937.5847074999997"/>
    <n v="16765.477576272999"/>
    <n v="0.12160771273969684"/>
    <n v="9.2666363196097778E-2"/>
    <n v="8.9600919653676891E-2"/>
    <n v="954.69697268799996"/>
    <n v="407.29145811700005"/>
    <n v="436.858880231"/>
    <n v="331.74613227099996"/>
    <n v="50.442983230541493"/>
    <n v="0.1382766843615427"/>
    <n v="2205.7638142259998"/>
    <n v="349.75021752300006"/>
    <n v="503.29528442100002"/>
    <n v="235.92106307100002"/>
    <n v="-496.41882633700016"/>
    <n v="-280.16399713099963"/>
    <n v="-141.06515661000003"/>
    <n v="0.391084288735984"/>
    <n v="-2.6992596912109121"/>
    <n v="-1.065354850148903"/>
    <n v="-75.481954712848875"/>
    <n v="-0.2069146937467683"/>
    <n v="-15.042366145907508"/>
    <n v="-5.8798039336411298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65.28213484239393"/>
    <n v="0.45307918220756482"/>
    <n v="0.67065648940437694"/>
    <n v="1205.2003832424375"/>
    <n v="3.1995447792832183"/>
    <n v="983.87595240826909"/>
    <n v="149.60125632368013"/>
    <n v="939.5553015541459"/>
    <n v="340.00959508026898"/>
    <n v="51.699467256626995"/>
    <n v="103.1277388059998"/>
    <n v="15.680878518713802"/>
    <n v="4306.5636995362693"/>
    <n v="1.7950393130045559"/>
    <n v="-1583.422517551269"/>
    <n v="-1889.1676948232684"/>
    <n v="-7817.2443364622695"/>
    <n v="-240.7640895552428"/>
    <n v="-1220.2427493883449"/>
    <n v="0.7075653684806138"/>
    <n v="1.6143308763166817"/>
    <n v="1.7456494207552611"/>
    <n v="-0.65999387595433312"/>
    <n v="-3.2583428186196297"/>
    <n v="-1251.6763852802692"/>
    <n v="-5611.4805222362684"/>
    <n v="-0.5217171915927904"/>
    <n v="-2.3389479047199697"/>
    <n v="1412.6893260039999"/>
    <n v="1549.1738843810001"/>
    <n v="106.5"/>
    <n v="2556.9400769812205"/>
    <n v="32113.927531317302"/>
    <n v="-2.4505796523805801E-2"/>
    <n v="1568.3678635577462"/>
    <n v="22497.125825856048"/>
    <n v="-1.7542490182839487E-2"/>
    <n v="3023.0610406779347"/>
    <n v="32228.574906414051"/>
    <n v="4.6816755411671185E-2"/>
    <n v="1020.6607429241961"/>
    <n v="7281.6306148317726"/>
    <n v="0.49068677689591267"/>
  </r>
  <r>
    <x v="207"/>
    <x v="3"/>
    <x v="3"/>
    <x v="17"/>
    <n v="239914.72879376091"/>
    <n v="6510.1826315789476"/>
    <n v="1667.9836523859999"/>
    <n v="0.69524020503962347"/>
    <n v="9723.3759695829995"/>
    <n v="32352.015476928995"/>
    <n v="13.484797552692115"/>
    <n v="-0.11638436974704447"/>
    <n v="-0.46803483084783837"/>
    <n v="-3.3557354657241634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499997"/>
    <n v="9327.2963786440014"/>
    <n v="-7.1062779055230285E-2"/>
    <n v="-0.50652024751443725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53.854707268783066"/>
    <n v="257.22049153900002"/>
    <n v="39.510487815088382"/>
    <n v="149.87405032036548"/>
    <n v="0"/>
    <n v="0"/>
    <n v="0"/>
    <n v="93.383488350999983"/>
    <n v="257.22049153900002"/>
    <n v="3402.4649257950005"/>
    <n v="1.4181975999980718"/>
    <n v="11738.021240123"/>
    <n v="34651.095597274005"/>
    <n v="14.443088080290936"/>
    <n v="3242.6437725160004"/>
    <n v="1.3515817844195346"/>
    <n v="32570.952960914001"/>
    <n v="13.576053927440668"/>
    <n v="3074.1749330420002"/>
    <n v="1.2813614855987723"/>
    <n v="30364.467424843999"/>
    <n v="12.65635818922412"/>
    <n v="0.25460582756930905"/>
    <n v="0.12695776922953583"/>
    <n v="9.6965877523017552E-2"/>
    <n v="1307.8856560160004"/>
    <n v="5245.4703635160004"/>
    <n v="16798.501721987002"/>
    <n v="2.5904104443609022E-2"/>
    <n v="7.5219920222719283E-2"/>
    <n v="8.4396536445334513E-2"/>
    <n v="948.59646981200001"/>
    <n v="359.28918620400043"/>
    <n v="270.42160370300002"/>
    <n v="168.46883947400002"/>
    <n v="25.87774399089944"/>
    <n v="7.0220298820762167E-2"/>
    <n v="2206.4855360699999"/>
    <n v="356.70846973199997"/>
    <n v="1229.9007744839998"/>
    <n v="69.079582385999998"/>
    <n v="-1734.4812734090006"/>
    <n v="-2014.6452705400002"/>
    <n v="-2299.0801203450005"/>
    <n v="-5.0952616356775433"/>
    <n v="-4.423892634738567"/>
    <n v="-2.2182269240546262"/>
    <n v="-266.42590101782258"/>
    <n v="-0.72295739495844846"/>
    <n v="-349.45117027404962"/>
    <n v="-0.95829052759881617"/>
    <n v="-1566.0124339350004"/>
    <n v="-0.65273709613768627"/>
    <n v="625.24383709500023"/>
    <n v="2234.2475347872692"/>
    <n v="7897.8128846952686"/>
    <n v="0.54912819855726513"/>
    <n v="0.73049351670649365"/>
    <n v="0.64181886376165287"/>
    <n v="96.040905836055884"/>
    <n v="0.2606108596327496"/>
    <n v="0.93126734903712671"/>
    <n v="1236.4563873293287"/>
    <n v="3.2919249786804481"/>
    <n v="552.34741683699997"/>
    <n v="84.843613166507481"/>
    <n v="973.53991990716793"/>
    <n v="0"/>
    <n v="0"/>
    <n v="72.896420258000262"/>
    <n v="11.1972926695484"/>
    <n v="4027.7087628900008"/>
    <n v="1.6788084596308217"/>
    <n v="-2359.7251105040009"/>
    <n v="-4248.8928053272693"/>
    <n v="-10196.893005040271"/>
    <n v="-362.4668068538785"/>
    <n v="-1585.9075576033786"/>
    <n v="-119.438940561697"/>
    <n v="5.0465554453300205"/>
    <n v="2.48829990069266"/>
    <n v="-0.98356825459119823"/>
    <n v="-4.2502155062792646"/>
    <n v="-2191.2562710300008"/>
    <n v="-7990.4074689702702"/>
    <n v="-0.91334795577043604"/>
    <n v="-3.3305197680627203"/>
    <n v="309.46708879400001"/>
    <n v="417.62121387000002"/>
    <n v="106.3"/>
    <n v="1569.1285535145812"/>
    <n v="30673.926618365473"/>
    <n v="-5.8328491723216747E-2"/>
    <n v="1012.0196405766699"/>
    <n v="21384.424015879933"/>
    <n v="-6.0250393033958294E-2"/>
    <n v="3200.8136649059275"/>
    <n v="32826.721379638599"/>
    <n v="6.8537000303168227E-2"/>
    <n v="588.18799350423353"/>
    <n v="7482.4768307429158"/>
    <n v="0.5988841021761997"/>
  </r>
  <r>
    <x v="208"/>
    <x v="4"/>
    <x v="4"/>
    <x v="17"/>
    <n v="239914.72879376091"/>
    <n v="6589.564166666667"/>
    <n v="2052.2931209390003"/>
    <n v="0.85542606377586072"/>
    <n v="11775.669090522"/>
    <n v="31324.438110620002"/>
    <n v="13.056488139812201"/>
    <n v="-0.16389438061391215"/>
    <n v="-0.33364304459022409"/>
    <n v="-6.7904481379378434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500016"/>
    <n v="9063.5700562490019"/>
    <n v="-9.5590312324492444E-2"/>
    <n v="-0.32865518627446821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53.050212214237234"/>
    <n v="252.35264162199999"/>
    <n v="38.295801549141402"/>
    <n v="188.16985186950689"/>
    <n v="0"/>
    <n v="0"/>
    <n v="0"/>
    <n v="97.22513581900003"/>
    <n v="252.35264162199999"/>
    <n v="2716.8508902850003"/>
    <n v="1.1324235506276485"/>
    <n v="14454.872130408001"/>
    <n v="34469.512975445003"/>
    <n v="14.36740176343079"/>
    <n v="2644.7102080870004"/>
    <n v="1.1023542495219147"/>
    <n v="32653.877680775997"/>
    <n v="13.610618174612535"/>
    <n v="2478.6199432500002"/>
    <n v="1.0331253757165983"/>
    <n v="30452.804545206996"/>
    <n v="12.693178404809524"/>
    <n v="-6.2648537932671111E-2"/>
    <n v="8.5681145743400355E-2"/>
    <n v="7.2933906431466466E-2"/>
    <n v="1303.6119200159999"/>
    <n v="6549.0822835320005"/>
    <n v="16814.294392356001"/>
    <n v="1.2263110970991642E-2"/>
    <n v="6.2071579130636767E-2"/>
    <n v="7.711514360229943E-2"/>
    <n v="948.283927436"/>
    <n v="355.32799257999989"/>
    <n v="206.04838341699997"/>
    <n v="166.09026483700001"/>
    <n v="25.20504552898478"/>
    <n v="6.9228873805316476E-2"/>
    <n v="2201.073135569"/>
    <n v="333.82637938300002"/>
    <n v="669.81188811800007"/>
    <n v="37.462054514000002"/>
    <n v="-664.55776934599999"/>
    <n v="-2679.2030398860002"/>
    <n v="-3145.074864825001"/>
    <n v="-4.662747181797922"/>
    <n v="-4.4801858585780074"/>
    <n v="-3.1249653279138085"/>
    <n v="-100.85003386227994"/>
    <n v="-0.27699748685178771"/>
    <n v="-479.02539708256569"/>
    <n v="-1.310913623618589"/>
    <n v="-498.46750450899998"/>
    <n v="-0.20776861304647123"/>
    <n v="533.10587041300005"/>
    <n v="2767.3534052002692"/>
    <n v="7950.0314646632687"/>
    <n v="0.10858798102083012"/>
    <n v="0.56171930923007651"/>
    <n v="0.64658802065809384"/>
    <n v="80.901537177484045"/>
    <n v="0.22220639520272079"/>
    <n v="1.1534737442398473"/>
    <n v="1241.2262578168607"/>
    <n v="3.3136904535350111"/>
    <n v="452.46399556900002"/>
    <n v="68.663721017816428"/>
    <n v="992.66968544070562"/>
    <n v="0"/>
    <n v="0"/>
    <n v="80.641874844000029"/>
    <n v="12.23781615966762"/>
    <n v="3249.9567606980004"/>
    <n v="1.3546299458303692"/>
    <n v="-1197.663639759"/>
    <n v="-5446.5564450862694"/>
    <n v="-11095.10632948827"/>
    <n v="-181.751571039764"/>
    <n v="-1720.2516548994265"/>
    <n v="2.9995404196357076"/>
    <n v="4.4348892298900555"/>
    <n v="2.3138262492175765"/>
    <n v="-0.4992038820545085"/>
    <n v="-4.6246040771536006"/>
    <n v="-1031.5733749220001"/>
    <n v="-8894.0331939192693"/>
    <n v="-0.42997500824919199"/>
    <n v="-3.7071643073505882"/>
    <n v="768.80240700299998"/>
    <n v="875.43210095399991"/>
    <n v="105.7"/>
    <n v="1941.6207388259227"/>
    <n v="29682.337369336157"/>
    <n v="-8.931243730535543E-2"/>
    <n v="1369.9298139413436"/>
    <n v="20583.431153988895"/>
    <n v="-9.5631702953994036E-2"/>
    <n v="2570.34142884106"/>
    <n v="32636.649939799656"/>
    <n v="4.7744620167458285E-2"/>
    <n v="504.35749329517512"/>
    <n v="7528.8464283761869"/>
    <n v="0.60866452371732493"/>
  </r>
  <r>
    <x v="209"/>
    <x v="5"/>
    <x v="5"/>
    <x v="17"/>
    <n v="239914.72879376091"/>
    <n v="6708.4919047619042"/>
    <n v="2584.3721989320002"/>
    <n v="1.0772044767429085"/>
    <n v="14360.041289454"/>
    <n v="31497.425800038"/>
    <n v="13.128591961985913"/>
    <n v="-0.1294482718441673"/>
    <n v="7.1737911865770831E-2"/>
    <n v="-5.9789300602472673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799999"/>
    <n v="9095.2294585880009"/>
    <n v="-7.8090453329889731E-2"/>
    <n v="4.7836568891541642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60.021697241101599"/>
    <n v="227.63172115"/>
    <n v="33.93187684827042"/>
    <n v="222.10172871777729"/>
    <n v="0"/>
    <n v="0"/>
    <n v="0"/>
    <n v="175.02334890199998"/>
    <n v="227.63172115"/>
    <n v="2799.1066348439995"/>
    <n v="1.1667089590194395"/>
    <n v="17253.978765251999"/>
    <n v="34878.662230531001"/>
    <n v="14.537941211818604"/>
    <n v="2717.4860286969993"/>
    <n v="1.1326882856921408"/>
    <n v="33116.269590051998"/>
    <n v="13.80334994710554"/>
    <n v="2690.898075697999"/>
    <n v="1.1216060344553458"/>
    <n v="30912.560453749997"/>
    <n v="12.884811453290771"/>
    <n v="0.17119520981894176"/>
    <n v="9.8695292735841766E-2"/>
    <n v="8.680279842601557E-2"/>
    <n v="1338.9477476619998"/>
    <n v="7888.030031194"/>
    <n v="16874.420795938"/>
    <n v="4.7017047268049339E-2"/>
    <n v="5.9485727000551325E-2"/>
    <n v="7.4047774838411851E-2"/>
    <n v="950.668935852"/>
    <n v="388.27881180999975"/>
    <n v="289.121567793"/>
    <n v="26.587952999000002"/>
    <n v="3.96332788001533"/>
    <n v="1.1082251236795026E-2"/>
    <n v="2203.7091363020004"/>
    <n v="317.76314457900003"/>
    <n v="778.32101483199995"/>
    <n v="48.365206979"/>
    <n v="-214.7344359119993"/>
    <n v="-2893.9374757979995"/>
    <n v="-3381.2364304930002"/>
    <n v="-11.021614577280037"/>
    <n v="-4.6573234947620179"/>
    <n v="-3.4023289014261189"/>
    <n v="-32.00934561157834"/>
    <n v="-8.9504482276531058E-2"/>
    <n v="-514.47203445229843"/>
    <n v="-1.4093492498326894"/>
    <n v="-188.14648291299929"/>
    <n v="-7.8422231039736043E-2"/>
    <n v="634.01283350099993"/>
    <n v="3401.3662387012691"/>
    <n v="8128.5150470992685"/>
    <n v="0.39181585379800743"/>
    <n v="0.5269739573187262"/>
    <n v="0.65477518890808306"/>
    <n v="94.508995837195116"/>
    <n v="0.26426590676140588"/>
    <n v="1.4177396510012532"/>
    <n v="1262.6602800988358"/>
    <n v="3.3880850450356568"/>
    <n v="555.21449241599998"/>
    <n v="82.762936931009904"/>
    <n v="1020.8440799759873"/>
    <n v="0"/>
    <n v="0"/>
    <n v="78.798341084999947"/>
    <n v="11.74605890618521"/>
    <n v="3433.1194683449994"/>
    <n v="1.4309748657808454"/>
    <n v="-848.74726941299923"/>
    <n v="-6295.3037144992686"/>
    <n v="-11509.75147759227"/>
    <n v="-126.51834144877347"/>
    <n v="-1777.1323145511346"/>
    <n v="0.95517881104489843"/>
    <n v="3.3831566713311583"/>
    <n v="2.2841147367224655"/>
    <n v="-0.35377038903793695"/>
    <n v="-4.7974342948683466"/>
    <n v="-822.15931641399925"/>
    <n v="-9306.042341290271"/>
    <n v="-0.34268813780114193"/>
    <n v="-3.8788958010535781"/>
    <n v="960.44707529799996"/>
    <n v="1067.940382648"/>
    <n v="105.3"/>
    <n v="2454.2945858803423"/>
    <n v="29835.692537741314"/>
    <n v="-7.9819650701443923E-2"/>
    <n v="1703.8020466533712"/>
    <n v="20670.12625844761"/>
    <n v="-8.5358555412675896E-2"/>
    <n v="2658.2209257777772"/>
    <n v="33014.377182602242"/>
    <n v="6.3208292560169355E-2"/>
    <n v="602.10145631623925"/>
    <n v="7696.282568790708"/>
    <n v="0.62019494161167166"/>
  </r>
  <r>
    <x v="210"/>
    <x v="6"/>
    <x v="6"/>
    <x v="17"/>
    <n v="239914.72879376091"/>
    <n v="6900.7300000000005"/>
    <n v="2819.5321466220003"/>
    <n v="1.1752226138003259"/>
    <n v="17179.573436076"/>
    <n v="31235.045454458999"/>
    <n v="13.019227961326935"/>
    <n v="-0.12247242350845611"/>
    <n v="-8.5135559897619451E-2"/>
    <n v="-7.06428203945371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99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64.321233429651642"/>
    <n v="252.56435982599999"/>
    <n v="36.599658271806021"/>
    <n v="258.70138698958328"/>
    <n v="0"/>
    <n v="0"/>
    <n v="0"/>
    <n v="191.29910533899999"/>
    <n v="252.56435982599999"/>
    <n v="3101.2859436560002"/>
    <n v="1.292661754969606"/>
    <n v="20355.264708907998"/>
    <n v="35307.628592549008"/>
    <n v="14.7167407228677"/>
    <n v="2689.2226888519999"/>
    <n v="1.1209077084899401"/>
    <n v="33380.496636566997"/>
    <n v="13.913483679971161"/>
    <n v="2551.0099940720002"/>
    <n v="1.0632986173453893"/>
    <n v="31180.119572717998"/>
    <n v="12.996334043134766"/>
    <n v="0.160522104079732"/>
    <n v="0.10768623579939796"/>
    <n v="9.2159644432606935E-2"/>
    <n v="1465.7746304910002"/>
    <n v="9353.8046616850006"/>
    <n v="17056.439327821001"/>
    <n v="0.1417859140691653"/>
    <n v="7.1589576824138801E-2"/>
    <n v="7.9119924822958154E-2"/>
    <n v="951.1774195270001"/>
    <n v="514.59721096400006"/>
    <n v="262.99611073599999"/>
    <n v="138.21269477999999"/>
    <n v="20.028706351357027"/>
    <n v="5.760909114455097E-2"/>
    <n v="2200.3770638490005"/>
    <n v="304.75019239500006"/>
    <n v="552.08463956699995"/>
    <n v="377.46767568700005"/>
    <n v="-281.75379703399994"/>
    <n v="-3175.6912728319994"/>
    <n v="-4072.5831380900008"/>
    <n v="-1.6878873871296229"/>
    <n v="-3.6445034657182949"/>
    <n v="-4.1791367140635369"/>
    <n v="-40.829563978593555"/>
    <n v="-0.11743914116927993"/>
    <n v="-622.94801100754194"/>
    <n v="-1.6975127615407621"/>
    <n v="-143.54110225399995"/>
    <n v="-5.9830050024728951E-2"/>
    <n v="715.00596093059812"/>
    <n v="4116.3721996318673"/>
    <n v="8324.7889772098679"/>
    <n v="0.37837248993537709"/>
    <n v="0.49890504089583643"/>
    <n v="0.68219581804440521"/>
    <n v="103.61309034415171"/>
    <n v="0.298025037697974"/>
    <n v="1.7157646886992273"/>
    <n v="1280.6020610315522"/>
    <n v="3.4698949160249968"/>
    <n v="588.80842519059797"/>
    <n v="85.325527181993493"/>
    <n v="1043.7717777901635"/>
    <n v="302.42873998059798"/>
    <n v="43.825615548006944"/>
    <n v="126.19753574000015"/>
    <n v="18.287563162158229"/>
    <n v="3816.2919045865983"/>
    <n v="1.5906867926675801"/>
    <n v="-996.75975796459807"/>
    <n v="-7292.0634724638667"/>
    <n v="-12397.37211529987"/>
    <n v="-144.44265432274526"/>
    <n v="-1903.5500720390944"/>
    <n v="8.1329282810548804"/>
    <n v="3.718597289454693"/>
    <n v="2.3801221345868639"/>
    <n v="-0.41546417886725395"/>
    <n v="-5.1674076775657589"/>
    <n v="-858.54706318459807"/>
    <n v="-10196.995051450869"/>
    <n v="-0.35785508772270297"/>
    <n v="-4.2502580407293644"/>
    <n v="1275.621459852"/>
    <n v="1409.162947974"/>
    <n v="105.8"/>
    <n v="2664.9642217599248"/>
    <n v="29557.091819481175"/>
    <n v="-8.8900569398447482E-2"/>
    <n v="2007.5742766843102"/>
    <n v="20493.395088840611"/>
    <n v="-9.374948860824428E-2"/>
    <n v="2931.2721584650285"/>
    <n v="33393.290619349988"/>
    <n v="7.0111516820530628E-2"/>
    <n v="675.80903679640653"/>
    <n v="7876.6455398564558"/>
    <n v="0.65089614670816065"/>
  </r>
  <r>
    <x v="211"/>
    <x v="7"/>
    <x v="7"/>
    <x v="17"/>
    <n v="239914.72879376091"/>
    <n v="6950.9492857142859"/>
    <n v="2896.1367450990001"/>
    <n v="1.2071525410966413"/>
    <n v="20075.710181175"/>
    <n v="31627.689931415"/>
    <n v="13.182887974586698"/>
    <n v="-9.080440468654527E-2"/>
    <n v="0.15683870166183889"/>
    <n v="-5.836562416957180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85"/>
    <n v="8971.0930286703006"/>
    <n v="-8.394887888082192E-2"/>
    <n v="-2.6560649550672277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101.52862940813121"/>
    <n v="245.13974003199999"/>
    <n v="35.267087984056445"/>
    <n v="293.96847497363973"/>
    <n v="319.23356000000001"/>
    <n v="45.926613312529049"/>
    <n v="45.926613312529049"/>
    <n v="141.34705403200007"/>
    <n v="564.37330003199997"/>
    <n v="3171.1031797069995"/>
    <n v="1.3217626094281985"/>
    <n v="23526.367888614997"/>
    <n v="35718.436146169006"/>
    <n v="14.88797137456026"/>
    <n v="3095.7474113339995"/>
    <n v="1.2903532129514284"/>
    <n v="33867.672068186999"/>
    <n v="14.116545590371333"/>
    <n v="2861.2154317419995"/>
    <n v="1.1925968222657977"/>
    <n v="31729.053770006998"/>
    <n v="13.225137918598737"/>
    <n v="0.14882737549468938"/>
    <n v="0.11305896813412653"/>
    <n v="9.2965856237203992E-2"/>
    <n v="1359.5473150699995"/>
    <n v="10713.351976755001"/>
    <n v="17132.194929777997"/>
    <n v="5.9009262315070421E-2"/>
    <n v="6.9976574612800269E-2"/>
    <n v="7.5951879990872051E-2"/>
    <n v="949.36250370300002"/>
    <n v="410.1848113669995"/>
    <n v="240.38513293000003"/>
    <n v="234.53197959199997"/>
    <n v="33.740999962985519"/>
    <n v="9.7756390685630579E-2"/>
    <n v="2138.6182981800002"/>
    <n v="275.84410334800003"/>
    <n v="978.107000019"/>
    <n v="82.687648748000001"/>
    <n v="-274.96643460799942"/>
    <n v="-3450.6577074399988"/>
    <n v="-4090.7462147539991"/>
    <n v="7.0727566841080503E-2"/>
    <n v="-4.6551196246640121"/>
    <n v="-5.5062509130714075"/>
    <n v="-39.558112612490973"/>
    <n v="-0.11461006833155717"/>
    <n v="-620.70617835095379"/>
    <n v="-1.705083399973558"/>
    <n v="-40.434455015999447"/>
    <n v="-1.6853677645926574E-2"/>
    <n v="474.89873150799997"/>
    <n v="4591.2709311398676"/>
    <n v="8040.3246019988674"/>
    <n v="-0.37460915956279828"/>
    <n v="0.30969022947204916"/>
    <n v="0.4909062960649182"/>
    <n v="68.321420857438895"/>
    <n v="0.19794480059464775"/>
    <n v="1.9137094892938751"/>
    <n v="1225.3217636157678"/>
    <n v="3.3513259658645684"/>
    <n v="346.397340316"/>
    <n v="49.834537136952207"/>
    <n v="992.73323907837539"/>
    <n v="0"/>
    <n v="0"/>
    <n v="128.50139119199997"/>
    <n v="18.486883720486684"/>
    <n v="3646.0019112149994"/>
    <n v="1.519707410022846"/>
    <n v="-749.86516611599939"/>
    <n v="-8041.9286385798659"/>
    <n v="-12131.070816752868"/>
    <n v="-107.87953346992985"/>
    <n v="-1846.0279419667218"/>
    <n v="-0.26206463980812178"/>
    <n v="2.1394720873494646"/>
    <n v="1.7047389571431784"/>
    <n v="-0.31255486892620488"/>
    <n v="-5.0564093658381273"/>
    <n v="-515.33318652399942"/>
    <n v="-9992.4525185728671"/>
    <n v="-0.21479847824057435"/>
    <n v="-4.1650016940655314"/>
    <n v="1279.469883861"/>
    <n v="1412.9071654289999"/>
    <n v="106.3"/>
    <n v="2724.4936454365006"/>
    <n v="29888.189415067776"/>
    <n v="-7.6226299848644041E-2"/>
    <n v="1803.8150884252118"/>
    <n v="20567.779628274431"/>
    <n v="-8.5623418767402537E-2"/>
    <n v="2983.1638567328314"/>
    <n v="33737.54852380079"/>
    <n v="7.1759980238250698E-2"/>
    <n v="446.7532751721543"/>
    <n v="7597.4302617599687"/>
    <n v="0.46457624531010477"/>
  </r>
  <r>
    <x v="212"/>
    <x v="8"/>
    <x v="8"/>
    <x v="17"/>
    <n v="239914.72879376091"/>
    <n v="6984.941904761904"/>
    <n v="3206.63358079"/>
    <n v="1.336572205013113"/>
    <n v="23282.343761964999"/>
    <n v="31879.428745878005"/>
    <n v="13.287816428012086"/>
    <n v="-7.0031761582355134E-2"/>
    <n v="8.519383408564396E-2"/>
    <n v="-4.885534800099933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261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61.996473175929893"/>
    <n v="251.01697123599999"/>
    <n v="35.936873156363987"/>
    <n v="329.90534813000374"/>
    <n v="0"/>
    <n v="0"/>
    <n v="45.926613312529049"/>
    <n v="182.02479219800003"/>
    <n v="251.01697123599999"/>
    <n v="3697.713329059"/>
    <n v="1.5412614922186307"/>
    <n v="27224.081217673996"/>
    <n v="36655.164439815002"/>
    <n v="15.278413553060787"/>
    <n v="3552.7362978719998"/>
    <n v="1.4808329258209303"/>
    <n v="34831.186244327997"/>
    <n v="14.518152520043945"/>
    <n v="3102.0097727499997"/>
    <n v="1.2929634576193927"/>
    <n v="32507.529529841999"/>
    <n v="13.549618105267147"/>
    <n v="0.3392732237340359"/>
    <n v="0.13919433542019832"/>
    <n v="0.11387869145446694"/>
    <n v="1339.6619398820001"/>
    <n v="12053.013916637001"/>
    <n v="17180.244142521999"/>
    <n v="3.720094400933105E-2"/>
    <n v="6.6231682614432907E-2"/>
    <n v="7.2435471456555378E-2"/>
    <n v="947.154462018"/>
    <n v="392.50747786400007"/>
    <n v="263.05255470099996"/>
    <n v="450.726525122"/>
    <n v="64.528314088728834"/>
    <n v="0.18786946820153766"/>
    <n v="2323.6567144859996"/>
    <n v="570.33572521700012"/>
    <n v="1032.2170839519999"/>
    <n v="41.719500185000001"/>
    <n v="-491.07974826899999"/>
    <n v="-3941.7374557089988"/>
    <n v="-4775.7356939369984"/>
    <n v="-3.5325173004690371"/>
    <n v="-4.4638287474270371"/>
    <n v="-8.8389933086723289"/>
    <n v="-70.305487857273661"/>
    <n v="-0.20468928720551766"/>
    <n v="-721.60260573162509"/>
    <n v="-1.9905971250487036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7.699518171852432"/>
    <n v="0.25533073462638134"/>
    <n v="2.1690402239202564"/>
    <n v="1210.383064619271"/>
    <n v="3.3354758758475072"/>
    <n v="460.54615713800001"/>
    <n v="65.934142820003686"/>
    <n v="973.16053107750065"/>
    <n v="119.72831553100001"/>
    <n v="17.140917872112379"/>
    <n v="152.02988236800013"/>
    <n v="21.765375351848739"/>
    <n v="4310.2893685649997"/>
    <n v="1.7965922268450119"/>
    <n v="-1103.6557877750001"/>
    <n v="-9145.5844263548661"/>
    <n v="-12778.033595457868"/>
    <n v="-158.00500602912609"/>
    <n v="-1931.9856703508963"/>
    <n v="1.4166250979459059"/>
    <n v="2.0300976330792113"/>
    <n v="1.4557071365044876"/>
    <n v="-0.460020021831899"/>
    <n v="-5.3260730008962112"/>
    <n v="-652.92926265300014"/>
    <n v="-10454.376880971868"/>
    <n v="-0.27215055363036128"/>
    <n v="-4.3575385861194107"/>
    <n v="1273.0669215989999"/>
    <n v="1407.5039512200001"/>
    <n v="106.6"/>
    <n v="3008.0990438930585"/>
    <n v="30079.420235579521"/>
    <n v="-6.6157926050139371E-2"/>
    <n v="2344.3083363874293"/>
    <n v="20788.206461292935"/>
    <n v="-7.7146607787208832E-2"/>
    <n v="3468.7742298864919"/>
    <n v="34574.30651401807"/>
    <n v="9.3030333864758674E-2"/>
    <n v="574.64919278236414"/>
    <n v="7551.8671189999113"/>
    <n v="0.35295454085494238"/>
  </r>
  <r>
    <x v="213"/>
    <x v="9"/>
    <x v="9"/>
    <x v="17"/>
    <n v="239914.72879376091"/>
    <n v="7018.63590909091"/>
    <n v="2645.5893744560003"/>
    <n v="1.1027206990406335"/>
    <n v="25927.933136421001"/>
    <n v="31746.755940815001"/>
    <n v="13.232516444667983"/>
    <n v="-6.780647855296551E-2"/>
    <n v="-4.7753882279738424E-2"/>
    <n v="-5.5730463484902293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2996"/>
    <n v="-8.5629175065419005E-2"/>
    <n v="-0.11105146085803297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6.363599314034005"/>
    <n v="270.680867234"/>
    <n v="38.566022050438569"/>
    <n v="368.47137018044231"/>
    <n v="0"/>
    <n v="0"/>
    <n v="45.926613312529049"/>
    <n v="195.10107396799998"/>
    <n v="270.680867234"/>
    <n v="2964.7784929760005"/>
    <n v="1.2357634347346085"/>
    <n v="30188.859710649998"/>
    <n v="37024.751348525999"/>
    <n v="15.432462831556196"/>
    <n v="2870.4313078030004"/>
    <n v="1.196438135430411"/>
    <n v="35266.643010132"/>
    <n v="14.699657327186626"/>
    <n v="2524.5920346870003"/>
    <n v="1.0522872219559425"/>
    <n v="32805.334205625993"/>
    <n v="13.673747489603528"/>
    <n v="0.14241218681189349"/>
    <n v="0.13950955026914658"/>
    <n v="0.12322219726722472"/>
    <n v="1341.7642604020002"/>
    <n v="13394.778177039001"/>
    <n v="17223.346273905001"/>
    <n v="3.3189642186270074E-2"/>
    <n v="6.282689486193016E-2"/>
    <n v="6.6694389460439929E-2"/>
    <n v="946.27809775200001"/>
    <n v="395.48616265000021"/>
    <n v="326.67345533600002"/>
    <n v="345.83927311600002"/>
    <n v="49.274428478053778"/>
    <n v="0.14415091347446848"/>
    <n v="2461.3088045059999"/>
    <n v="348.766605325"/>
    <n v="527.0618680020001"/>
    <n v="74.673030795000003"/>
    <n v="-319.18911852000019"/>
    <n v="-4260.926574228999"/>
    <n v="-5277.9954077109996"/>
    <n v="-2.743530238032724"/>
    <n v="-4.2254289735370394"/>
    <n v="-9.0278810564870788"/>
    <n v="-45.477372334782245"/>
    <n v="-0.13304273569397498"/>
    <n v="-795.50981752772202"/>
    <n v="-2.1999463868882136"/>
    <n v="26.650154595999823"/>
    <n v="1.1108177780493514E-2"/>
    <n v="656.4707370399999"/>
    <n v="5860.3177076858674"/>
    <n v="7943.6470967928681"/>
    <n v="-8.2015155889441305E-2"/>
    <n v="0.20301959082157883"/>
    <n v="0.28035206311348082"/>
    <n v="93.53252477304089"/>
    <n v="0.27362669242550974"/>
    <n v="2.4426669163457664"/>
    <n v="1192.8612138953388"/>
    <n v="3.3110293547760898"/>
    <n v="498.73722025299998"/>
    <n v="71.058995895058331"/>
    <n v="956.93577820444034"/>
    <n v="0"/>
    <n v="0"/>
    <n v="157.73351678699993"/>
    <n v="22.473528877982559"/>
    <n v="3621.2492300160002"/>
    <n v="1.509390127160118"/>
    <n v="-975.6598555600001"/>
    <n v="-10121.244281914865"/>
    <n v="-13221.642504503865"/>
    <n v="-139.00989710782312"/>
    <n v="-1988.3710314230611"/>
    <n v="0.83377148739707829"/>
    <n v="1.8508151084250617"/>
    <n v="1.3836481110321945"/>
    <n v="-0.4066694281194847"/>
    <n v="-5.5109757416643026"/>
    <n v="-629.82058244400014"/>
    <n v="-10760.333699997867"/>
    <n v="-0.26251851464501624"/>
    <n v="-4.485065904081206"/>
    <n v="1268.8456303840001"/>
    <n v="1404.5812142140001"/>
    <n v="107.1"/>
    <n v="2470.2048314248368"/>
    <n v="29911.199445428858"/>
    <n v="-7.2432898534163126E-2"/>
    <n v="1760.9506997441649"/>
    <n v="20699.283714556568"/>
    <n v="-8.0310162480304981E-2"/>
    <n v="2768.2338869990667"/>
    <n v="34877.970995257405"/>
    <n v="0.10284452995659454"/>
    <n v="612.95120171802046"/>
    <n v="7485.6905507578185"/>
    <n v="0.25890039293078204"/>
  </r>
  <r>
    <x v="214"/>
    <x v="10"/>
    <x v="10"/>
    <x v="17"/>
    <n v="239914.72879376091"/>
    <n v="7031.8280952380956"/>
    <n v="3065.5152186569994"/>
    <n v="1.2777519888294242"/>
    <n v="28993.448355077999"/>
    <n v="31740.369079513002"/>
    <n v="13.229854306609967"/>
    <n v="-6.1269234337020584E-2"/>
    <n v="-2.0791226854749434E-3"/>
    <n v="-5.5487696419544874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17"/>
    <n v="8769.5128855272978"/>
    <n v="-8.2808271610989581E-2"/>
    <n v="-5.439695038648884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62.891273061905814"/>
    <n v="271.35733059199998"/>
    <n v="38.589869791578273"/>
    <n v="407.06123997202059"/>
    <n v="0"/>
    <n v="0"/>
    <n v="45.926613312529049"/>
    <n v="170.88329027000009"/>
    <n v="271.35733059199998"/>
    <n v="3017.4727898270003"/>
    <n v="1.2577271954073839"/>
    <n v="33206.332500477001"/>
    <n v="37399.861658741"/>
    <n v="15.588814345321511"/>
    <n v="2916.8834176310002"/>
    <n v="1.2158000604199899"/>
    <n v="35677.908856643997"/>
    <n v="14.87107900212078"/>
    <n v="2729.9006082830001"/>
    <n v="1.1378628656974696"/>
    <n v="33149.824780426999"/>
    <n v="13.817336245714095"/>
    <n v="0.14196020156556277"/>
    <n v="0.13973180738283197"/>
    <n v="0.13021824578613117"/>
    <n v="1471.8399411710002"/>
    <n v="14866.618118210001"/>
    <n v="17406.435574611001"/>
    <n v="0.14206728203055574"/>
    <n v="7.0178113882342963E-2"/>
    <n v="7.2069388330546102E-2"/>
    <n v="945.88219103100005"/>
    <n v="525.95775014000014"/>
    <n v="312.99642560200004"/>
    <n v="186.98280934799999"/>
    <n v="26.590924410484867"/>
    <n v="7.7937194722520323E-2"/>
    <n v="2528.0840762170001"/>
    <n v="412.09648736300005"/>
    <n v="541.98395199300001"/>
    <n v="91.573174350000002"/>
    <n v="48.042428829999153"/>
    <n v="-4212.8841453989999"/>
    <n v="-5659.4925792280001"/>
    <n v="-0.88815366780807048"/>
    <n v="-3.4065628064607165"/>
    <n v="-12.00632948060273"/>
    <n v="6.8321392644016923"/>
    <n v="2.0024793422040423E-2"/>
    <n v="-855.22252959480284"/>
    <n v="-2.3589600387115448"/>
    <n v="235.02523817799914"/>
    <n v="9.7961988144560766E-2"/>
    <n v="543.43496989499988"/>
    <n v="6403.7526775808674"/>
    <n v="7505.0899572348681"/>
    <n v="-0.44659945363745346"/>
    <n v="9.4035384756035123E-2"/>
    <n v="0.1133861024621392"/>
    <n v="77.282175066681475"/>
    <n v="0.2265117163199078"/>
    <n v="2.6691786326656737"/>
    <n v="1118.0118535239624"/>
    <n v="3.1282322660925526"/>
    <n v="369.13201047500002"/>
    <n v="52.494458834250175"/>
    <n v="875.72374634725008"/>
    <n v="0"/>
    <n v="0"/>
    <n v="174.30295941999987"/>
    <n v="24.787716232431308"/>
    <n v="3560.9077597220003"/>
    <n v="1.4842389117272916"/>
    <n v="-495.39254106500073"/>
    <n v="-10616.636822979866"/>
    <n v="-13164.582536462867"/>
    <n v="-70.4500358022798"/>
    <n v="-1973.2343831187657"/>
    <n v="-0.10328483824489532"/>
    <n v="1.5876874056125461"/>
    <n v="1.1142571644725447"/>
    <n v="-0.20648692289786738"/>
    <n v="-5.4871923048040969"/>
    <n v="-308.40973171700074"/>
    <n v="-10636.498460245866"/>
    <n v="-0.12854972817534707"/>
    <n v="-4.4334495483974115"/>
    <n v="1284.381517479"/>
    <n v="1421.280564939"/>
    <n v="107.8"/>
    <n v="2843.7061397560292"/>
    <n v="29843.150059157397"/>
    <n v="-7.2496749495091439E-2"/>
    <n v="2186.3719194322816"/>
    <n v="20840.156970749038"/>
    <n v="-7.1494825407965923E-2"/>
    <n v="2799.1398792458258"/>
    <n v="35172.501889089013"/>
    <n v="0.10952184339679749"/>
    <n v="504.11407225881248"/>
    <n v="7059.0064150043081"/>
    <n v="9.4997546310127357E-2"/>
  </r>
  <r>
    <x v="215"/>
    <x v="11"/>
    <x v="11"/>
    <x v="17"/>
    <n v="239914.72879376091"/>
    <n v="6943.9812499999989"/>
    <n v="3500.4189396479997"/>
    <n v="1.4590262787313413"/>
    <n v="32493.867294725998"/>
    <n v="32493.867294725998"/>
    <n v="13.543923484022052"/>
    <n v="-3.3861400749068737E-2"/>
    <n v="0.27430650200798312"/>
    <n v="-3.3861400749068737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300009"/>
    <n v="8801.6948416822997"/>
    <n v="-8.649042834145626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91.428624721732959"/>
    <n v="266.62279911799999"/>
    <n v="38.396244102473638"/>
    <n v="445.45748407449423"/>
    <n v="0"/>
    <n v="0"/>
    <n v="45.926613312529049"/>
    <n v="368.25585666300003"/>
    <n v="266.62279911799999"/>
    <n v="5303.8846350440017"/>
    <n v="2.2107373989545289"/>
    <n v="38510.217135521001"/>
    <n v="38510.217135521001"/>
    <n v="16.05162689641524"/>
    <n v="4991.8594273280014"/>
    <n v="2.0806806870199197"/>
    <n v="36677.822370223003"/>
    <n v="15.287857712876205"/>
    <n v="4939.8064968430017"/>
    <n v="2.0589842573147865"/>
    <n v="34123.425575180001"/>
    <n v="14.223147426898366"/>
    <n v="0.26477828932985337"/>
    <n v="0.15546555505830861"/>
    <n v="0.15546555505830861"/>
    <n v="2645.4193817330006"/>
    <n v="17512.037499943002"/>
    <n v="17512.037499943002"/>
    <n v="4.157854930316196E-2"/>
    <n v="6.5757489246913936E-2"/>
    <n v="6.5757489246913936E-2"/>
    <n v="948.5083688169999"/>
    <n v="1696.9110129160008"/>
    <n v="431.24662741700001"/>
    <n v="52.052930485000005"/>
    <n v="7.4961219811761461"/>
    <n v="2.1696429705133496E-2"/>
    <n v="2554.3967950430001"/>
    <n v="667.69911118800007"/>
    <n v="1311.4852857549999"/>
    <n v="195.981298466"/>
    <n v="-1803.465695396002"/>
    <n v="-6016.3498407950019"/>
    <n v="-6016.3498407950019"/>
    <n v="0.24668545628649707"/>
    <n v="-20.792382972883829"/>
    <n v="-20.792382972883829"/>
    <n v="-259.71638321978509"/>
    <n v="-0.75171112022318742"/>
    <n v="-890.64501698807589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32.5372363508327"/>
    <n v="0.96248043867786492"/>
    <n v="3.631659071343539"/>
    <n v="1279.7888320911961"/>
    <n v="3.631659071343539"/>
    <n v="1821.293563894"/>
    <n v="262.28376752803018"/>
    <n v="1028.8479523889969"/>
    <n v="52.743410787999998"/>
    <n v="7.5955577771757392"/>
    <n v="487.83877025300012"/>
    <n v="70.253468822802517"/>
    <n v="7613.0169691910014"/>
    <n v="3.1732178376323938"/>
    <n v="-4112.5980295430018"/>
    <n v="-14729.234852522868"/>
    <n v="-14729.234852522868"/>
    <n v="-592.25361957061773"/>
    <n v="-2170.433849079272"/>
    <n v="0.61408385107277152"/>
    <n v="1.2146905379257684"/>
    <n v="1.2146905379257684"/>
    <n v="-1.7141915589010521"/>
    <n v="-6.1393624837367256"/>
    <n v="-4060.5450990580016"/>
    <n v="-12174.83805747987"/>
    <n v="-1.6924951291959187"/>
    <n v="-5.0746521977588905"/>
    <n v="2453.903414935"/>
    <n v="2716.8012480249999"/>
    <n v="108.4"/>
    <n v="3229.1687635129142"/>
    <n v="30483.326622448822"/>
    <n v="-5.1246274441204887E-2"/>
    <n v="2112.7790363994459"/>
    <n v="21332.701788224826"/>
    <n v="-5.2849764084577755E-2"/>
    <n v="4892.8825046531383"/>
    <n v="36112.953518846771"/>
    <n v="0.13491138787321089"/>
    <n v="2130.1958802094096"/>
    <n v="8151.1841240035374"/>
    <n v="0.23042599161163002"/>
  </r>
  <r>
    <x v="216"/>
    <x v="0"/>
    <x v="0"/>
    <x v="18"/>
    <n v="270542.15585930774"/>
    <n v="6902.8254999999999"/>
    <n v="3031.1812216020003"/>
    <n v="1.1204099457159387"/>
    <n v="3031.1812216020003"/>
    <n v="33000.20506357"/>
    <n v="12.197805165983585"/>
    <n v="0.2005422428431769"/>
    <n v="0.2005422428431769"/>
    <n v="-1.2408009198483838E-2"/>
    <n v="2015.4835425760002"/>
    <n v="0.74497947877081627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900014"/>
    <n v="8639.4013973303008"/>
    <n v="-0.1126080446529576"/>
    <n v="-0.18778769164765396"/>
    <n v="737.79114598900003"/>
    <n v="366.283277607"/>
    <n v="8.0679006591371838E-2"/>
    <n v="-0.14724476954391119"/>
    <n v="120.32482608099998"/>
    <n v="4.4475444390105874E-2"/>
    <n v="99.230734585999983"/>
    <n v="3.6678474107230727E-2"/>
    <n v="796.14211835899994"/>
    <n v="115.33568657631574"/>
    <n v="256.20052510199997"/>
    <n v="37.115312432858111"/>
    <n v="37.115312432858111"/>
    <n v="0"/>
    <n v="0"/>
    <n v="0"/>
    <n v="539.94159325700002"/>
    <n v="256.20052510199997"/>
    <n v="2182.2112937480001"/>
    <n v="0.80660675110567004"/>
    <n v="2182.2112937480001"/>
    <n v="38290.439524758003"/>
    <n v="14.153224810062687"/>
    <n v="2181.4404368180003"/>
    <n v="0.80632182067493874"/>
    <n v="36593.320784306008"/>
    <n v="13.525921928165582"/>
    <n v="2056.4665358180005"/>
    <n v="0.76012794726432276"/>
    <n v="34049.302204138003"/>
    <n v="12.585581014533256"/>
    <n v="-9.1498179009175229E-2"/>
    <n v="-9.1498179009175229E-2"/>
    <n v="0.14334318754059705"/>
    <n v="1266.2264890920001"/>
    <n v="1266.2264890920001"/>
    <n v="17522.230259442003"/>
    <n v="8.1150364507354134E-3"/>
    <n v="8.1150364507354134E-3"/>
    <n v="6.0466833432191169E-2"/>
    <n v="931.331465976"/>
    <n v="334.89502311600006"/>
    <n v="99.242559647000022"/>
    <n v="124.973901"/>
    <n v="18.104745803004871"/>
    <n v="4.6193873410615982E-2"/>
    <n v="2544.018580168"/>
    <n v="182.010698101"/>
    <n v="501.03440889699999"/>
    <n v="8.7232370110000002"/>
    <n v="848.96992785400016"/>
    <n v="848.96992785400016"/>
    <n v="-5290.2344611880017"/>
    <n v="5.9103662824687637"/>
    <n v="5.9103662824687637"/>
    <n v="69.465725665759763"/>
    <n v="122.98875697408259"/>
    <n v="0.31380319461026879"/>
    <n v="-786.51124431854475"/>
    <n v="-1.9554196440791007"/>
    <n v="973.94382885400012"/>
    <n v="0.35999706802088477"/>
    <n v="351.200546342"/>
    <n v="351.200546342"/>
    <n v="8871.9328203418663"/>
    <n v="0.82771554803001934"/>
    <n v="0.82771554803001934"/>
    <n v="0.26166235567976037"/>
    <n v="50.877795815930739"/>
    <n v="0.12981361267951072"/>
    <n v="0.12981361267951072"/>
    <n v="1301.1761702428826"/>
    <n v="3.279316227876742"/>
    <n v="335.111331785"/>
    <n v="48.546980042447835"/>
    <n v="1059.6970639411622"/>
    <n v="294.43490704300001"/>
    <n v="42.654259048414303"/>
    <n v="16.089214556999991"/>
    <n v="2.3308157734829007"/>
    <n v="2533.4118400900002"/>
    <n v="0.93642036378518079"/>
    <n v="497.76938151200017"/>
    <n v="497.76938151200017"/>
    <n v="-14162.167281529868"/>
    <n v="72.110961158151852"/>
    <n v="-2087.6874145614274"/>
    <n v="-8.1830070199521892"/>
    <n v="-8.1830070199521892"/>
    <n v="0.99270278071026974"/>
    <n v="0.18398958193075807"/>
    <n v="-5.2347358719558432"/>
    <n v="622.74328251200018"/>
    <n v="-11618.14870136187"/>
    <n v="0.23018345534137405"/>
    <n v="-4.2943949583235197"/>
    <n v="1238.202112549"/>
    <n v="1370.0534695270001"/>
    <n v="108.9"/>
    <n v="2783.4538306721765"/>
    <n v="30887.097651275573"/>
    <n v="-3.0288624095545447E-2"/>
    <n v="1850.7654201799817"/>
    <n v="21310.381811658342"/>
    <n v="-5.7235719906311822E-2"/>
    <n v="2003.8671200624424"/>
    <n v="35852.929117221189"/>
    <n v="0.12347262456642194"/>
    <n v="322.49820600734614"/>
    <n v="8292.5770164123915"/>
    <n v="0.23872066699769889"/>
  </r>
  <r>
    <x v="217"/>
    <x v="1"/>
    <x v="1"/>
    <x v="18"/>
    <n v="270542.15585930774"/>
    <n v="6723.152"/>
    <n v="2856.3704587440006"/>
    <n v="1.0557949646226013"/>
    <n v="5887.5516803460014"/>
    <n v="33049.167839860005"/>
    <n v="12.215903187023775"/>
    <n v="0.10413998348033982"/>
    <n v="1.744056504369218E-2"/>
    <n v="-1.5340204352204401E-2"/>
    <n v="1715.8009040940003"/>
    <n v="0.63420833571914115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96"/>
    <n v="8659.4403222932997"/>
    <n v="-0.11314720214970109"/>
    <n v="2.5543507729780313E-2"/>
    <n v="623.91529026299997"/>
    <n v="389.48139809999998"/>
    <n v="5.90758489990586E-2"/>
    <n v="8.836878896061795E-2"/>
    <n v="615.74104464300001"/>
    <n v="0.22759523102314927"/>
    <n v="99.989438605999993"/>
    <n v="3.6958912480167534E-2"/>
    <n v="424.83907140100001"/>
    <n v="63.190460575783504"/>
    <n v="273.29296725400002"/>
    <n v="40.649529752413748"/>
    <n v="77.76484218527186"/>
    <n v="0"/>
    <n v="0"/>
    <n v="0"/>
    <n v="151.54610414699999"/>
    <n v="273.29296725400002"/>
    <n v="2844.2331500340001"/>
    <n v="1.0513086735041433"/>
    <n v="5026.4444437820002"/>
    <n v="38420.665273297003"/>
    <n v="14.201359914229862"/>
    <n v="2670.0784866660001"/>
    <n v="0.98693620525983505"/>
    <n v="36656.641803774"/>
    <n v="13.549327160251085"/>
    <n v="2447.5702917440003"/>
    <n v="0.90469090998773238"/>
    <n v="34207.920305828004"/>
    <n v="12.644210732030031"/>
    <n v="4.7982827337635925E-2"/>
    <n v="-1.75042859430663E-2"/>
    <n v="0.14464574967456501"/>
    <n v="1368.1876845650002"/>
    <n v="2634.414173657"/>
    <n v="17570.855396905001"/>
    <n v="3.684943739104285E-2"/>
    <n v="2.2836613600589306E-2"/>
    <n v="5.7351023910384491E-2"/>
    <n v="951.78325470899995"/>
    <n v="416.40442985600021"/>
    <n v="348.05447661899996"/>
    <n v="222.508194922"/>
    <n v="33.095815016825441"/>
    <n v="8.2245295272102711E-2"/>
    <n v="2448.7214979459995"/>
    <n v="389.42385789499997"/>
    <n v="479.136658614"/>
    <n v="36.922277418999997"/>
    <n v="12.137308710000525"/>
    <n v="861.10723656400069"/>
    <n v="-5371.4974334370017"/>
    <n v="-0.87005061884847679"/>
    <n v="2.9819098594266542"/>
    <n v="3570.9376001220576"/>
    <n v="1.8053003576299518"/>
    <n v="4.4862911184578528E-3"/>
    <n v="-799.02795861134098"/>
    <n v="-1.9854567272060868"/>
    <n v="234.64550363200053"/>
    <n v="8.6731586390560569E-2"/>
    <n v="256.878163347"/>
    <n v="608.07870968899999"/>
    <n v="8798.9637149388673"/>
    <n v="-0.22122088710792143"/>
    <n v="0.16490172824284799"/>
    <n v="0.22897139875414574"/>
    <n v="38.207995795275785"/>
    <n v="9.4949403552689382E-2"/>
    <n v="0.22476301623220013"/>
    <n v="1288.8053308683336"/>
    <n v="3.2523447915136248"/>
    <n v="213.677555399"/>
    <n v="31.78234783312946"/>
    <n v="1053.1322847108793"/>
    <n v="0"/>
    <n v="0"/>
    <n v="43.200607947999998"/>
    <n v="6.4256479621463258"/>
    <n v="3101.1113133809999"/>
    <n v="1.1462580770568327"/>
    <n v="-244.74085463699947"/>
    <n v="253.02852687500069"/>
    <n v="-14170.461148375867"/>
    <n v="-36.402695437645832"/>
    <n v="-2087.8332894796749"/>
    <n v="3.5077067056279221E-2"/>
    <n v="-1.8275797810864551"/>
    <n v="0.97880511012818827"/>
    <n v="-9.0463112434231538E-2"/>
    <n v="-5.2378015187197109"/>
    <n v="-22.232659714999471"/>
    <n v="-11721.739650429869"/>
    <n v="-8.2178171621288126E-3"/>
    <n v="-4.3326850904986589"/>
    <n v="1396.3166971559999"/>
    <n v="1534.7920930600001"/>
    <n v="109"/>
    <n v="2620.5233566458724"/>
    <n v="30866.597788303381"/>
    <n v="-3.336488233005841E-2"/>
    <n v="1574.1292698110094"/>
    <n v="21294.813411792962"/>
    <n v="-6.0130009407150298E-2"/>
    <n v="2609.388211040367"/>
    <n v="35909.158907287885"/>
    <n v="0.12483289639324791"/>
    <n v="235.66803976788989"/>
    <n v="8217.9465907522481"/>
    <n v="0.20674717624380401"/>
  </r>
  <r>
    <x v="218"/>
    <x v="2"/>
    <x v="2"/>
    <x v="18"/>
    <n v="270542.15585930774"/>
    <n v="6539.7484090909093"/>
    <n v="2735.6458230509998"/>
    <n v="1.0111717393401862"/>
    <n v="8623.1975033970011"/>
    <n v="33061.672480926005"/>
    <n v="12.220525254526079"/>
    <n v="7.0487589411111218E-2"/>
    <n v="4.5919914651229021E-3"/>
    <n v="-2.2409297752434498E-2"/>
    <n v="1961.1025373499999"/>
    <n v="0.72487872772398854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3017"/>
    <n v="-9.3345138000988426E-2"/>
    <n v="0.21715296649694094"/>
    <n v="595.55559459400001"/>
    <n v="421.03446954000003"/>
    <n v="9.8382022543147762E-2"/>
    <n v="0.30601174582615842"/>
    <n v="174.238474188"/>
    <n v="6.4403447083718313E-2"/>
    <n v="221.36647876000004"/>
    <n v="8.1823284824831172E-2"/>
    <n v="378.938332753"/>
    <n v="57.943870168803059"/>
    <n v="238.64683052000001"/>
    <n v="36.491744879398858"/>
    <n v="114.25658706467073"/>
    <n v="0"/>
    <n v="0"/>
    <n v="0"/>
    <n v="140.29150223299999"/>
    <n v="238.64683052000001"/>
    <n v="3284.9281849909994"/>
    <n v="1.2142019695811426"/>
    <n v="8311.3726287729987"/>
    <n v="38486.033449965995"/>
    <n v="14.225521833270301"/>
    <n v="2947.2053440519994"/>
    <n v="1.0893700963869968"/>
    <n v="36520.444827656"/>
    <n v="13.498984922204887"/>
    <n v="2465.9166602849996"/>
    <n v="0.9114722444835438"/>
    <n v="33922.180778213995"/>
    <n v="12.538593355430653"/>
    <n v="2.0303450316202731E-2"/>
    <n v="-2.9012683308768938E-3"/>
    <n v="0.13325507345277976"/>
    <n v="1361.4772993149998"/>
    <n v="3995.891472972"/>
    <n v="17570.344265414999"/>
    <n v="-3.7528328320535209E-4"/>
    <n v="1.4807748862124104E-2"/>
    <n v="4.8007382162561951E-2"/>
    <n v="953.82372840899995"/>
    <n v="407.6535709059998"/>
    <n v="267.43358206300002"/>
    <n v="481.28868376700001"/>
    <n v="73.594373003395702"/>
    <n v="0.17789785190345289"/>
    <n v="2598.2640494419998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875957431658"/>
    <n v="-83.991359847489207"/>
    <n v="-0.20303023024095643"/>
    <n v="-807.53736374598134"/>
    <n v="-2.0049965787442297"/>
    <n v="-67.993678172999637"/>
    <n v="-2.5132378337503512E-2"/>
    <n v="549.36670378999997"/>
    <n v="1157.4454134789999"/>
    <n v="8261.3267275145972"/>
    <n v="-0.49460456461163071"/>
    <n v="-0.28064465287489482"/>
    <n v="7.6229011068184693E-2"/>
    <n v="84.004256650963029"/>
    <n v="0.20306140536400977"/>
    <n v="0.42782442159620987"/>
    <n v="1207.5274526769026"/>
    <n v="3.0536190196587341"/>
    <n v="466.21537342400001"/>
    <n v="71.289496821607642"/>
    <n v="974.82052520880688"/>
    <n v="102.23197983199999"/>
    <n v="15.632402569170283"/>
    <n v="83.151330365999968"/>
    <n v="12.714759829355398"/>
    <n v="3834.2948887809994"/>
    <n v="1.4172633749451524"/>
    <n v="-1098.6490657299996"/>
    <n v="-845.62053885499893"/>
    <n v="-13685.687696554598"/>
    <n v="-167.99561649845225"/>
    <n v="-2015.0648164228842"/>
    <n v="-0.30615546163317275"/>
    <n v="-0.5523846076914275"/>
    <n v="0.75070486574404804"/>
    <n v="-0.40609163560496614"/>
    <n v="-5.0586155984029633"/>
    <n v="-617.36038196299955"/>
    <n v="-11087.423647112599"/>
    <n v="-0.22819378370151325"/>
    <n v="-4.0982240316287282"/>
    <n v="1311.907620128"/>
    <n v="1453.1177538930001"/>
    <n v="109.1"/>
    <n v="2507.4663822648945"/>
    <n v="30817.124093587052"/>
    <n v="-4.0381340353515371E-2"/>
    <n v="1797.5275319431712"/>
    <n v="21523.973080178392"/>
    <n v="-4.3256758806016316E-2"/>
    <n v="3010.9332584702106"/>
    <n v="35897.031125080168"/>
    <n v="0.11382620017542355"/>
    <n v="503.54418312557289"/>
    <n v="7700.8300309536244"/>
    <n v="5.7569442655879044E-2"/>
  </r>
  <r>
    <x v="219"/>
    <x v="3"/>
    <x v="3"/>
    <x v="18"/>
    <n v="270542.15585930774"/>
    <n v="6410.7487500000007"/>
    <n v="3134.8791800020003"/>
    <n v="1.1587396315538556"/>
    <n v="11758.076683399002"/>
    <n v="34528.568008542003"/>
    <n v="12.762731153254423"/>
    <n v="0.20925866902411494"/>
    <n v="0.87944238872944047"/>
    <n v="6.7277185038600251E-2"/>
    <n v="2376.4182955290003"/>
    <n v="0.87839112835517896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3006E-2"/>
    <n v="0.90539907155663801"/>
    <n v="682.56266922100008"/>
    <n v="385.18424604099999"/>
    <n v="0.85112320719038315"/>
    <n v="0.82542683677336814"/>
    <n v="153.196231466"/>
    <n v="5.6625641567544793E-2"/>
    <n v="187.468419399"/>
    <n v="6.9293607424526754E-2"/>
    <n v="417.79623360799997"/>
    <n v="65.171206968296786"/>
    <n v="249.04866596299999"/>
    <n v="38.848608122881117"/>
    <n v="153.10519518755183"/>
    <n v="0"/>
    <n v="0"/>
    <n v="0"/>
    <n v="168.74756764499998"/>
    <n v="249.04866596299999"/>
    <n v="3043.6278991240001"/>
    <n v="1.125010588259969"/>
    <n v="11355.000527896998"/>
    <n v="38127.196423295005"/>
    <n v="14.092885562397385"/>
    <n v="2841.1333830920003"/>
    <n v="1.0501629123446101"/>
    <n v="36118.934438232005"/>
    <n v="13.350575374661844"/>
    <n v="2522.6340872320002"/>
    <n v="0.93243660279836993"/>
    <n v="33370.639932403996"/>
    <n v="12.334728325946367"/>
    <n v="-0.10546384297764844"/>
    <n v="-3.263077348307708E-2"/>
    <n v="0.10031719823296048"/>
    <n v="1349.0043326189998"/>
    <n v="5344.8958055909998"/>
    <n v="17611.462942018003"/>
    <n v="3.1439045465375459E-2"/>
    <n v="1.8954533184771583E-2"/>
    <n v="4.8394864821006189E-2"/>
    <n v="946.19064136300005"/>
    <n v="402.81369125599974"/>
    <n v="344.09811977999999"/>
    <n v="318.49929586000002"/>
    <n v="49.682074322441665"/>
    <n v="0.11772630954624012"/>
    <n v="2748.2945058280002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706681948489"/>
    <n v="14.2341065664132"/>
    <n v="3.3729043293886651E-2"/>
    <n v="-526.87735616174552"/>
    <n v="-1.3301544091429598"/>
    <n v="409.75057673800023"/>
    <n v="0.15145535284012676"/>
    <n v="572.115925404"/>
    <n v="1729.5613388829997"/>
    <n v="8208.1988158235963"/>
    <n v="-8.4971507976539962E-2"/>
    <n v="-0.22588642844908513"/>
    <n v="3.9300238643258822E-2"/>
    <n v="89.243230036741011"/>
    <n v="0.21147015835178093"/>
    <n v="0.63929457994799077"/>
    <n v="1200.7297768775879"/>
    <n v="3.0339814472729247"/>
    <n v="440.60879418899998"/>
    <n v="68.729693109404721"/>
    <n v="958.70660515170403"/>
    <n v="0"/>
    <n v="0"/>
    <n v="131.50713121500002"/>
    <n v="20.513536927336293"/>
    <n v="3615.743824528"/>
    <n v="1.3364807466117499"/>
    <n v="-480.86464452599978"/>
    <n v="-1326.4851833809987"/>
    <n v="-11806.827230576599"/>
    <n v="-75.009123470327822"/>
    <n v="-1727.6071330393333"/>
    <n v="-0.79622005869010115"/>
    <n v="-0.68780450716058328"/>
    <n v="0.15788478164285391"/>
    <n v="-0.17774111505789425"/>
    <n v="-4.364135856415885"/>
    <n v="-162.36534866599976"/>
    <n v="-9058.5327247485984"/>
    <n v="-6.001480551165414E-2"/>
    <n v="-3.3482888077004094"/>
    <n v="1299.732673768"/>
    <n v="1437.7020964549999"/>
    <n v="109"/>
    <n v="2876.0359449559637"/>
    <n v="32124.031485028434"/>
    <n v="4.727483653151654E-2"/>
    <n v="2180.2002711275231"/>
    <n v="22692.153710729246"/>
    <n v="6.1153374712276554E-2"/>
    <n v="2792.3191735082569"/>
    <n v="35488.536633682495"/>
    <n v="8.1086844563616367E-2"/>
    <n v="524.87699578348622"/>
    <n v="7637.5190332328775"/>
    <n v="2.0720705990421084E-2"/>
  </r>
  <r>
    <x v="220"/>
    <x v="4"/>
    <x v="4"/>
    <x v="18"/>
    <n v="270542.15585930774"/>
    <n v="6717.3797500000001"/>
    <n v="3252.6626903280007"/>
    <n v="1.2022757340706303"/>
    <n v="15010.739373727003"/>
    <n v="35728.937577930999"/>
    <n v="13.206421551734589"/>
    <n v="0.27472496537872715"/>
    <n v="0.58489187394429631"/>
    <n v="0.14060904945068198"/>
    <n v="2580.4311053190004"/>
    <n v="0.95380000840272861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199996"/>
    <n v="9415.8243151083007"/>
    <n v="3.8864846486890814E-2"/>
    <n v="0.48572737102606189"/>
    <n v="621.18504905499992"/>
    <n v="406.860426238"/>
    <n v="3.716547062222153E-2"/>
    <n v="0.52524545543336321"/>
    <n v="211.42116319100003"/>
    <n v="7.8147216103706632E-2"/>
    <n v="84.372712449999995"/>
    <n v="3.118653068391938E-2"/>
    <n v="376.43770936800001"/>
    <n v="56.039367041590886"/>
    <n v="233.48550938899999"/>
    <n v="34.758420407749014"/>
    <n v="187.86361559530084"/>
    <n v="0"/>
    <n v="0"/>
    <n v="0"/>
    <n v="142.95219997900003"/>
    <n v="233.48550938899999"/>
    <n v="2955.7337588039995"/>
    <n v="1.0925224386624219"/>
    <n v="14310.734286700997"/>
    <n v="38366.079291814007"/>
    <n v="14.181183398185764"/>
    <n v="2815.0890304799996"/>
    <n v="1.0405361861402307"/>
    <n v="36289.313260625"/>
    <n v="13.41355218574396"/>
    <n v="2612.6935102979996"/>
    <n v="0.96572510187902116"/>
    <n v="33504.713499451995"/>
    <n v="12.384285692199381"/>
    <n v="8.7926381743364646E-2"/>
    <n v="-9.9715751482704063E-3"/>
    <n v="0.11304384599645467"/>
    <n v="1349.3871308039998"/>
    <n v="6694.2829363949995"/>
    <n v="17657.238152806"/>
    <n v="3.5114139480588724E-2"/>
    <n v="2.2171144990514646E-2"/>
    <n v="5.0132568205372374E-2"/>
    <n v="948.70360526399998"/>
    <n v="400.68352553999978"/>
    <n v="403.28355130100005"/>
    <n v="202.39552018200001"/>
    <n v="30.130129263869591"/>
    <n v="7.481108426120972E-2"/>
    <n v="2784.5997611729999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13201526739"/>
    <n v="44.203088492056921"/>
    <n v="0.10975329540820825"/>
    <n v="-381.82423380740869"/>
    <n v="-0.97476184645117325"/>
    <n v="499.32445170600124"/>
    <n v="0.18456437966941797"/>
    <n v="447.30158323800003"/>
    <n v="2176.8629221209999"/>
    <n v="8122.3945286485978"/>
    <n v="-0.16095168321543141"/>
    <n v="-0.21337733083517618"/>
    <n v="2.1680802742914729E-2"/>
    <n v="66.588699743824975"/>
    <n v="0.16533526237981705"/>
    <n v="0.80462984232780776"/>
    <n v="1186.4169394439289"/>
    <n v="3.0022657662536529"/>
    <n v="311.71584577800002"/>
    <n v="46.404380484518541"/>
    <n v="936.44726461840617"/>
    <n v="0"/>
    <n v="0"/>
    <n v="135.58573746000002"/>
    <n v="20.184319259306434"/>
    <n v="3403.0353420419997"/>
    <n v="1.2578577010422392"/>
    <n v="-150.37265171399883"/>
    <n v="-1476.8578350949974"/>
    <n v="-10759.536242531598"/>
    <n v="-22.385611251768047"/>
    <n v="-1568.2411732513372"/>
    <n v="-0.87444500549064208"/>
    <n v="-0.72884558344614658"/>
    <n v="-3.0244873459644328E-2"/>
    <n v="-5.5581966971608804E-2"/>
    <n v="-3.977027612704827"/>
    <n v="52.022868468001178"/>
    <n v="-7974.9364813585962"/>
    <n v="1.9229117289600906E-2"/>
    <n v="-2.9477611191602495"/>
    <n v="1289.7787996049999"/>
    <n v="1427.4956922399999"/>
    <n v="109.6"/>
    <n v="2967.7579291313878"/>
    <n v="33150.168675333902"/>
    <n v="0.11683147667407923"/>
    <n v="2354.4079428093069"/>
    <n v="23676.631839597208"/>
    <n v="0.15027624220993285"/>
    <n v="2696.8373711715326"/>
    <n v="35615.032576012971"/>
    <n v="9.1258834522143895E-2"/>
    <n v="408.12188251642345"/>
    <n v="7541.2834224541257"/>
    <n v="1.651912307716108E-3"/>
  </r>
  <r>
    <x v="221"/>
    <x v="5"/>
    <x v="5"/>
    <x v="18"/>
    <n v="270542.15585930774"/>
    <n v="6744.5118181818189"/>
    <n v="2887.502883445"/>
    <n v="1.0673023855648625"/>
    <n v="17898.242257172002"/>
    <n v="36032.068262444001"/>
    <n v="13.318467189705569"/>
    <n v="0.24639211659624216"/>
    <n v="0.11729374145034899"/>
    <n v="0.14396866877929204"/>
    <n v="1861.138448254"/>
    <n v="0.68792918513662737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599996"/>
    <n v="9498.4169791663007"/>
    <n v="4.4329560063775864E-2"/>
    <n v="0.11909820983578356"/>
    <n v="640.52632371899995"/>
    <n v="443.50516699100001"/>
    <n v="0.15152233447619201"/>
    <n v="0.24956479203161086"/>
    <n v="225.68399691599998"/>
    <n v="8.3419161128206687E-2"/>
    <n v="288.17929708399998"/>
    <n v="0.10651918410595658"/>
    <n v="512.50114119099999"/>
    <n v="75.98787799724839"/>
    <n v="209.029959338"/>
    <n v="30.992600350183707"/>
    <n v="218.85621594548456"/>
    <n v="0"/>
    <n v="0"/>
    <n v="0"/>
    <n v="303.47118185299996"/>
    <n v="209.029959338"/>
    <n v="2728.4649748649999"/>
    <n v="1.0085174956186518"/>
    <n v="17039.199261565998"/>
    <n v="38295.437631835004"/>
    <n v="14.155072251198478"/>
    <n v="2616.0530738429998"/>
    <n v="0.966966891179594"/>
    <n v="36187.880305771003"/>
    <n v="13.376059709005233"/>
    <n v="2566.6339437759998"/>
    <n v="0.94870018893127606"/>
    <n v="33380.449367529996"/>
    <n v="12.338354169428998"/>
    <n v="-2.5237216438857346E-2"/>
    <n v="-1.2448114525244858E-2"/>
    <n v="9.7961767533421451E-2"/>
    <n v="1384.8668411679998"/>
    <n v="8079.1497775629996"/>
    <n v="17703.157246312003"/>
    <n v="3.429491075076041E-2"/>
    <n v="2.4229084525945854E-2"/>
    <n v="4.9111993851279179E-2"/>
    <n v="966.29867229899992"/>
    <n v="418.56816886899992"/>
    <n v="367.535119377"/>
    <n v="49.419130066999998"/>
    <n v="7.3273101744408207"/>
    <n v="1.8266702248317942E-2"/>
    <n v="2807.4309382410001"/>
    <n v="383.68446427999999"/>
    <n v="488.26043384400003"/>
    <n v="54.698986129000005"/>
    <n v="159.03790858000002"/>
    <n v="859.04299560600248"/>
    <n v="-2263.369369391"/>
    <n v="-1.7406260104698608"/>
    <n v="-1.2968422790022864"/>
    <n v="-0.33060896038524279"/>
    <n v="23.580343969635649"/>
    <n v="5.8784889946210755E-2"/>
    <n v="-326.23454422619477"/>
    <n v="-0.83660506149290781"/>
    <n v="208.45703864700002"/>
    <n v="7.7051592194528701E-2"/>
    <n v="602.67154546399979"/>
    <n v="2779.5344675849997"/>
    <n v="8091.0532406115981"/>
    <n v="-4.9433207627571973E-2"/>
    <n v="-0.18281823463788516"/>
    <n v="-4.608690058467535E-3"/>
    <n v="89.357326625082194"/>
    <n v="0.22276437605435956"/>
    <n v="1.0273942183821674"/>
    <n v="1181.265270231816"/>
    <n v="2.9906811435402529"/>
    <n v="468.96272678699995"/>
    <n v="69.53249388973903"/>
    <n v="923.21682157713531"/>
    <n v="122.37152774"/>
    <n v="18.143867345611508"/>
    <n v="133.70881867699984"/>
    <n v="19.824832735343172"/>
    <n v="3331.1365203289997"/>
    <n v="1.2312818716730112"/>
    <n v="-443.63363688399977"/>
    <n v="-1920.4914719789972"/>
    <n v="-10354.422610002597"/>
    <n v="-65.776982655446545"/>
    <n v="-1507.4998144580104"/>
    <n v="-0.47730773002566418"/>
    <n v="-0.69493267377144263"/>
    <n v="-0.10037826358274737"/>
    <n v="-0.1639794861081488"/>
    <n v="-3.8272862050331606"/>
    <n v="-394.2145068169998"/>
    <n v="-7546.9916717615979"/>
    <n v="-0.14571278385983086"/>
    <n v="-2.7895806654569286"/>
    <n v="1312.919176955"/>
    <n v="1450.1665110240001"/>
    <n v="110"/>
    <n v="2625.0026213136362"/>
    <n v="33320.876710767196"/>
    <n v="0.11681257837796877"/>
    <n v="1691.9440438672727"/>
    <n v="23664.77383681111"/>
    <n v="0.14487804965098494"/>
    <n v="2480.4227044227273"/>
    <n v="35437.234354657929"/>
    <n v="7.3387941218908459E-2"/>
    <n v="547.88322314909067"/>
    <n v="7487.0651892869773"/>
    <n v="-2.7184212330265911E-2"/>
  </r>
  <r>
    <x v="222"/>
    <x v="6"/>
    <x v="6"/>
    <x v="18"/>
    <n v="270542.15585930774"/>
    <n v="6848.1768181818188"/>
    <n v="3169.6429617189997"/>
    <n v="1.1715893043180061"/>
    <n v="21067.885218891002"/>
    <n v="36382.179077541005"/>
    <n v="13.447878007027168"/>
    <n v="0.22633343006350781"/>
    <n v="0.12417337235060688"/>
    <n v="0.16478713407305823"/>
    <n v="2419.9808894689995"/>
    <n v="0.89449308991515619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3001"/>
    <n v="6.761814390070997E-2"/>
    <n v="0.13628515637743255"/>
    <n v="666.63966532699999"/>
    <n v="475.463605691"/>
    <n v="4.912110783524648E-2"/>
    <n v="0.18611368318163812"/>
    <n v="207.17329895"/>
    <n v="7.6577085848956589E-2"/>
    <n v="88.889463215999996"/>
    <n v="3.2856048970876801E-2"/>
    <n v="453.59931008400008"/>
    <n v="66.236506756031744"/>
    <n v="224.16403720299999"/>
    <n v="32.733389215045882"/>
    <n v="251.58960516053045"/>
    <n v="0"/>
    <n v="0"/>
    <n v="0"/>
    <n v="229.43527288100009"/>
    <n v="224.16403720299999"/>
    <n v="3084.2487281949998"/>
    <n v="1.140025190676357"/>
    <n v="20123.447989761"/>
    <n v="38278.400416374003"/>
    <n v="14.148774816550302"/>
    <n v="2715.4483904139997"/>
    <n v="1.0037061994235519"/>
    <n v="36214.106007333001"/>
    <n v="13.385753466888806"/>
    <n v="2571.4085036209999"/>
    <n v="0.95046500071442863"/>
    <n v="33400.847877078995"/>
    <n v="12.345894033035174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21.033318884316188"/>
    <n v="5.3241198709123264E-2"/>
    <n v="2813.2581302539998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2.469630354356408"/>
    <n v="3.1564113641649315E-2"/>
    <n v="-272.93534989324479"/>
    <n v="-0.70089680952313693"/>
    <n v="229.43412031699989"/>
    <n v="8.4805312350772571E-2"/>
    <n v="670.32467355199992"/>
    <n v="3449.8591411369998"/>
    <n v="8046.3719532329987"/>
    <n v="-6.2490790035434673E-2"/>
    <n v="-0.1619175881506717"/>
    <n v="-3.3444334113341467E-2"/>
    <n v="97.883669091647405"/>
    <n v="0.24777087748964136"/>
    <n v="1.2751650958718088"/>
    <n v="1175.5358489793114"/>
    <n v="2.9741656813799549"/>
    <n v="514.27708160299994"/>
    <n v="75.096933863857174"/>
    <n v="912.98822825899902"/>
    <n v="153.42057214299999"/>
    <n v="22.403126586286501"/>
    <n v="156.04759194899998"/>
    <n v="22.786735227790217"/>
    <n v="3754.5734017469995"/>
    <n v="1.3877960681659982"/>
    <n v="-584.93044002800002"/>
    <n v="-2505.4219120069974"/>
    <n v="-9942.5932920659998"/>
    <n v="-85.414038737290994"/>
    <n v="-1448.4711988725564"/>
    <n v="-0.41316808252528292"/>
    <n v="-0.65641797805683977"/>
    <n v="-0.19800799721131013"/>
    <n v="-0.21620676384799201"/>
    <n v="-3.6750624909030916"/>
    <n v="-440.89055323500003"/>
    <n v="-7129.3351618119996"/>
    <n v="-0.16296556513886878"/>
    <n v="-2.6352030570494627"/>
    <n v="1305.215689849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542.15585930774"/>
    <n v="6926.4577272727274"/>
    <n v="2648.102358742"/>
    <n v="0.97881320947228434"/>
    <n v="23715.987577633001"/>
    <n v="36134.144691183996"/>
    <n v="13.356197512514512"/>
    <n v="0.18132745310656517"/>
    <n v="-8.5643188905612733E-2"/>
    <n v="0.14248447387530661"/>
    <n v="1933.2349474300004"/>
    <n v="0.71457808166330883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02"/>
    <n v="9706.0700739020012"/>
    <n v="8.1927257122718755E-2"/>
    <n v="0.12763143949959566"/>
    <n v="656.10426288999997"/>
    <n v="513.08818147900001"/>
    <n v="3.2967615543308071E-2"/>
    <n v="0.29464876306388832"/>
    <n v="199.86120596400002"/>
    <n v="7.3874330353135606E-2"/>
    <n v="116.03432881099999"/>
    <n v="4.2889555767176735E-2"/>
    <n v="398.97187653700001"/>
    <n v="57.601142206652"/>
    <n v="200.60034842300001"/>
    <n v="28.961462889341249"/>
    <n v="280.55106804987167"/>
    <n v="0"/>
    <n v="0"/>
    <n v="0"/>
    <n v="198.371528114"/>
    <n v="200.60034842300001"/>
    <n v="3025.9295728259999"/>
    <n v="1.1184687884277817"/>
    <n v="23149.377562587"/>
    <n v="38133.226809492997"/>
    <n v="14.095114562968048"/>
    <n v="2852.2105424789997"/>
    <n v="1.0542573424166317"/>
    <n v="35970.569138478"/>
    <n v="13.295735381507075"/>
    <n v="2588.9290179939999"/>
    <n v="0.95694107625147407"/>
    <n v="33128.561463331003"/>
    <n v="12.245249306196527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8.010991310657481"/>
    <n v="9.7316266165157803E-2"/>
    <n v="2842.0076751469996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4.548403954927231"/>
    <n v="-0.13965557895549724"/>
    <n v="-287.92564123568104"/>
    <n v="-0.73891705045353451"/>
    <n v="-114.54568959899996"/>
    <n v="-4.2339312790339444E-2"/>
    <n v="514.17291009999997"/>
    <n v="3964.0320512369999"/>
    <n v="8085.6461318249994"/>
    <n v="8.2700112647781099E-2"/>
    <n v="-0.13661552308940828"/>
    <n v="5.6367786214581717E-3"/>
    <n v="74.233169441785364"/>
    <n v="0.19005278806434495"/>
    <n v="1.4652178839361538"/>
    <n v="1181.4475975636581"/>
    <n v="2.9886825238540067"/>
    <n v="381.98093637699998"/>
    <n v="55.148093212633221"/>
    <n v="918.30178433467995"/>
    <n v="0"/>
    <n v="0"/>
    <n v="132.19197372299999"/>
    <n v="19.085076229152158"/>
    <n v="3540.102482926"/>
    <n v="1.3085215764921265"/>
    <n v="-892.0001241839999"/>
    <n v="-3397.4220361909975"/>
    <n v="-10084.728250134001"/>
    <n v="-128.78157339671262"/>
    <n v="-1469.3732387993389"/>
    <n v="0.18954735396525035"/>
    <n v="-0.57753641086885443"/>
    <n v="-0.16868606222237958"/>
    <n v="-0.32970836701984219"/>
    <n v="-3.7275995743075421"/>
    <n v="-628.71859969899992"/>
    <n v="-7242.720574987"/>
    <n v="-0.23239210085468442"/>
    <n v="-2.6771134989969885"/>
    <n v="1307.7207344440001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542.15585930774"/>
    <n v="6898.7559523809514"/>
    <n v="3315.3288757459995"/>
    <n v="1.2254389210493677"/>
    <n v="27031.316453379"/>
    <n v="36242.839986139996"/>
    <n v="13.396374354681958"/>
    <n v="0.16102213461595216"/>
    <n v="3.3897011372662433E-2"/>
    <n v="0.13687231584493742"/>
    <n v="2528.8351176839997"/>
    <n v="0.9347286782911165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54050144603085E-2"/>
    <n v="100.51694366500001"/>
    <n v="3.7153893205934485E-2"/>
    <n v="492.66348668699999"/>
    <n v="71.413380917898422"/>
    <n v="192.795529673"/>
    <n v="27.946419760864412"/>
    <n v="308.49748781073606"/>
    <n v="108.654045123"/>
    <n v="15.74980269964478"/>
    <n v="15.74980269964478"/>
    <n v="191.21391189100001"/>
    <n v="301.44957479599998"/>
    <n v="3377.1678384780002"/>
    <n v="1.2482963432265457"/>
    <n v="26526.545401064999"/>
    <n v="37812.681318912"/>
    <n v="13.976631922226582"/>
    <n v="3217.8660913890003"/>
    <n v="1.1894139311370069"/>
    <n v="35635.698931995001"/>
    <n v="13.171957922345722"/>
    <n v="2695.6476409110001"/>
    <n v="0.99638728476490723"/>
    <n v="32722.199331492"/>
    <n v="12.095046418018786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75.697481412973886"/>
    <n v="0.19302664637209943"/>
    <n v="2913.4996005029998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9637846531820529"/>
    <n v="-2.2857422177177938E-2"/>
    <n v="-226.58393803158941"/>
    <n v="-0.58025756754462288"/>
    <n v="460.37948774599931"/>
    <n v="0.17016922419492148"/>
    <n v="782.87648019799997"/>
    <n v="4746.9085314349995"/>
    <n v="8255.9465725169994"/>
    <n v="0.27800702232711427"/>
    <n v="-8.7807816369003588E-2"/>
    <n v="3.16969793073969E-2"/>
    <n v="113.48081967268428"/>
    <n v="0.28937319498744796"/>
    <n v="1.7545910789236014"/>
    <n v="1207.22889906449"/>
    <n v="3.0516303628519941"/>
    <n v="616.521535503"/>
    <n v="89.367059765351087"/>
    <n v="941.73470128002737"/>
    <n v="121.580378049"/>
    <n v="17.623522108654861"/>
    <n v="166.35494469499997"/>
    <n v="24.11375990733319"/>
    <n v="4160.0443186760003"/>
    <n v="1.5376695382139938"/>
    <n v="-844.71544293000068"/>
    <n v="-4242.1374791209983"/>
    <n v="-9825.7879052890003"/>
    <n v="-122.44460432586632"/>
    <n v="-1433.8128370960794"/>
    <n v="-0.23462056531867626"/>
    <n v="-0.53615457674892664"/>
    <n v="-0.23104068932940391"/>
    <n v="-0.31223061716462591"/>
    <n v="-3.6318879303966165"/>
    <n v="-322.49699245200065"/>
    <n v="-6912.2883047860005"/>
    <n v="-0.11920397079252648"/>
    <n v="-2.5549764260696786"/>
    <n v="1304.3665514740001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542.15585930774"/>
    <n v="6907.0061904761906"/>
    <n v="2947.8375198389999"/>
    <n v="1.0896037663616416"/>
    <n v="29979.153973217999"/>
    <n v="36545.088131522993"/>
    <n v="13.508093781335814"/>
    <n v="0.15624927816194667"/>
    <n v="0.11424605356420803"/>
    <n v="0.15114401608950057"/>
    <n v="2167.0619417789999"/>
    <n v="0.80100712397145035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80002"/>
    <n v="10309.577161622999"/>
    <n v="0.16957666793238579"/>
    <n v="0.47380786398339891"/>
    <n v="655.57414205400005"/>
    <n v="605.03007548000005"/>
    <n v="3.8649258658177255E-2"/>
    <n v="0.38651538490352566"/>
    <n v="259.81220650900002"/>
    <n v="9.6033908535907542E-2"/>
    <n v="87.918743326000012"/>
    <n v="3.2497243561451145E-2"/>
    <n v="433.04462822500005"/>
    <n v="62.69642972408348"/>
    <n v="201.08817072599999"/>
    <n v="29.113651440369757"/>
    <n v="337.61113925110584"/>
    <n v="38.360807479999998"/>
    <n v="5.5538979439303615"/>
    <n v="21.303700643575141"/>
    <n v="193.59565001900006"/>
    <n v="239.44897820599999"/>
    <n v="3186.2787068130001"/>
    <n v="1.1777383442120521"/>
    <n v="29712.824107877997"/>
    <n v="38034.181532748997"/>
    <n v="14.05850463930221"/>
    <n v="3018.0907025380002"/>
    <n v="1.1155713212056766"/>
    <n v="35783.358326729998"/>
    <n v="13.226536993125283"/>
    <n v="2676.283735385"/>
    <n v="0.98922983994286262"/>
    <n v="32873.891032190004"/>
    <n v="12.151115942642848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9.486993022288686"/>
    <n v="0.12634148126281389"/>
    <n v="2909.4672945399998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4.521640838077964"/>
    <n v="-8.8134577850410387E-2"/>
    <n v="-215.62820653488509"/>
    <n v="-0.55041085796639655"/>
    <n v="103.36578017899984"/>
    <n v="3.8206903412403501E-2"/>
    <n v="798.04740953099986"/>
    <n v="5544.9559409659996"/>
    <n v="8397.5232450079984"/>
    <n v="0.21566334111001417"/>
    <n v="-5.3813083598909239E-2"/>
    <n v="5.7136997991561911E-2"/>
    <n v="115.54172495623317"/>
    <n v="0.29498079772307834"/>
    <n v="2.0495718766466799"/>
    <n v="1229.2380992476822"/>
    <n v="3.1039610881843611"/>
    <n v="637.54195813299998"/>
    <n v="92.303661029301296"/>
    <n v="962.97936641427043"/>
    <n v="137.26188221699999"/>
    <n v="19.872847718924188"/>
    <n v="160.50545139799988"/>
    <n v="23.238063926931872"/>
    <n v="3984.3261163440002"/>
    <n v="1.4727191419351304"/>
    <n v="-1036.488596505"/>
    <n v="-5278.6260756259981"/>
    <n v="-9886.6166462340007"/>
    <n v="-150.06336579431112"/>
    <n v="-1444.8663057825672"/>
    <n v="6.2346257866770616E-2"/>
    <n v="-0.47846075753174877"/>
    <n v="-0.25223990567993426"/>
    <n v="-0.38311537557348874"/>
    <n v="-3.6543719461507576"/>
    <n v="-694.68162935200007"/>
    <n v="-6977.1493516939991"/>
    <n v="-0.25677389431067482"/>
    <n v="-2.5789508956683203"/>
    <n v="1336.3286513739999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542.15585930774"/>
    <n v="6855.6470454545452"/>
    <n v="3559.3927853899995"/>
    <n v="1.315651815549596"/>
    <n v="33538.546758607998"/>
    <n v="37038.965698256005"/>
    <n v="13.69064483892029"/>
    <n v="0.15676294685154124"/>
    <n v="0.16110752402311279"/>
    <n v="0.16693557045507101"/>
    <n v="2678.8939097809998"/>
    <n v="0.99019463390915208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41"/>
    <n v="0.45812871183851289"/>
    <n v="659.7512332660001"/>
    <n v="653.89935104400001"/>
    <n v="-6.4522625739263262E-2"/>
    <n v="0.51441478646473149"/>
    <n v="248.22585705200004"/>
    <n v="9.1751267473852385E-2"/>
    <n v="200.12383474900003"/>
    <n v="7.3971405348404212E-2"/>
    <n v="432.14918380800003"/>
    <n v="63.035506487243261"/>
    <n v="229.413789409"/>
    <n v="33.463477318469408"/>
    <n v="371.07461656957526"/>
    <n v="32.254374538"/>
    <n v="4.7047892524434154"/>
    <n v="26.008489896018556"/>
    <n v="170.48101986100002"/>
    <n v="261.66816394699998"/>
    <n v="3421.9412412829997"/>
    <n v="1.2648458538426597"/>
    <n v="33134.765349160996"/>
    <n v="38438.649984204996"/>
    <n v="14.208007569879264"/>
    <n v="3198.1724097169999"/>
    <n v="1.1821345917640176"/>
    <n v="36064.647318816002"/>
    <n v="13.330509326454468"/>
    <n v="2958.2329474210001"/>
    <n v="1.0934462091591353"/>
    <n v="33102.223371328"/>
    <n v="12.235514005640741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4.998806196577092"/>
    <n v="8.8688382604882349E-2"/>
    <n v="2962.4239474880005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20.049390407012478"/>
    <n v="5.0805961706936291E-2"/>
    <n v="-202.4109553922743"/>
    <n v="-0.51736273095897489"/>
    <n v="377.39100640299978"/>
    <n v="0.13949434431181865"/>
    <n v="484.37519161999995"/>
    <n v="6029.3311325859995"/>
    <n v="8338.4634667329992"/>
    <n v="-0.1086786488665078"/>
    <n v="-5.8469082715466802E-2"/>
    <n v="0.11104110866716033"/>
    <n v="70.653461067712357"/>
    <n v="0.17903871213028022"/>
    <n v="2.2286105887769603"/>
    <n v="1222.6093852487131"/>
    <n v="3.0821309308517963"/>
    <n v="312.09690115000001"/>
    <n v="45.524062000380773"/>
    <n v="956.00896958040107"/>
    <n v="0"/>
    <n v="0"/>
    <n v="172.27829046999994"/>
    <n v="25.12939906733158"/>
    <n v="3906.3164329029996"/>
    <n v="1.4438845659729396"/>
    <n v="-346.92364751300016"/>
    <n v="-5625.5497231389982"/>
    <n v="-9738.1477526819999"/>
    <n v="-50.604070660699882"/>
    <n v="-1425.0203406409871"/>
    <n v="-0.29969949332063095"/>
    <n v="-0.47011941569269722"/>
    <n v="-0.26027675198134315"/>
    <n v="-0.12823275042334389"/>
    <n v="-3.5994936618107709"/>
    <n v="-106.98418521700017"/>
    <n v="-6775.7238051939994"/>
    <n v="-3.9544367818461552E-2"/>
    <n v="-2.5044983409970438"/>
    <n v="1235.323714395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542.15585930774"/>
    <n v="6815.5428571428565"/>
    <n v="3563.3916745649999"/>
    <n v="1.3171299176081452"/>
    <n v="37101.938433172996"/>
    <n v="37101.938433172996"/>
    <n v="13.713921335227115"/>
    <n v="0.14181356428432634"/>
    <n v="1.7990056619717754E-2"/>
    <n v="0.14181356428432634"/>
    <n v="2170.8782761369998"/>
    <n v="0.80241774862840209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3"/>
    <n v="10857.655667773999"/>
    <n v="0.23358692423137173"/>
    <n v="0.20253629455589817"/>
    <n v="684.21707387599997"/>
    <n v="591.44173758099998"/>
    <n v="2.463439025330616E-2"/>
    <n v="0.19708674596946252"/>
    <n v="168.59532213600002"/>
    <n v="6.2317579158967011E-2"/>
    <n v="258.05542989099996"/>
    <n v="9.5384554422342463E-2"/>
    <n v="965.86264640099989"/>
    <n v="141.71470514469027"/>
    <n v="253.465897961"/>
    <n v="37.189392433408514"/>
    <n v="408.26400900298376"/>
    <n v="134.47109585199999"/>
    <n v="19.73006386586961"/>
    <n v="45.73855376188817"/>
    <n v="577.92565258799993"/>
    <n v="387.93699381299996"/>
    <n v="5916.542261603"/>
    <n v="2.1869206456238297"/>
    <n v="39051.307610763994"/>
    <n v="39051.307610763994"/>
    <n v="14.434463082741223"/>
    <n v="5487.947209127"/>
    <n v="2.0284998438398425"/>
    <n v="36560.735100614998"/>
    <n v="13.513877341772931"/>
    <n v="5435.8342545550004"/>
    <n v="2.0092374281891368"/>
    <n v="33598.25112904"/>
    <n v="12.418859834366211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7.6461927779361467"/>
    <n v="1.9262415650705737E-2"/>
    <n v="2962.4839715749999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45.26238574992459"/>
    <n v="-0.86979072801568436"/>
    <n v="-287.95695792241384"/>
    <n v="-0.72054174751410838"/>
    <n v="-2301.0376324660001"/>
    <n v="-0.8505283123649785"/>
    <n v="1847.869838826"/>
    <n v="7877.2009714119995"/>
    <n v="7877.2009714119995"/>
    <n v="-0.19975576475195467"/>
    <n v="-9.5913585361336207E-2"/>
    <n v="-9.5913585361336207E-2"/>
    <n v="271.12584830853012"/>
    <n v="0.68302473341232739"/>
    <n v="2.9116353221892877"/>
    <n v="1161.1979972064103"/>
    <n v="2.9116353221892877"/>
    <n v="1363.3710899869998"/>
    <n v="200.03851763005986"/>
    <n v="893.76371968243075"/>
    <n v="122.45001160699999"/>
    <n v="17.966288845013917"/>
    <n v="484.4987488390002"/>
    <n v="71.087330678470252"/>
    <n v="7764.412100429"/>
    <n v="2.8699453790361571"/>
    <n v="-4201.0204258640006"/>
    <n v="-9826.5701490029987"/>
    <n v="-9826.5701490029987"/>
    <n v="-616.38823405845483"/>
    <n v="-1449.1549551288244"/>
    <n v="2.1500374139610257E-2"/>
    <n v="-0.33285263984232871"/>
    <n v="-0.33285263984232871"/>
    <n v="-1.5528154614280119"/>
    <n v="-3.6321770697033964"/>
    <n v="-4148.907471292001"/>
    <n v="-6864.0861774279992"/>
    <n v="-1.5335530457773063"/>
    <n v="-2.5371595622966745"/>
    <n v="2436.9191007039999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2166.75107789051"/>
    <n v="6986.9590476190479"/>
    <n v="2954.8262798930004"/>
    <n v="1.0113492616773685"/>
    <n v="2954.8262798930004"/>
    <n v="37025.583491464"/>
    <n v="12.672757373953589"/>
    <n v="-2.5189830672230684E-2"/>
    <n v="-2.5189830672230684E-2"/>
    <n v="0.12198040648958708"/>
    <n v="2288.5460974770003"/>
    <n v="0.78330134727304501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49999"/>
    <n v="11173.79065506"/>
    <n v="0.29335241426713443"/>
    <n v="0.4503696771263288"/>
    <n v="808.44050036900001"/>
    <n v="526.23606046500004"/>
    <n v="9.5757931989405076E-2"/>
    <n v="0.43669146979082063"/>
    <n v="139.387799234"/>
    <n v="4.7708303124758968E-2"/>
    <n v="119.586086827"/>
    <n v="4.0930765183174053E-2"/>
    <n v="407.30629635500003"/>
    <n v="58.295217358372547"/>
    <n v="238.444121129"/>
    <n v="34.127024289666451"/>
    <n v="34.127024289666451"/>
    <n v="0"/>
    <n v="0"/>
    <n v="0"/>
    <n v="168.86217522600003"/>
    <n v="238.444121129"/>
    <n v="2467.4700198060004"/>
    <n v="0.84454169090177633"/>
    <n v="2467.4700198060004"/>
    <n v="39336.56633682199"/>
    <n v="13.463738153536511"/>
    <n v="2463.7211273980006"/>
    <n v="0.84325855639240144"/>
    <n v="36843.015791195001"/>
    <n v="12.610269873375426"/>
    <n v="2315.8697044810006"/>
    <n v="0.79265340629522862"/>
    <n v="33857.654297702997"/>
    <n v="11.588469315140065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21.161054746325362"/>
    <n v="5.0605150097172896E-2"/>
    <n v="2985.3614934919997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9.752270875707623"/>
    <n v="0.16680757077559202"/>
    <n v="-341.19344402078883"/>
    <n v="-0.7909807795829239"/>
    <n v="635.20768300400005"/>
    <n v="0.21741272087276495"/>
    <n v="150.41103527000001"/>
    <n v="150.41103527000001"/>
    <n v="7676.4114603399994"/>
    <n v="-0.57172323096693201"/>
    <n v="-0.57172323096693201"/>
    <n v="-0.13475320251081424"/>
    <n v="21.527396145431211"/>
    <n v="5.1481229371613549E-2"/>
    <n v="5.1481229371613549E-2"/>
    <n v="1131.8475975359106"/>
    <n v="2.6274076129537063"/>
    <n v="124.16863266"/>
    <n v="17.771484248546304"/>
    <n v="862.98822388852909"/>
    <n v="0"/>
    <n v="0"/>
    <n v="26.242402610000013"/>
    <n v="3.7559118968849057"/>
    <n v="2617.8810550760004"/>
    <n v="0.89602292027338992"/>
    <n v="336.945224817"/>
    <n v="336.945224817"/>
    <n v="-9987.3943056979988"/>
    <n v="48.224874730276412"/>
    <n v="-1473.0410415566998"/>
    <n v="-0.32308969307531232"/>
    <n v="-0.32308969307531232"/>
    <n v="-0.29478348142918487"/>
    <n v="0.11532634140397847"/>
    <n v="-3.4183883925366301"/>
    <n v="484.79664773399998"/>
    <n v="-7002.032812206"/>
    <n v="0.16593149150115136"/>
    <n v="-2.3965878343012705"/>
    <n v="1329.0651844829999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2166.75107789051"/>
    <n v="6966.1513157894742"/>
    <n v="3019.0414647440002"/>
    <n v="1.0333282119220799"/>
    <n v="5973.8677446370002"/>
    <n v="37188.25449746399"/>
    <n v="12.728434827120266"/>
    <n v="1.4660773947707595E-2"/>
    <n v="5.6950247998128756E-2"/>
    <n v="0.12524026861008908"/>
    <n v="1893.3392896509999"/>
    <n v="0.64803379668148586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"/>
    <n v="0.30879847681605521"/>
    <n v="0.19846313041159203"/>
    <n v="665.25097422700003"/>
    <n v="497.34374984999999"/>
    <n v="6.625207717954118E-2"/>
    <n v="0.27693839109180307"/>
    <n v="683.29204039700005"/>
    <n v="0.23387056804928397"/>
    <n v="82.60947037199999"/>
    <n v="2.8274767771222752E-2"/>
    <n v="359.80066432400002"/>
    <n v="51.649849107996843"/>
    <n v="209.27574706799999"/>
    <n v="30.04180322549924"/>
    <n v="64.168827515165688"/>
    <n v="30.900995959999999"/>
    <n v="4.4358777981121111"/>
    <n v="4.4358777981121111"/>
    <n v="119.62392129600003"/>
    <n v="240.17674302799998"/>
    <n v="2908.4524072839999"/>
    <n v="0.99547686263198976"/>
    <n v="5375.9224270900004"/>
    <n v="39400.785594071996"/>
    <n v="13.485718497642429"/>
    <n v="2772.488546215"/>
    <n v="0.94894047183208241"/>
    <n v="36945.425850743995"/>
    <n v="12.645321794639969"/>
    <n v="2516.6240589200002"/>
    <n v="0.86136565835620293"/>
    <n v="33926.708064879007"/>
    <n v="11.612104368383203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6.729676932951158"/>
    <n v="8.7574813475879573E-2"/>
    <n v="3018.7177858649998"/>
    <n v="304.45394862899997"/>
    <n v="547.137139488"/>
    <n v="78.238105062000017"/>
    <n v="110.58905746000028"/>
    <n v="597.94531754700029"/>
    <n v="-2212.5310966079992"/>
    <n v="8.1114974581540071"/>
    <n v="-0.30560876490490529"/>
    <n v="-0.58809789560072612"/>
    <n v="15.875201735761781"/>
    <n v="3.7851349290090049E-2"/>
    <n v="-327.12354264265701"/>
    <n v="-0.7572836705221625"/>
    <n v="366.45354475500028"/>
    <n v="0.12542616276596963"/>
    <n v="704.32763323999984"/>
    <n v="854.7386685099998"/>
    <n v="8123.8609302329996"/>
    <n v="1.741874295825486"/>
    <n v="0.40563820915084059"/>
    <n v="-7.6725260675831519E-2"/>
    <n v="101.10713955402767"/>
    <n v="0.24107042661135281"/>
    <n v="0.29255165598296629"/>
    <n v="1194.7467412946628"/>
    <n v="2.7805562748881067"/>
    <n v="663.25689123699999"/>
    <n v="95.2113816037361"/>
    <n v="926.41725765913588"/>
    <n v="137.67080992699999"/>
    <n v="19.762822207860374"/>
    <n v="41.07074200299985"/>
    <n v="5.895757950291566"/>
    <n v="3612.7800405239996"/>
    <n v="1.2365472892433427"/>
    <n v="-593.73857577999956"/>
    <n v="-256.79335096299957"/>
    <n v="-10336.392026840998"/>
    <n v="-85.231937818265891"/>
    <n v="-1521.8702839373198"/>
    <n v="1.4259888144161086"/>
    <n v="-2.0148790499415061"/>
    <n v="-0.27056770287072185"/>
    <n v="-0.20321907732126274"/>
    <n v="-3.5378399454102691"/>
    <n v="-337.87408848499956"/>
    <n v="-7317.6742409759991"/>
    <n v="-0.11564426384538316"/>
    <n v="-2.504622519153501"/>
    <n v="1465.8948889220001"/>
    <n v="1608.9617456579999"/>
    <n v="119.1"/>
    <n v="2534.8794834122591"/>
    <n v="32865.180011861099"/>
    <n v="6.4749028618731108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2166.75107789051"/>
    <n v="6962.944130434782"/>
    <n v="3265.4024512279998"/>
    <n v="1.1176502593744682"/>
    <n v="9239.2701958649996"/>
    <n v="37718.011125641002"/>
    <n v="12.909754784378435"/>
    <n v="7.1443648626313472E-2"/>
    <n v="0.19364956666290056"/>
    <n v="0.14083796418349182"/>
    <n v="2252.6018098459999"/>
    <n v="0.77099868535193627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62"/>
    <n v="0.11501093034197818"/>
    <n v="630.48197051099999"/>
    <n v="551.43936583200002"/>
    <n v="5.8645030344832705E-2"/>
    <n v="0.30972498863210296"/>
    <n v="303.34954659200002"/>
    <n v="0.10382753871645313"/>
    <n v="155.175735468"/>
    <n v="5.3112044712654773E-2"/>
    <n v="554.27535932199999"/>
    <n v="79.603591374413298"/>
    <n v="188.70709296199999"/>
    <n v="27.101623885960535"/>
    <n v="91.270451401126223"/>
    <n v="198.43704666799999"/>
    <n v="28.499014633858501"/>
    <n v="32.93489243197061"/>
    <n v="167.131219692"/>
    <n v="387.14413962999998"/>
    <n v="3906.5423582769995"/>
    <n v="1.3370934043194842"/>
    <n v="9282.4647853669994"/>
    <n v="40022.399767358002"/>
    <n v="13.698478563937682"/>
    <n v="3516.1274818689994"/>
    <n v="1.2034659895066615"/>
    <n v="37514.347988561"/>
    <n v="12.840046942425637"/>
    <n v="2959.3893553699995"/>
    <n v="1.0129110668657288"/>
    <n v="34420.180759964001"/>
    <n v="11.78100541316822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9.957287617103987"/>
    <n v="0.19055492264093243"/>
    <n v="3094.1672285969998"/>
    <n v="367.91253187000001"/>
    <n v="668.74631575399997"/>
    <n v="326.76362183000003"/>
    <n v="-641.1399070489997"/>
    <n v="-43.194589501999417"/>
    <n v="-2304.3886417169992"/>
    <n v="0.1672319220019558"/>
    <n v="-1.1385219493925349"/>
    <n v="-0.57517785876170624"/>
    <n v="-92.078852714988741"/>
    <n v="-0.21944314494501613"/>
    <n v="-335.21103551015653"/>
    <n v="-0.78872377955924844"/>
    <n v="-84.401780549999785"/>
    <n v="-2.888822230408367E-2"/>
    <n v="782.70984796899972"/>
    <n v="1637.4485164789994"/>
    <n v="8357.2040744119986"/>
    <n v="0.42474933877353638"/>
    <n v="0.41470906308853639"/>
    <n v="1.1605562890773857E-2"/>
    <n v="112.41076092335751"/>
    <n v="0.267898330347772"/>
    <n v="0.56044998633073828"/>
    <n v="1223.1532455670572"/>
    <n v="2.860422701618091"/>
    <n v="666.28725067300002"/>
    <n v="95.690449067468748"/>
    <n v="950.81820990499682"/>
    <n v="294.49399879043688"/>
    <n v="42.294465282755041"/>
    <n v="116.42259729599971"/>
    <n v="16.720311855888756"/>
    <n v="4689.2522062459993"/>
    <n v="1.6049917346672562"/>
    <n v="-1423.8497550179995"/>
    <n v="-1680.6431059809991"/>
    <n v="-10661.592716129"/>
    <n v="-204.48961363834627"/>
    <n v="-1558.3642810772137"/>
    <n v="0.29600051502516833"/>
    <n v="0.98746722525998609"/>
    <n v="-0.22096770344883143"/>
    <n v="-0.4873414752927881"/>
    <n v="-3.6491464811773398"/>
    <n v="-867.11162851899962"/>
    <n v="-7567.4254875320003"/>
    <n v="-0.29678655265185566"/>
    <n v="-2.590104951919924"/>
    <n v="1538.7655230840001"/>
    <n v="1684.951157517"/>
    <n v="120.1"/>
    <n v="2718.9029568925898"/>
    <n v="33076.616586488795"/>
    <n v="7.331938197866860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2166.75107789051"/>
    <n v="6851.9389473684205"/>
    <n v="3956.124359425"/>
    <n v="1.354063850465419"/>
    <n v="13195.39455529"/>
    <n v="38539.256305063995"/>
    <n v="13.190842613980253"/>
    <n v="0.12224089964648033"/>
    <n v="0.26197028091604979"/>
    <n v="0.116155651040315"/>
    <n v="3116.3321059039999"/>
    <n v="1.0666279083458055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243.23236706700001"/>
    <n v="8.3251213962452289E-2"/>
    <n v="103.43830642099998"/>
    <n v="3.5403859624473052E-2"/>
    <n v="493.12158003299999"/>
    <n v="71.968180659635038"/>
    <n v="184.82243183899999"/>
    <n v="26.973741777133544"/>
    <n v="118.24419317825976"/>
    <n v="50.474643804000003"/>
    <n v="7.3664759992331028"/>
    <n v="40.301368431203713"/>
    <n v="257.82450439000002"/>
    <n v="235.297075643"/>
    <n v="3197.4985246199999"/>
    <n v="1.0944087624014271"/>
    <n v="12479.963309986999"/>
    <n v="40176.270392854007"/>
    <n v="13.751143908275576"/>
    <n v="2964.5099955119999"/>
    <n v="1.0146637098763072"/>
    <n v="37637.724600980997"/>
    <n v="12.882275091920684"/>
    <n v="2612.7492982660001"/>
    <n v="0.89426647235757895"/>
    <n v="34510.295970997999"/>
    <n v="11.811849173007948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51.337395144347916"/>
    <n v="0.12039723751872844"/>
    <n v="3127.4286299829996"/>
    <n v="445.04071703399995"/>
    <n v="546.71720772499998"/>
    <n v="102.467831867"/>
    <n v="758.62583480500007"/>
    <n v="715.43124530300065"/>
    <n v="-1637.0140877899994"/>
    <n v="7.3135910806474751"/>
    <n v="0.77492822519353566"/>
    <n v="-0.54510054967640786"/>
    <n v="110.71695773009779"/>
    <n v="0.25965508806399173"/>
    <n v="-238.72818434647192"/>
    <n v="-0.56030129429531761"/>
    <n v="1110.3865320509999"/>
    <n v="0.38005232558272012"/>
    <n v="635.54538233499989"/>
    <n v="2272.9938988139993"/>
    <n v="8420.633531342999"/>
    <n v="0.11086818967014267"/>
    <n v="0.31420253662813935"/>
    <n v="2.5880795566242343E-2"/>
    <n v="92.754092997149314"/>
    <n v="0.21752830532231437"/>
    <n v="0.77797829165305254"/>
    <n v="1226.6641085274655"/>
    <n v="2.8821327205360516"/>
    <n v="432.79808181499999"/>
    <n v="63.164322557372159"/>
    <n v="945.25283935296432"/>
    <n v="0"/>
    <n v="0"/>
    <n v="202.7473005199999"/>
    <n v="29.589770439777158"/>
    <n v="3833.0439069549998"/>
    <n v="1.3119370677237416"/>
    <n v="123.08045247000018"/>
    <n v="-1557.5626535109989"/>
    <n v="-10057.647619133"/>
    <n v="17.962864732948457"/>
    <n v="-1465.3922928739375"/>
    <n v="-1.2559565438447313"/>
    <n v="0.17420282791325326"/>
    <n v="-0.14814984392366481"/>
    <n v="4.2126782741677339E-2"/>
    <n v="-3.4424340148313699"/>
    <n v="474.84114971600013"/>
    <n v="-6930.2189891499993"/>
    <n v="0.1625240202604058"/>
    <n v="-2.3720080959186318"/>
    <n v="1426.2567185309999"/>
    <n v="1567.327411991"/>
    <n v="121.9"/>
    <n v="3245.3850364438063"/>
    <n v="33445.965677976645"/>
    <n v="4.1150943136271767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2166.75107789051"/>
    <n v="6852.8014285714289"/>
    <n v="4099.3208053459994"/>
    <n v="1.4030757402142369"/>
    <n v="17294.715360636001"/>
    <n v="39385.914420081994"/>
    <n v="13.480628536537981"/>
    <n v="0.15215612835878001"/>
    <n v="0.26029693073788152"/>
    <n v="0.10235336089058045"/>
    <n v="3241.9092968249997"/>
    <n v="1.1096092504929556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31"/>
    <n v="663.80673907899995"/>
    <n v="542.75470011900006"/>
    <n v="6.8613515551991799E-2"/>
    <n v="0.33400710690281388"/>
    <n v="264.68826652999996"/>
    <n v="9.0594930995223047E-2"/>
    <n v="90.824655859000003"/>
    <n v="3.1086581729071049E-2"/>
    <n v="501.89858613199999"/>
    <n v="73.239913831361136"/>
    <n v="223.07848680199999"/>
    <n v="32.552889373376182"/>
    <n v="150.79708255163595"/>
    <n v="68.847601066999999"/>
    <n v="10.046635931978599"/>
    <n v="50.348004363182312"/>
    <n v="209.97249826300001"/>
    <n v="291.92608786899996"/>
    <n v="3056.744350121"/>
    <n v="1.0462327896120129"/>
    <n v="15536.707660107999"/>
    <n v="40277.280984171004"/>
    <n v="13.785716833135897"/>
    <n v="2879.3641109979999"/>
    <n v="0.98552080288916"/>
    <n v="37701.999681499001"/>
    <n v="12.904274542672994"/>
    <n v="2663.8963567259998"/>
    <n v="0.91177259113095155"/>
    <n v="34561.498817426"/>
    <n v="11.82937438634557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31.442287729752234"/>
    <n v="7.3748211758208296E-2"/>
    <n v="3140.5008640729998"/>
    <n v="399.60277200199999"/>
    <n v="599.58814249299996"/>
    <n v="98.991499309000005"/>
    <n v="1042.5764552249993"/>
    <n v="1758.007700528"/>
    <n v="-891.36656408900126"/>
    <n v="2.5111986220875426"/>
    <n v="1.5114213212320511"/>
    <n v="-0.66199519752902136"/>
    <n v="152.13872254902626"/>
    <n v="0.35684295060222387"/>
    <n v="-130.79255028950266"/>
    <n v="-0.3050882965979132"/>
    <n v="1258.0442094969994"/>
    <n v="0.43059116236043227"/>
    <n v="446.16607789999995"/>
    <n v="2719.1599767139992"/>
    <n v="8419.4980260049979"/>
    <n v="-2.5385676701168425E-3"/>
    <n v="0.24911860507257799"/>
    <n v="3.657831398222311E-2"/>
    <n v="65.107107297724525"/>
    <n v="0.15270939497870989"/>
    <n v="0.9306876866317626"/>
    <n v="1225.1825160813648"/>
    <n v="2.8817440707893529"/>
    <n v="299.38400406599999"/>
    <n v="43.687827115167288"/>
    <n v="942.53628598361308"/>
    <n v="0"/>
    <n v="0"/>
    <n v="146.78207383399996"/>
    <n v="21.419280182557241"/>
    <n v="3502.9104280209999"/>
    <n v="1.1989421845907229"/>
    <n v="596.41037732499944"/>
    <n v="-961.15227618599943"/>
    <n v="-9310.8645900940028"/>
    <n v="87.03161525130173"/>
    <n v="-1355.9750663708678"/>
    <n v="-4.9662157348886939"/>
    <n v="-0.34919106406462319"/>
    <n v="-0.13464071496976893"/>
    <n v="0.20413355562351404"/>
    <n v="-3.1868323673872676"/>
    <n v="811.87813159699942"/>
    <n v="-6170.3637260210025"/>
    <n v="0.27788176738172232"/>
    <n v="-2.1119322110598437"/>
    <n v="1449.418302305"/>
    <n v="1591.5094248969999"/>
    <n v="122.1"/>
    <n v="3357.3470969254709"/>
    <n v="33835.554845770726"/>
    <n v="2.0675194058568991E-2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2166.75107789051"/>
    <n v="6858.1115909090913"/>
    <n v="3002.8473109559995"/>
    <n v="1.0277854341322543"/>
    <n v="20297.562671592001"/>
    <n v="39501.258847593002"/>
    <n v="13.520107507736951"/>
    <n v="0.13405341038216023"/>
    <n v="3.9946082191746779E-2"/>
    <n v="9.6280639786779032E-2"/>
    <n v="2168.7629193399998"/>
    <n v="0.74230312358910955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715"/>
    <n v="674.12934560099995"/>
    <n v="535.57061705400008"/>
    <n v="5.2461578295323497E-2"/>
    <n v="0.20758596948853203"/>
    <n v="233.67498020800002"/>
    <n v="7.9980004345430525E-2"/>
    <n v="122.49067695499998"/>
    <n v="4.1924920102337192E-2"/>
    <n v="477.91873445300001"/>
    <n v="69.68663722044343"/>
    <n v="214.23942899799999"/>
    <n v="31.238836836949314"/>
    <n v="182.03591938858526"/>
    <n v="43.272003964"/>
    <n v="6.3096091964091228"/>
    <n v="56.657613559591432"/>
    <n v="220.40730149100003"/>
    <n v="257.51143296200001"/>
    <n v="2975.1765565720002"/>
    <n v="1.0183145568740057"/>
    <n v="18511.884216679999"/>
    <n v="40523.992565877998"/>
    <n v="13.870158878918588"/>
    <n v="2779.356500677"/>
    <n v="0.95129116862994256"/>
    <n v="37865.303108332999"/>
    <n v="12.960168454704915"/>
    <n v="2671.5405789689999"/>
    <n v="0.91438898133099944"/>
    <n v="34666.405452618994"/>
    <n v="11.865280811291585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5.720934294932963"/>
    <n v="3.6902187298943095E-2"/>
    <n v="3198.8976557139999"/>
    <n v="394.296952594"/>
    <n v="597.26568690900001"/>
    <n v="113.05013703199999"/>
    <n v="27.670754383999338"/>
    <n v="1785.6784549119993"/>
    <n v="-1022.7337182850019"/>
    <n v="-0.8260115803140089"/>
    <n v="1.0786834466327404"/>
    <n v="-0.54813662669642527"/>
    <n v="4.0347483439433773"/>
    <n v="9.4708772582484651E-3"/>
    <n v="-150.33814591519484"/>
    <n v="-0.35005137118163904"/>
    <n v="135.48667609199933"/>
    <n v="4.6373064557191555E-2"/>
    <n v="745.59017486897312"/>
    <n v="3464.7501515829722"/>
    <n v="8562.416655409972"/>
    <n v="0.23714182373574566"/>
    <n v="0.24652174383479508"/>
    <n v="5.8257361653789363E-2"/>
    <n v="108.71654171642602"/>
    <n v="0.25519336889576522"/>
    <n v="1.1858810555275276"/>
    <n v="1244.541731172709"/>
    <n v="2.9306608721973517"/>
    <n v="540.31420672399997"/>
    <n v="78.784691611058705"/>
    <n v="951.78848370493279"/>
    <n v="192.93166879697318"/>
    <n v="28.131894070186561"/>
    <n v="205.27596814497315"/>
    <n v="29.931850105367324"/>
    <n v="3720.7667314409732"/>
    <n v="1.2735079257697708"/>
    <n v="-717.91942048497378"/>
    <n v="-1679.0716966709733"/>
    <n v="-9585.1503736949744"/>
    <n v="-104.68179337248266"/>
    <n v="-1394.8798770879039"/>
    <n v="0.61827093528684252"/>
    <n v="-0.1257072883844933"/>
    <n v="-7.4294073680601813E-2"/>
    <n v="-0.24572249163751672"/>
    <n v="-3.2807122433789906"/>
    <n v="-610.10349877697377"/>
    <n v="-6386.2527179809749"/>
    <n v="-0.20882030433857363"/>
    <n v="-2.1858245999656631"/>
    <n v="1432.725649684"/>
    <n v="1573.8416784349999"/>
    <n v="122.7"/>
    <n v="2447.3083218875304"/>
    <n v="33657.860546344622"/>
    <n v="1.0113294392056993E-2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2166.75107789051"/>
    <n v="6868.3819047619063"/>
    <n v="3632.1605173959997"/>
    <n v="1.2431806507742149"/>
    <n v="23929.723188987999"/>
    <n v="39963.77640327"/>
    <n v="13.678413527833566"/>
    <n v="0.13583888180342196"/>
    <n v="0.14592102683583064"/>
    <n v="9.8443727575953321E-2"/>
    <n v="2830.2325402469996"/>
    <n v="0.96870452568795917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0001"/>
    <n v="12071.248978518999"/>
    <n v="0.25721801820546863"/>
    <n v="0.16956936424238833"/>
    <n v="667.48007323800005"/>
    <n v="606.01941169500003"/>
    <n v="1.2606629258817836E-3"/>
    <n v="0.27458632888265111"/>
    <n v="254.64293021100002"/>
    <n v="8.7156710772716639E-2"/>
    <n v="95.582703430000009"/>
    <n v="3.2715120073508311E-2"/>
    <n v="451.70234350799996"/>
    <n v="65.765467001016788"/>
    <n v="219.24449142200001"/>
    <n v="31.920835862373348"/>
    <n v="213.95675525095859"/>
    <n v="0"/>
    <n v="0"/>
    <n v="56.657613559591432"/>
    <n v="232.45785208599995"/>
    <n v="219.24449142200001"/>
    <n v="3271.6374591370009"/>
    <n v="1.1197843173690887"/>
    <n v="21783.521675816999"/>
    <n v="40711.38129682"/>
    <n v="13.934296475086072"/>
    <n v="2846.789680408001"/>
    <n v="0.97437154293065265"/>
    <n v="37996.644398327"/>
    <n v="13.0051226767406"/>
    <n v="2737.2661344670009"/>
    <n v="0.93688488658220259"/>
    <n v="34832.263083464997"/>
    <n v="11.922048951483481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5.946047767825258"/>
    <n v="3.748665634844995E-2"/>
    <n v="3164.3813148620002"/>
    <n v="414.41454508300006"/>
    <n v="630.49724762400001"/>
    <n v="358.61870580500005"/>
    <n v="360.52305825899884"/>
    <n v="2146.2015131709982"/>
    <n v="-747.604893550003"/>
    <n v="3.2218665521211625"/>
    <n v="1.2724660220648421"/>
    <n v="-0.60573964745586883"/>
    <n v="52.49024635759482"/>
    <n v="0.12339633340512618"/>
    <n v="-110.31752991195648"/>
    <n v="-0.25588294725250732"/>
    <n v="470.04660419999885"/>
    <n v="0.16088298975357612"/>
    <n v="606.82756364900001"/>
    <n v="4071.5777152319724"/>
    <n v="8498.919545506973"/>
    <n v="-9.4725902847247911E-2"/>
    <n v="0.18021564030874249"/>
    <n v="5.6242440059229848E-2"/>
    <n v="88.350876824173312"/>
    <n v="0.20769904905682512"/>
    <n v="1.3935801045843528"/>
    <n v="1235.008938905235"/>
    <n v="2.9089276976767264"/>
    <n v="390.73096710599998"/>
    <n v="56.888357771006149"/>
    <n v="933.57990761208168"/>
    <n v="0"/>
    <n v="0"/>
    <n v="216.09659654300003"/>
    <n v="31.46251905316716"/>
    <n v="3878.4650227860011"/>
    <n v="1.3274833664259138"/>
    <n v="-246.30450539000117"/>
    <n v="-1925.3762020609745"/>
    <n v="-9246.5244390569751"/>
    <n v="-35.860630466578485"/>
    <n v="-1345.3264688171917"/>
    <n v="-0.57891658813617086"/>
    <n v="-0.23151617983630168"/>
    <n v="-7.0008782674885639E-2"/>
    <n v="-8.4302715651698973E-2"/>
    <n v="-3.1648106449292337"/>
    <n v="-136.78095944900116"/>
    <n v="-6082.1431241949758"/>
    <n v="-4.6816059303249016E-2"/>
    <n v="-2.0817369196721156"/>
    <n v="1435.6198846340001"/>
    <n v="1577.151870209"/>
    <n v="123.6"/>
    <n v="2938.641195304207"/>
    <n v="33748.664399583235"/>
    <n v="7.3100643881729432E-3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2166.75107789051"/>
    <n v="6874.4722727272738"/>
    <n v="3020.259187141"/>
    <n v="1.033745002125793"/>
    <n v="26949.982376128999"/>
    <n v="40335.933231668998"/>
    <n v="13.805791755173264"/>
    <n v="0.13636348846573187"/>
    <n v="0.14053717643142605"/>
    <n v="0.1162830496306213"/>
    <n v="2170.8190062859999"/>
    <n v="0.7430068610740953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4999"/>
    <n v="0.26437570170677782"/>
    <n v="0.21753564811234738"/>
    <n v="656.81477616799998"/>
    <n v="641.688890851"/>
    <n v="1.082927391555577E-3"/>
    <n v="0.25064056046136662"/>
    <n v="303.77530322199999"/>
    <n v="0.10397326256368394"/>
    <n v="89.712094755999999"/>
    <n v="3.0705785112448713E-2"/>
    <n v="455.95278287699995"/>
    <n v="66.32549594910391"/>
    <n v="220.08391958799999"/>
    <n v="32.014663941714794"/>
    <n v="245.97141919267338"/>
    <n v="39.716864250999997"/>
    <n v="5.7774419148603728"/>
    <n v="62.435055474451808"/>
    <n v="196.15199903799996"/>
    <n v="259.80078383899996"/>
    <n v="3177.4668603110003"/>
    <n v="1.0875525187545725"/>
    <n v="24960.988536127999"/>
    <n v="40862.918584305007"/>
    <n v="13.986163187135251"/>
    <n v="3029.5182067660003"/>
    <n v="1.0369140895016977"/>
    <n v="38173.952062614"/>
    <n v="13.065809823252946"/>
    <n v="2768.7392514460003"/>
    <n v="0.94765719960648953"/>
    <n v="35012.073316916998"/>
    <n v="11.983592653081498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7.934396266979562"/>
    <n v="8.9256889895208302E-2"/>
    <n v="3161.8787456969999"/>
    <n v="367.51811569300003"/>
    <n v="635.25651790899997"/>
    <n v="99.222745038999989"/>
    <n v="-157.20767317000036"/>
    <n v="1988.9938400009978"/>
    <n v="-526.98535263600343"/>
    <n v="-0.58391649063413054"/>
    <n v="2.5103400702148084"/>
    <n v="-0.73638634060627084"/>
    <n v="-22.868326023174458"/>
    <n v="-5.3807516628779369E-2"/>
    <n v="-78.637451980203693"/>
    <n v="-0.18037143196198638"/>
    <n v="103.57128214999966"/>
    <n v="3.5449373266428927E-2"/>
    <n v="620.548820933"/>
    <n v="4692.1265361649721"/>
    <n v="8605.2954563399726"/>
    <n v="0.20688742783495018"/>
    <n v="0.1836752265160837"/>
    <n v="6.4268126015265548E-2"/>
    <n v="90.268575726877259"/>
    <n v="0.21239542783140444"/>
    <n v="1.6059755324157572"/>
    <n v="1251.0443451903268"/>
    <n v="2.9453370120290772"/>
    <n v="395.86658466"/>
    <n v="57.585014377103583"/>
    <n v="936.01682877655207"/>
    <n v="0"/>
    <n v="0"/>
    <n v="224.682236273"/>
    <n v="32.683561349773683"/>
    <n v="3798.0156812440005"/>
    <n v="1.2999479465859771"/>
    <n v="-777.75649410300036"/>
    <n v="-2703.1326961639747"/>
    <n v="-9132.2808089759747"/>
    <n v="-113.13690175005173"/>
    <n v="-1329.6817971705307"/>
    <n v="-0.12807580064577839"/>
    <n v="-0.20435769610931875"/>
    <n v="-9.4444532121663372E-2"/>
    <n v="-0.26620294446018383"/>
    <n v="-3.1257084439910634"/>
    <n v="-516.97753878300034"/>
    <n v="-5970.402063278977"/>
    <n v="-0.17694605456497553"/>
    <n v="-2.0434912738196176"/>
    <n v="1495.0932028550001"/>
    <n v="1637.339201901"/>
    <n v="124.1"/>
    <n v="2433.7302072046737"/>
    <n v="33824.333735245615"/>
    <n v="2.0732417077746756E-2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2166.75107789051"/>
    <n v="6974.2354545454546"/>
    <n v="3842.1276175130001"/>
    <n v="1.3150461520136163"/>
    <n v="30792.109993642"/>
    <n v="40862.731973435999"/>
    <n v="13.986099315778116"/>
    <n v="0.13912728026950716"/>
    <n v="0.15889788359185419"/>
    <n v="0.12747047386636212"/>
    <n v="2906.530687337"/>
    <n v="0.99481911497935305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316.98033833899996"/>
    <n v="0.10849295382502105"/>
    <n v="92.571731033999995"/>
    <n v="3.1684553664123379E-2"/>
    <n v="526.04486080300001"/>
    <n v="75.42688574704637"/>
    <n v="221.50873925799999"/>
    <n v="31.76100673710862"/>
    <n v="277.73242592978198"/>
    <n v="60.968167696999998"/>
    <n v="8.7419141631164781"/>
    <n v="71.176969637568291"/>
    <n v="243.567953848"/>
    <n v="282.476906955"/>
    <n v="3679.4796807150001"/>
    <n v="1.259376594749505"/>
    <n v="28640.468216843001"/>
    <n v="41165.230426541995"/>
    <n v="14.089635550476279"/>
    <n v="3531.9759842779999"/>
    <n v="1.2088904610971249"/>
    <n v="38488.061955502999"/>
    <n v="13.173320308867806"/>
    <n v="2900.9105957930001"/>
    <n v="0.99289552459021213"/>
    <n v="35217.336271799002"/>
    <n v="12.053848065144892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90.485242805174209"/>
    <n v="0.21599493650691295"/>
    <n v="3270.7256837039999"/>
    <n v="398.17455540099991"/>
    <n v="730.64940378999995"/>
    <n v="87.804783721000007"/>
    <n v="162.64793679800005"/>
    <n v="2151.6417767989979"/>
    <n v="-302.49845310600267"/>
    <n v="-3.6301853978839822"/>
    <n v="3.2626092897667416"/>
    <n v="-0.80730635205543"/>
    <n v="23.321256911679736"/>
    <n v="5.5669557264111394E-2"/>
    <n v="-46.352410415341907"/>
    <n v="-0.10353623469816309"/>
    <n v="793.71332528300002"/>
    <n v="0.27166449377102431"/>
    <n v="653.03030324600002"/>
    <n v="5345.1568394109718"/>
    <n v="8475.4492793879726"/>
    <n v="-0.16585780801482264"/>
    <n v="0.12602903637477936"/>
    <n v="2.6587224728618075E-2"/>
    <n v="93.634679744055362"/>
    <n v="0.22351287435574924"/>
    <n v="1.8294884067715063"/>
    <n v="1231.1982052616979"/>
    <n v="2.9008945227749239"/>
    <n v="371.88996558600002"/>
    <n v="53.32340268833638"/>
    <n v="899.97317169953737"/>
    <n v="0"/>
    <n v="0"/>
    <n v="281.14033766"/>
    <n v="40.311277055718982"/>
    <n v="4332.5099839610002"/>
    <n v="1.4828894691052541"/>
    <n v="-490.38236644799997"/>
    <n v="-3193.5150626119748"/>
    <n v="-8777.9477324939762"/>
    <n v="-70.313422832375622"/>
    <n v="-1277.55061567704"/>
    <n v="-0.41947034288014473"/>
    <n v="-0.24719199263817959"/>
    <n v="-0.10664184723863168"/>
    <n v="-0.16784331709163783"/>
    <n v="-3.0044307574730875"/>
    <n v="140.683022037"/>
    <n v="-5507.2220487899758"/>
    <n v="4.8151619415275099E-2"/>
    <n v="-1.8849585137501741"/>
    <n v="1501.910477827"/>
    <n v="1643.181911313"/>
    <n v="124"/>
    <n v="3098.490014123387"/>
    <n v="33999.253312203218"/>
    <n v="2.8634947492271801E-2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2166.75107789051"/>
    <n v="7176.8442500000001"/>
    <n v="3066.8265546620005"/>
    <n v="1.0496836287317295"/>
    <n v="33858.936548304002"/>
    <n v="40981.721008258995"/>
    <n v="14.026825727795917"/>
    <n v="0.12941601282517912"/>
    <n v="4.0364855261594945E-2"/>
    <n v="0.12140161930295257"/>
    <n v="2085.8314743590004"/>
    <n v="0.7139181534735709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701"/>
    <n v="716.34228370699998"/>
    <n v="559.64048166499992"/>
    <n v="9.2694537131384314E-2"/>
    <n v="-7.502039262922644E-2"/>
    <n v="361.149693082"/>
    <n v="0.12361081189067914"/>
    <n v="157.54816883399999"/>
    <n v="5.3924058180048785E-2"/>
    <n v="462.29721838699999"/>
    <n v="64.415110915497436"/>
    <n v="241.67876593599999"/>
    <n v="33.674795985157402"/>
    <n v="311.40722191493938"/>
    <n v="29.296786427000001"/>
    <n v="4.082126545661068"/>
    <n v="75.25909618322936"/>
    <n v="191.321666024"/>
    <n v="270.97555236300002"/>
    <n v="3497.8542130960004"/>
    <n v="1.197211592418155"/>
    <n v="32138.322429939002"/>
    <n v="41476.805932824995"/>
    <n v="14.196278590840558"/>
    <n v="3244.0262726510005"/>
    <n v="1.1103338284328443"/>
    <n v="38713.997525615996"/>
    <n v="13.25065134303903"/>
    <n v="2847.4026161720003"/>
    <n v="0.97458133263524349"/>
    <n v="35388.455152586008"/>
    <n v="12.112416974904711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5.264353337332082"/>
    <n v="0.13575249579760076"/>
    <n v="3325.5423730299995"/>
    <n v="431.66533240700005"/>
    <n v="592.29412067200008"/>
    <n v="125.66294286899999"/>
    <n v="-431.02765843399993"/>
    <n v="1720.6141183649979"/>
    <n v="-495.08492456600243"/>
    <n v="0.80768961899606517"/>
    <n v="5.4604625401977751"/>
    <n v="-0.66752594286000544"/>
    <n v="-60.058104010547524"/>
    <n v="-0.14752796368642565"/>
    <n v="-71.888873587811446"/>
    <n v="-0.16945286304464352"/>
    <n v="-34.404001954999899"/>
    <n v="-1.1775467888824874E-2"/>
    <n v="1056.3443942690001"/>
    <n v="6401.5012336799718"/>
    <n v="8733.7462641259735"/>
    <n v="0.32366120314806524"/>
    <n v="0.15447287621995986"/>
    <n v="4.003835527550903E-2"/>
    <n v="147.18786662661657"/>
    <n v="0.36155530715655693"/>
    <n v="2.1910437139280634"/>
    <n v="1262.8443469320812"/>
    <n v="2.9893019078675351"/>
    <n v="792.15984905000005"/>
    <n v="110.37718270812412"/>
    <n v="918.04669337836015"/>
    <n v="46.4"/>
    <n v="6.4652371409620599"/>
    <n v="264.18454521900003"/>
    <n v="36.810683918492451"/>
    <n v="4554.1986073650005"/>
    <n v="1.5587668995747122"/>
    <n v="-1487.372052703"/>
    <n v="-4680.8871153149748"/>
    <n v="-9228.8311886919764"/>
    <n v="-207.24597063716408"/>
    <n v="-1334.7332205198932"/>
    <n v="0.43501053240562593"/>
    <n v="-0.11323760231304825"/>
    <n v="-6.6532918295419852E-2"/>
    <n v="-0.50908327084298255"/>
    <n v="-3.158754770912179"/>
    <n v="-1090.7483962239999"/>
    <n v="-5903.2888156619756"/>
    <n v="-0.37333077504538176"/>
    <n v="-2.020520402777858"/>
    <n v="1407.5497374869999"/>
    <n v="1536.9707398739999"/>
    <n v="124.5"/>
    <n v="2463.3145017365464"/>
    <n v="33903.681077968409"/>
    <n v="2.2998699659550814E-2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2166.75107789051"/>
    <n v="7181.5261904761901"/>
    <n v="3775.9355499580001"/>
    <n v="1.2923905735431718"/>
    <n v="37634.872098262"/>
    <n v="41198.263772826998"/>
    <n v="14.100941883644968"/>
    <n v="0.12213783051296456"/>
    <n v="6.0836995977749053E-2"/>
    <n v="0.11229520036967"/>
    <n v="2798.0153501540003"/>
    <n v="0.95767753853964721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60001"/>
    <n v="12105.975693677003"/>
    <n v="0.13456082985571549"/>
    <n v="-6.6972766672798945E-2"/>
    <n v="703.79041022399997"/>
    <n v="626.50269799099999"/>
    <n v="6.6751185503648891E-2"/>
    <n v="-4.189735470643785E-2"/>
    <n v="248.52893809299999"/>
    <n v="8.5064072888548212E-2"/>
    <n v="263.06961519700002"/>
    <n v="9.0040914726421659E-2"/>
    <n v="466.32164651400001"/>
    <n v="64.933502175681596"/>
    <n v="245.94754141199999"/>
    <n v="34.247252587919867"/>
    <n v="345.65447450285927"/>
    <n v="27.304165681000001"/>
    <n v="3.8020004323328278"/>
    <n v="79.061096615562192"/>
    <n v="193.06993942100002"/>
    <n v="273.25170709299999"/>
    <n v="3635.1769327659999"/>
    <n v="1.2442130801519151"/>
    <n v="35773.499362704999"/>
    <n v="41690.041624308004"/>
    <n v="14.269262833810133"/>
    <n v="3363.7200312509999"/>
    <n v="1.1513014464654965"/>
    <n v="38879.545147150006"/>
    <n v="13.307313376252342"/>
    <n v="2936.797884565"/>
    <n v="1.005178677495052"/>
    <n v="35367.020089730009"/>
    <n v="12.105080389623561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59.447272816767629"/>
    <n v="0.14612276897044463"/>
    <n v="3512.5250574199995"/>
    <n v="451.31509101500001"/>
    <n v="724.31812427500006"/>
    <n v="157.00334591100003"/>
    <n v="140.7586171920002"/>
    <n v="1861.3727355569981"/>
    <n v="-491.77785148100202"/>
    <n v="2.4059919490071469E-2"/>
    <n v="3.6098524895097084"/>
    <n v="-0.64865087333064442"/>
    <n v="19.600098009621941"/>
    <n v="4.817749339125673E-2"/>
    <n v="-72.338165985201982"/>
    <n v="-0.16832095016516646"/>
    <n v="567.68076387800022"/>
    <n v="0.19430026236170136"/>
    <n v="730.54544868900007"/>
    <n v="7132.0466823689721"/>
    <n v="8979.9165211949712"/>
    <n v="0.50822226515292845"/>
    <n v="0.18289185409360886"/>
    <n v="7.6927009037228933E-2"/>
    <n v="101.7256540340709"/>
    <n v="0.25004400603210303"/>
    <n v="2.4410877199601662"/>
    <n v="1293.9165398984399"/>
    <n v="3.0735586743068382"/>
    <n v="472.066007173"/>
    <n v="65.733382383125232"/>
    <n v="938.25601376110455"/>
    <n v="121.667343649"/>
    <n v="16.941711332940571"/>
    <n v="258.47944151600007"/>
    <n v="35.992271650945675"/>
    <n v="4365.7223814549998"/>
    <n v="1.4942570861840179"/>
    <n v="-589.78683149699987"/>
    <n v="-5270.6739468119749"/>
    <n v="-9471.6943726759746"/>
    <n v="-82.125556024448954"/>
    <n v="-1366.2547058836421"/>
    <n v="0.70004793770911489"/>
    <n v="-6.3082861905450538E-2"/>
    <n v="-2.7361813229075382E-2"/>
    <n v="-0.20186651264084635"/>
    <n v="-3.2418796244720047"/>
    <n v="-162.86468481099985"/>
    <n v="-5959.1693152559747"/>
    <n v="-5.5743743670401684E-2"/>
    <n v="-2.0396466378432239"/>
    <n v="1422.037478364"/>
    <n v="1575.4100877650001"/>
    <n v="125.4"/>
    <n v="3011.1128787543857"/>
    <n v="33841.0523458506"/>
    <n v="1.4070282659199185E-2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2166.75107789051"/>
    <n v="7238.6619999999984"/>
    <n v="3486.9852153719994"/>
    <n v="1.1934914573638062"/>
    <n v="41121.857313633998"/>
    <n v="41121.857313633998"/>
    <n v="14.074790222338157"/>
    <n v="0.10834794757965471"/>
    <n v="-2.1442060309670552E-2"/>
    <n v="0.10834794757965471"/>
    <n v="2208.6963590349997"/>
    <n v="0.75597115376286261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45"/>
    <n v="1.764035687609411E-3"/>
    <n v="727.22862849499995"/>
    <n v="580.39126983300002"/>
    <n v="6.286243980341677E-2"/>
    <n v="-1.8683949822676404E-2"/>
    <n v="277.54207838399998"/>
    <n v="9.499440896681921E-2"/>
    <n v="232.55835453099999"/>
    <n v="7.959781654586727E-2"/>
    <n v="768.18842342199991"/>
    <n v="106.12298563215137"/>
    <n v="298.545497071"/>
    <n v="41.243187908345497"/>
    <n v="386.89766241120475"/>
    <n v="0"/>
    <n v="0"/>
    <n v="79.061096615562192"/>
    <n v="469.64292635099991"/>
    <n v="298.545497071"/>
    <n v="5562.9420238940011"/>
    <n v="1.9040298060510459"/>
    <n v="41336.441386598999"/>
    <n v="41336.441386598999"/>
    <n v="14.148235976234977"/>
    <n v="5296.9841300970011"/>
    <n v="1.8130003193569573"/>
    <n v="38688.582068120006"/>
    <n v="13.241952386911329"/>
    <n v="5143.8016275860009"/>
    <n v="1.7605704990759485"/>
    <n v="35074.987462761004"/>
    <n v="12.005126296321839"/>
    <n v="-5.9764677082386974E-2"/>
    <n v="5.8516191022631503E-2"/>
    <n v="5.8516191022631503E-2"/>
    <n v="2955.1797719460005"/>
    <n v="18992.778125116001"/>
    <n v="18992.778125116001"/>
    <n v="4.0100587819622335E-2"/>
    <n v="6.4550774220831775E-2"/>
    <n v="6.4550774220831775E-2"/>
    <n v="1127.3617037519998"/>
    <n v="1827.8180681940007"/>
    <n v="772.86773659800008"/>
    <n v="153.182502511"/>
    <n v="21.161715039464479"/>
    <n v="5.2429820281008684E-2"/>
    <n v="3613.5946053590001"/>
    <n v="581.94371369400005"/>
    <n v="918.96266928399996"/>
    <n v="180.805629861"/>
    <n v="-2075.9568085220017"/>
    <n v="-214.58407296500354"/>
    <n v="-214.58407296500354"/>
    <n v="-0.11779687200763156"/>
    <n v="-0.88992127533780785"/>
    <n v="-0.88992127533780785"/>
    <n v="-286.78736602455012"/>
    <n v="-0.71053834868723986"/>
    <n v="-13.863146259827602"/>
    <n v="-7.3445753896820468E-2"/>
    <n v="-1922.7743060110017"/>
    <n v="-0.65810852840623113"/>
    <n v="1247.3256469080002"/>
    <n v="8379.3723292769719"/>
    <n v="8379.3723292769719"/>
    <n v="-0.32499269120575136"/>
    <n v="6.3749974094536421E-2"/>
    <n v="6.3749974094536421E-2"/>
    <n v="172.31439275766715"/>
    <n v="0.42692251678407722"/>
    <n v="2.8680102367442433"/>
    <n v="1195.1050843475766"/>
    <n v="2.8680102367442433"/>
    <n v="661.92568242599998"/>
    <n v="91.443098520969784"/>
    <n v="829.66059465201442"/>
    <n v="0"/>
    <n v="0"/>
    <n v="585.3999644820002"/>
    <n v="80.871294236697381"/>
    <n v="6810.2676708020008"/>
    <n v="2.330952322835123"/>
    <n v="-3323.2824554300018"/>
    <n v="-8593.9564022419763"/>
    <n v="-8593.9564022419763"/>
    <n v="-459.1017587822173"/>
    <n v="-1208.9682306074044"/>
    <n v="-0.20893446864245591"/>
    <n v="-0.12543682363943465"/>
    <n v="-0.12543682363943465"/>
    <n v="-1.137460865471317"/>
    <n v="-2.9414559906410642"/>
    <n v="-3170.0999529190017"/>
    <n v="-4980.3617968829767"/>
    <n v="-1.0850310451903082"/>
    <n v="-1.7046299000515741"/>
    <n v="2670.8466313270001"/>
    <n v="2949.0119500870001"/>
    <n v="125.2"/>
    <n v="2785.1319611597442"/>
    <n v="33548.989423966304"/>
    <n v="9.9175833922098278E-3"/>
    <n v="1764.1344720726834"/>
    <n v="24445.96650707351"/>
    <n v="3.392036795079556E-2"/>
    <n v="4443.2444280303525"/>
    <n v="33672.342417860782"/>
    <n v="-3.4282000490195697E-2"/>
    <n v="996.26649114057523"/>
    <n v="6810.4745397346433"/>
    <n v="-2.7055983810404416E-2"/>
  </r>
  <r>
    <x v="240"/>
    <x v="0"/>
    <x v="0"/>
    <x v="20"/>
    <n v="314445.33407677943"/>
    <n v="7373.170681818181"/>
    <n v="3160.2397387120004"/>
    <n v="1.0050203950364076"/>
    <n v="3160.2397387120004"/>
    <n v="41327.270772452997"/>
    <n v="13.142911118013901"/>
    <n v="6.9517947710427963E-2"/>
    <n v="6.9517947710427963E-2"/>
    <n v="0.11618148521496563"/>
    <n v="2313.7939413660006"/>
    <n v="0.73583344722203181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199982"/>
    <n v="11963.134540492001"/>
    <n v="7.0642444430847773E-2"/>
    <n v="-0.14223301202825855"/>
    <n v="892.85867844399991"/>
    <n v="476.38503879000001"/>
    <n v="0.10442101556820638"/>
    <n v="-9.4731291563238673E-2"/>
    <n v="263.25957322299996"/>
    <n v="8.3721888892369062E-2"/>
    <n v="91.270490181999989"/>
    <n v="2.9025868820719756E-2"/>
    <n v="491.91573394099998"/>
    <n v="66.716987191688943"/>
    <n v="309.39222788000001"/>
    <n v="41.961896886904249"/>
    <n v="41.961896886904249"/>
    <n v="0"/>
    <n v="0"/>
    <n v="0"/>
    <n v="182.52350606099998"/>
    <n v="309.39222788000001"/>
    <n v="3100.1502207429999"/>
    <n v="0.98591070840504924"/>
    <n v="3100.1502207429999"/>
    <n v="41969.121587536007"/>
    <n v="13.347032707850017"/>
    <n v="2972.7567628829997"/>
    <n v="0.94539700250636549"/>
    <n v="39197.617703605007"/>
    <n v="12.465638206618756"/>
    <n v="2678.5949338599999"/>
    <n v="0.8518475689023759"/>
    <n v="35437.712692139998"/>
    <n v="11.269912080643889"/>
    <n v="0.25640846529383254"/>
    <n v="0.25640846529383254"/>
    <n v="6.6923869973108063E-2"/>
    <n v="1434.3513240499999"/>
    <n v="1434.3513240499999"/>
    <n v="19048.841424583999"/>
    <n v="4.0676040470570163E-2"/>
    <n v="4.0676040470570163E-2"/>
    <n v="6.1028730246629692E-2"/>
    <n v="1047.919198025"/>
    <n v="386.43212602499989"/>
    <n v="410.62766720399992"/>
    <n v="294.161829023"/>
    <n v="39.896245688220169"/>
    <n v="9.3549433603989582E-2"/>
    <n v="3759.9050114649999"/>
    <n v="301.85929265700003"/>
    <n v="610.447964361"/>
    <n v="48.702143448000001"/>
    <n v="60.089517969000553"/>
    <n v="60.089517969000553"/>
    <n v="-641.850815083003"/>
    <n v="-0.8767030960918123"/>
    <n v="-0.8767030960918123"/>
    <n v="-0.72226067520480774"/>
    <n v="8.1497527403207801"/>
    <n v="1.910968663135839E-2"/>
    <n v="-75.465664395214375"/>
    <n v="-0.20412158983611428"/>
    <n v="354.25134699200055"/>
    <n v="0.11265912023534798"/>
    <n v="360.286152238"/>
    <n v="360.286152238"/>
    <n v="8589.2474462449736"/>
    <n v="1.3953438761408505"/>
    <n v="1.3953438761408505"/>
    <n v="0.11891441601601471"/>
    <n v="48.864480124737263"/>
    <n v="0.11457831082016547"/>
    <n v="0.11457831082016547"/>
    <n v="1222.4421683268827"/>
    <n v="2.731555063923353"/>
    <n v="319.86005540600001"/>
    <n v="43.381615482570702"/>
    <n v="855.27072588603892"/>
    <n v="51.664655070999999"/>
    <n v="7.0071150256160619"/>
    <n v="40.426096831999985"/>
    <n v="5.4828646421665557"/>
    <n v="3460.4363729809997"/>
    <n v="1.1004890192252146"/>
    <n v="-300.19663426899945"/>
    <n v="-300.19663426899945"/>
    <n v="-9231.0982613279775"/>
    <n v="-40.714727384416484"/>
    <n v="-1297.9078327220973"/>
    <n v="-1.8909360102433288"/>
    <n v="-1.8909360102433288"/>
    <n v="-7.5725061134167881E-2"/>
    <n v="-9.5468624188807069E-2"/>
    <n v="-2.9356766537594678"/>
    <n v="-6.0348052459994506"/>
    <n v="-5471.1932498629758"/>
    <n v="-1.9191905848174892E-3"/>
    <n v="-1.739950527784601"/>
    <n v="1434.789227448"/>
    <n v="1576.179608485"/>
    <n v="126.7"/>
    <n v="2494.2697227403319"/>
    <n v="33528.513376584931"/>
    <n v="1.7531867898196385E-2"/>
    <n v="1826.1988487498029"/>
    <n v="24324.466549459907"/>
    <n v="2.4581148725369761E-2"/>
    <n v="2446.843110294396"/>
    <n v="34019.211043213902"/>
    <n v="-2.7015738433441738E-2"/>
    <n v="284.36160397632204"/>
    <n v="6966.8267519918172"/>
    <n v="2.3724317982230403E-2"/>
  </r>
  <r>
    <x v="241"/>
    <x v="1"/>
    <x v="1"/>
    <x v="20"/>
    <n v="314445.33407677943"/>
    <n v="7292.0576315789476"/>
    <n v="2725.3689210520001"/>
    <n v="0.86672264641921359"/>
    <n v="5885.6086597640005"/>
    <n v="41033.59822876101"/>
    <n v="13.04951728707848"/>
    <n v="-1.4774194650062911E-2"/>
    <n v="-9.7273438315264138E-2"/>
    <n v="0.10340210325169341"/>
    <n v="1882.3280705669999"/>
    <n v="0.59861854083272359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399993"/>
    <n v="11851.853563281"/>
    <n v="4.5739884731054392E-2"/>
    <n v="-0.11541128595557038"/>
    <n v="744.13340852600004"/>
    <n v="472.72224970599996"/>
    <n v="0.11857545100277211"/>
    <n v="-4.9506000932807437E-2"/>
    <n v="272.435079202"/>
    <n v="8.6639886071732397E-2"/>
    <n v="165.24954907400002"/>
    <n v="5.2552711446387797E-2"/>
    <n v="405.35622220900001"/>
    <n v="55.588729915348779"/>
    <n v="190.553003934"/>
    <n v="26.131582272305714"/>
    <n v="68.093479159209963"/>
    <n v="82.461669158999996"/>
    <n v="11.308422577722359"/>
    <n v="11.308422577722359"/>
    <n v="132.34154911600001"/>
    <n v="273.014673093"/>
    <n v="3219.166465192"/>
    <n v="1.0237602903676615"/>
    <n v="6319.3166859350004"/>
    <n v="42279.835645444007"/>
    <n v="13.44584608627723"/>
    <n v="3069.2396354269999"/>
    <n v="0.97608051473823776"/>
    <n v="39494.368792817004"/>
    <n v="12.560011077529138"/>
    <n v="3028.7358025949998"/>
    <n v="0.9631994736024484"/>
    <n v="35949.824435814997"/>
    <n v="11.432774011853194"/>
    <n v="0.10683140529645252"/>
    <n v="0.17548509518870814"/>
    <n v="7.3070879373663411E-2"/>
    <n v="1560.5472777719997"/>
    <n v="2994.8986018219994"/>
    <n v="19161.239443120001"/>
    <n v="7.7614940462212845E-2"/>
    <n v="5.9602001066317412E-2"/>
    <n v="6.2556832713448252E-2"/>
    <n v="1079.4576747369999"/>
    <n v="481.08960303499975"/>
    <n v="436.86803716100002"/>
    <n v="40.503832832000001"/>
    <n v="5.5545135376597008"/>
    <n v="1.2881041135789285E-2"/>
    <n v="3544.5443570020002"/>
    <n v="375.81849253000001"/>
    <n v="739.55053188700003"/>
    <n v="65.878293010000007"/>
    <n v="-493.7975441399999"/>
    <n v="-433.70802617099935"/>
    <n v="-1246.2374166830032"/>
    <n v="-5.4651573625953453"/>
    <n v="-1.725330583656437"/>
    <n v="-0.43673676786120996"/>
    <n v="-67.7171751909314"/>
    <n v="-0.15703764394844774"/>
    <n v="-159.05804132190755"/>
    <n v="-0.39632879919875175"/>
    <n v="-453.2937113079999"/>
    <n v="-0.14415660281265846"/>
    <n v="535.47513248199994"/>
    <n v="895.76128471999994"/>
    <n v="8420.3949454869726"/>
    <n v="-0.2397357320502338"/>
    <n v="4.7994337592695668E-2"/>
    <n v="3.6501611462896877E-2"/>
    <n v="73.432652282268592"/>
    <n v="0.17029196316560727"/>
    <n v="0.28487027398577275"/>
    <n v="1194.7676810551238"/>
    <n v="2.6778565406955375"/>
    <n v="484.16051696599999"/>
    <n v="66.395596610385653"/>
    <n v="826.45494089268846"/>
    <n v="0"/>
    <n v="0"/>
    <n v="51.314615515999947"/>
    <n v="7.0370556718829445"/>
    <n v="3754.641597674"/>
    <n v="1.1940522535332687"/>
    <n v="-1029.2726766219998"/>
    <n v="-1329.4693108909992"/>
    <n v="-9666.6323621699776"/>
    <n v="-141.14982747319999"/>
    <n v="-1353.8257223770315"/>
    <n v="0.73354523119848714"/>
    <n v="4.1771952268443178"/>
    <n v="-6.4796271555086604E-2"/>
    <n v="-0.32732960711405501"/>
    <n v="-3.07418533989429"/>
    <n v="-988.76884378999989"/>
    <n v="-6122.088005167976"/>
    <n v="-0.31444856597826576"/>
    <n v="-1.9469482742183482"/>
    <n v="1666.119072534"/>
    <n v="1817.933984906"/>
    <n v="127.3"/>
    <n v="2140.9025302843679"/>
    <n v="33134.536423457044"/>
    <n v="8.1957990645034062E-3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4445.33407677943"/>
    <n v="7184.7078260869566"/>
    <n v="3663.6910619100004"/>
    <n v="1.1651281367130804"/>
    <n v="9549.2997216740005"/>
    <n v="41431.88683944301"/>
    <n v="13.176181151196989"/>
    <n v="3.3555629312340463E-2"/>
    <n v="0.12197228875485733"/>
    <n v="9.8464250976300516E-2"/>
    <n v="2541.6816199550003"/>
    <n v="0.80830635551246166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412.16464339999999"/>
    <n v="0.13107672422938862"/>
    <n v="179.154591735"/>
    <n v="5.6974797308092691E-2"/>
    <n v="530.69020682000007"/>
    <n v="73.863853571486501"/>
    <n v="333.71801412999997"/>
    <n v="46.448376497413463"/>
    <n v="114.54185565662343"/>
    <n v="0"/>
    <n v="0"/>
    <n v="11.308422577722359"/>
    <n v="196.9721926900001"/>
    <n v="333.71801412999997"/>
    <n v="4333.8974296120005"/>
    <n v="1.3782673679469433"/>
    <n v="10653.214115547002"/>
    <n v="42707.190716779005"/>
    <n v="13.581753674980915"/>
    <n v="3992.5557868650003"/>
    <n v="1.269713795749986"/>
    <n v="39970.797097813003"/>
    <n v="12.711524950805334"/>
    <n v="3207.8848974200005"/>
    <n v="1.0201725227815648"/>
    <n v="36198.319977865001"/>
    <n v="11.511800639098148"/>
    <n v="0.10939471075477813"/>
    <n v="0.14767083548120419"/>
    <n v="6.7082208089148665E-2"/>
    <n v="1577.660403972"/>
    <n v="4572.5590057939989"/>
    <n v="19294.467171079999"/>
    <n v="9.2235332371346512E-2"/>
    <n v="7.0638780576688154E-2"/>
    <n v="6.5045388714357388E-2"/>
    <n v="1107.2890543819999"/>
    <n v="470.37134959000014"/>
    <n v="516.21767519699995"/>
    <n v="784.67088944499994"/>
    <n v="109.21402907936469"/>
    <n v="0.24954127296842113"/>
    <n v="3772.4771199480001"/>
    <n v="407.49645330400006"/>
    <n v="758.81322253100006"/>
    <n v="289.038785163"/>
    <n v="-670.20636770200008"/>
    <n v="-1103.9143938729994"/>
    <n v="-1275.3038773360036"/>
    <n v="4.5335597321941368E-2"/>
    <n v="24.556774739621055"/>
    <n v="-0.44657604440118437"/>
    <n v="-93.28234131784005"/>
    <n v="-0.21313923123386305"/>
    <n v="-160.26152992475892"/>
    <n v="-0.40557252378392972"/>
    <n v="114.46452174299986"/>
    <n v="3.6402041734558091E-2"/>
    <n v="615.89220963100001"/>
    <n v="1511.6534943510001"/>
    <n v="8253.577307148973"/>
    <n v="-0.21312832433482654"/>
    <n v="-7.682380292389035E-2"/>
    <n v="-1.2399693287412861E-2"/>
    <n v="85.722652129952579"/>
    <n v="0.19586622629948613"/>
    <n v="0.48073650028525888"/>
    <n v="1168.079572261719"/>
    <n v="2.6248051450283763"/>
    <n v="513.56038788399997"/>
    <n v="71.47964820772718"/>
    <n v="802.24414003294692"/>
    <n v="138.82846017199998"/>
    <n v="19.322770463668366"/>
    <n v="102.33182174700005"/>
    <n v="14.2430039222254"/>
    <n v="4949.7896392430002"/>
    <n v="1.5741335942464292"/>
    <n v="-1286.0985773330001"/>
    <n v="-2615.567888223999"/>
    <n v="-9528.881184484977"/>
    <n v="-179.00499344779263"/>
    <n v="-1328.3411021864779"/>
    <n v="-9.6745585128999889E-2"/>
    <n v="0.55628989814424656"/>
    <n v="-0.106242243706275"/>
    <n v="-0.40900545753334916"/>
    <n v="-3.0303776688123065"/>
    <n v="-501.42768788800015"/>
    <n v="-5756.404064536976"/>
    <n v="-0.15946418456492806"/>
    <n v="-1.8306533571051209"/>
    <n v="1675.5284816240001"/>
    <n v="1832.965508705"/>
    <n v="127.8"/>
    <n v="2866.7379201173712"/>
    <n v="33282.371386681822"/>
    <n v="6.2205515988922322E-3"/>
    <n v="1988.7962597456965"/>
    <n v="24326.607306529986"/>
    <n v="2.0645043533126017E-2"/>
    <n v="3391.1560482097029"/>
    <n v="34244.403406492464"/>
    <n v="-2.2655981760979604E-2"/>
    <n v="481.91878687871679"/>
    <n v="6626.2957452603068"/>
    <n v="-9.3437203496855803E-2"/>
  </r>
  <r>
    <x v="243"/>
    <x v="3"/>
    <x v="3"/>
    <x v="20"/>
    <n v="314445.33407677943"/>
    <n v="7173.0261111111104"/>
    <n v="3757.1571939859996"/>
    <n v="1.1948522642312762"/>
    <n v="13306.456915660001"/>
    <n v="41232.919674003999"/>
    <n v="13.1129055532228"/>
    <n v="8.4167517617330656E-3"/>
    <n v="-5.0293455756764693E-2"/>
    <n v="6.9894015276731336E-2"/>
    <n v="2929.0321687449996"/>
    <n v="0.93149169388845354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300011"/>
    <n v="11885.005912825001"/>
    <n v="2.3720738316167944E-2"/>
    <n v="-8.7192194190500616E-2"/>
    <n v="885.69334183100011"/>
    <n v="447.96588749900002"/>
    <n v="0.23037984162324521"/>
    <n v="-9.5926347233181386E-2"/>
    <n v="271.37227278199998"/>
    <n v="8.6301892053433318E-2"/>
    <n v="109.46923441599999"/>
    <n v="3.48134389519262E-2"/>
    <n v="447.28351804300002"/>
    <n v="62.356320904806417"/>
    <n v="282.42584069499998"/>
    <n v="39.373318362457745"/>
    <n v="153.91517401908118"/>
    <n v="0"/>
    <n v="0"/>
    <n v="11.308422577722359"/>
    <n v="164.85767734800004"/>
    <n v="282.42584069499998"/>
    <n v="3886.3335036539997"/>
    <n v="1.2359329531997627"/>
    <n v="14539.547619201001"/>
    <n v="43396.025695812998"/>
    <n v="13.800817182810162"/>
    <n v="3693.7406979529997"/>
    <n v="1.1746845310323746"/>
    <n v="40700.027800254"/>
    <n v="12.943435118778421"/>
    <n v="3248.3596990299998"/>
    <n v="1.0330443313993758"/>
    <n v="36833.930378629004"/>
    <n v="11.713937650490024"/>
    <n v="0.21542933444069789"/>
    <n v="0.16503127918379645"/>
    <n v="8.0140721661702052E-2"/>
    <n v="1561.3547239789998"/>
    <n v="6133.9137297729985"/>
    <n v="19412.846283313"/>
    <n v="8.2038193348092259E-2"/>
    <n v="7.3517590374976738E-2"/>
    <n v="6.6050076502327082E-2"/>
    <n v="1105.1638446090001"/>
    <n v="456.19087936999972"/>
    <n v="530.70982110700004"/>
    <n v="445.38099892300005"/>
    <n v="62.091088478417653"/>
    <n v="0.1416401996329987"/>
    <n v="3866.0974216250002"/>
    <n v="486.22660848999999"/>
    <n v="758.67116838799984"/>
    <n v="103.99018276699999"/>
    <n v="-129.17630966800016"/>
    <n v="-1233.0907035409996"/>
    <n v="-2163.1060218090038"/>
    <n v="-1.1702767078861795"/>
    <n v="-2.7235628323987431"/>
    <n v="0.32137288123722785"/>
    <n v="-18.008621140790829"/>
    <n v="-4.1080688968486531E-2"/>
    <n v="-288.98710879564743"/>
    <n v="-0.68791162958736385"/>
    <n v="316.20468925499989"/>
    <n v="0.10055951066451216"/>
    <n v="886.91010285099992"/>
    <n v="2398.563597202"/>
    <n v="8504.9420276649726"/>
    <n v="0.39551026174162995"/>
    <n v="5.524418629258987E-2"/>
    <n v="1.0012132223562897E-2"/>
    <n v="123.64517974877641"/>
    <n v="0.28205541845770854"/>
    <n v="0.76279191874296748"/>
    <n v="1198.970659013346"/>
    <n v="2.7047442292746138"/>
    <n v="794.04577485999994"/>
    <n v="110.69885464797245"/>
    <n v="849.77867212354715"/>
    <n v="23.893411927000002"/>
    <n v="3.3310086366462262"/>
    <n v="92.864327990999982"/>
    <n v="12.946325100803961"/>
    <n v="4773.2436065049997"/>
    <n v="1.5179883716574714"/>
    <n v="-1016.0864125190001"/>
    <n v="-3631.6543007429991"/>
    <n v="-10668.048049473977"/>
    <n v="-141.65380088956726"/>
    <n v="-1487.9577678089936"/>
    <n v="-9.2554653653606174"/>
    <n v="1.3316264630232761"/>
    <n v="6.0690178603970191E-2"/>
    <n v="-0.32313610742619508"/>
    <n v="-3.392655858861978"/>
    <n v="-570.70541359599997"/>
    <n v="-6801.9506278489762"/>
    <n v="-0.18149590779319638"/>
    <n v="-2.1631583905735789"/>
    <n v="1574.9236876150001"/>
    <n v="1724.9385342210001"/>
    <n v="128.30000000000001"/>
    <n v="2928.4155837770845"/>
    <n v="32965.401934015099"/>
    <n v="-1.4368362049656302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4445.33407677943"/>
    <n v="7207.7045238095252"/>
    <n v="4261.0299709129995"/>
    <n v="1.3550940367499829"/>
    <n v="17567.486886573002"/>
    <n v="41394.628839571"/>
    <n v="13.164332350838286"/>
    <n v="1.5771958095236904E-2"/>
    <n v="3.9447794706896966E-2"/>
    <n v="5.1000832380441175E-2"/>
    <n v="3323.9881686999997"/>
    <n v="1.0570957201382316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6001"/>
    <n v="2.2155690974571707E-2"/>
    <n v="0.1209097456271333"/>
    <n v="792.16053470700001"/>
    <n v="579.83568485399996"/>
    <n v="0.19336018764450147"/>
    <n v="6.8319969825908045E-2"/>
    <n v="317.96261760700003"/>
    <n v="0.10111856756931929"/>
    <n v="153.70041273300001"/>
    <n v="4.8879851623261909E-2"/>
    <n v="465.37877187299995"/>
    <n v="64.566849311829301"/>
    <n v="311.36750796500002"/>
    <n v="43.199260865431718"/>
    <n v="197.11443488451289"/>
    <n v="0"/>
    <n v="0"/>
    <n v="11.308422577722359"/>
    <n v="154.01126390799993"/>
    <n v="311.36750796500002"/>
    <n v="3745.1745298280002"/>
    <n v="1.1910415337610083"/>
    <n v="18284.722149029003"/>
    <n v="44084.455875520005"/>
    <n v="14.01975195623533"/>
    <n v="3535.1628177450002"/>
    <n v="1.1242535457313558"/>
    <n v="41355.826507001009"/>
    <n v="13.151992421329103"/>
    <n v="2950.0368438270002"/>
    <n v="0.93817160699439017"/>
    <n v="37120.070865730006"/>
    <n v="11.804936134516227"/>
    <n v="0.22521679959259555"/>
    <n v="0.17687238178374165"/>
    <n v="9.4524128697893506E-2"/>
    <n v="1570.0901997150006"/>
    <n v="7704.0039294879989"/>
    <n v="19529.711441228999"/>
    <n v="8.0417798038581401E-2"/>
    <n v="7.4916705175331888E-2"/>
    <n v="6.6386910402531862E-2"/>
    <n v="1113.793484604"/>
    <n v="456.29671511100059"/>
    <n v="344.93656855199998"/>
    <n v="585.125973918"/>
    <n v="81.180627200397552"/>
    <n v="0.18608193873696574"/>
    <n v="4235.7556412710001"/>
    <n v="419.81873271900002"/>
    <n v="677.11840093300009"/>
    <n v="148.08465399100001"/>
    <n v="515.85544108499926"/>
    <n v="-717.23526245600033"/>
    <n v="-2689.8270359490039"/>
    <n v="-0.5052109238610496"/>
    <n v="-1.4079818662003505"/>
    <n v="2.017644080803136"/>
    <n v="71.570003928567189"/>
    <n v="0.16405250298897445"/>
    <n v="-369.55582741610658"/>
    <n v="-0.85541960539704409"/>
    <n v="1100.9814150029993"/>
    <n v="0.35013444172594022"/>
    <n v="363.67095662999998"/>
    <n v="2762.2345538320001"/>
    <n v="8422.4469063949728"/>
    <n v="-0.18489778886437391"/>
    <n v="1.5841133837978472E-2"/>
    <n v="3.5024420468610096E-4"/>
    <n v="50.45586364267151"/>
    <n v="0.11565474733398362"/>
    <n v="0.8784466660769511"/>
    <n v="1184.3194153582931"/>
    <n v="2.6785091059225032"/>
    <n v="219.65835102299999"/>
    <n v="30.475493313771807"/>
    <n v="836.56633832215175"/>
    <n v="0"/>
    <n v="0"/>
    <n v="144.01260560699998"/>
    <n v="19.980370328899699"/>
    <n v="4108.8454864579999"/>
    <n v="1.3066962810949918"/>
    <n v="152.18448445499928"/>
    <n v="-3479.4698162879999"/>
    <n v="-11112.273942343976"/>
    <n v="21.114140285895687"/>
    <n v="-1553.8752427743996"/>
    <n v="-0.74483260144202679"/>
    <n v="2.6201025607462256"/>
    <n v="0.19347390726383518"/>
    <n v="4.8397755654990819E-2"/>
    <n v="-3.5339287113195472"/>
    <n v="737.31045837299928"/>
    <n v="-6876.5183010729761"/>
    <n v="0.23447969439195659"/>
    <n v="-2.1868724245066735"/>
    <n v="1574.999439957"/>
    <n v="1725.380414883"/>
    <n v="128.30000000000001"/>
    <n v="3321.1457294723295"/>
    <n v="32929.200566561965"/>
    <n v="-2.6787037580441875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4445.33407677943"/>
    <n v="7251.6616666666669"/>
    <n v="3561.1343769650002"/>
    <n v="1.1325130288291902"/>
    <n v="21128.621263538003"/>
    <n v="41952.915905579997"/>
    <n v="13.341878971985693"/>
    <n v="4.0943762824742214E-2"/>
    <n v="0.18591923204755356"/>
    <n v="6.2065289297391191E-2"/>
    <n v="2437.9879743860001"/>
    <n v="0.7753296710679467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90003"/>
    <n v="12132.478440487002"/>
    <n v="1.7361765033075294E-2"/>
    <n v="0.14027837291786405"/>
    <n v="843.67365939499996"/>
    <n v="616.08605587900001"/>
    <n v="0.25150116205495809"/>
    <n v="0.15033580308772199"/>
    <n v="318.8615216"/>
    <n v="0.10140443728834031"/>
    <n v="142.31884875599999"/>
    <n v="4.5260283213885887E-2"/>
    <n v="661.96603222299996"/>
    <n v="91.284737574813306"/>
    <n v="304.84257952000002"/>
    <n v="42.037617518927277"/>
    <n v="239.15205240344017"/>
    <n v="0"/>
    <n v="0"/>
    <n v="11.308422577722359"/>
    <n v="357.12345270299994"/>
    <n v="304.84257952000002"/>
    <n v="3272.2961929349995"/>
    <n v="1.0406566224118274"/>
    <n v="21557.018341964002"/>
    <n v="44381.575511882998"/>
    <n v="14.114242032621849"/>
    <n v="3101.5880139799992"/>
    <n v="0.98636795584401049"/>
    <n v="41678.058020304001"/>
    <n v="13.254468584395434"/>
    <n v="2850.1867379299993"/>
    <n v="0.90641724619582276"/>
    <n v="37298.717024691003"/>
    <n v="11.861749239880156"/>
    <n v="9.986621994136069E-2"/>
    <n v="0.16449617389785787"/>
    <n v="9.5192568692087809E-2"/>
    <n v="1571.0133610360001"/>
    <n v="9275.0172905239997"/>
    <n v="19649.891603270997"/>
    <n v="8.2835271570385949E-2"/>
    <n v="7.6249804182296321E-2"/>
    <n v="6.9098272917526238E-2"/>
    <n v="1115.3813924829999"/>
    <n v="455.63196855300021"/>
    <n v="247.86795522099999"/>
    <n v="251.40127605000001"/>
    <n v="34.668092308498487"/>
    <n v="7.995070964818779E-2"/>
    <n v="4379.3409956129999"/>
    <n v="345.29331814599993"/>
    <n v="755.66983923800001"/>
    <n v="101.05044324400001"/>
    <n v="288.83818403000078"/>
    <n v="-428.39707842599955"/>
    <n v="-2428.6596063030024"/>
    <n v="9.4383921024221138"/>
    <n v="-1.2399071777158848"/>
    <n v="1.3746744268640763"/>
    <n v="39.830620526284079"/>
    <n v="9.1856406417362813E-2"/>
    <n v="-333.75995523376588"/>
    <n v="-0.77236306063615701"/>
    <n v="540.23946008000075"/>
    <n v="0.17180711606555057"/>
    <n v="332.22961023699997"/>
    <n v="3094.4641640690002"/>
    <n v="8009.0863417629989"/>
    <n v="-0.55440720460756521"/>
    <n v="-0.10687234903353593"/>
    <n v="-6.4623147402826264E-2"/>
    <n v="45.814273404969022"/>
    <n v="0.10565576086935292"/>
    <n v="0.98410242694630412"/>
    <n v="1121.4171470468361"/>
    <n v="2.5470520544621555"/>
    <n v="223.802180569"/>
    <n v="30.86219281268178"/>
    <n v="788.64383952377477"/>
    <n v="0"/>
    <n v="0"/>
    <n v="108.42742966799997"/>
    <n v="14.952080592287235"/>
    <n v="3604.5258031719995"/>
    <n v="1.1463123832811803"/>
    <n v="-43.391426206999199"/>
    <n v="-3522.8612424949993"/>
    <n v="-10437.745948066002"/>
    <n v="-5.9836528786849357"/>
    <n v="-1455.177102280602"/>
    <n v="-0.93955947566136722"/>
    <n v="1.0981005453666048"/>
    <n v="8.8949629492600213E-2"/>
    <n v="-1.3799354451990098E-2"/>
    <n v="-3.3194151150983129"/>
    <n v="208.00984984300081"/>
    <n v="-6058.4049524530019"/>
    <n v="6.6151355196197692E-2"/>
    <n v="-1.9266957705830343"/>
    <n v="1595.8363572789999"/>
    <n v="1748.851550094"/>
    <n v="127.9"/>
    <n v="2784.3114753440186"/>
    <n v="33266.20372001845"/>
    <n v="-1.1636414791929117E-2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4445.33407677943"/>
    <n v="7272.6780952380959"/>
    <n v="4099.5153899520001"/>
    <n v="1.3037291209895976"/>
    <n v="25228.136653490004"/>
    <n v="42420.270778136"/>
    <n v="13.49050730954019"/>
    <n v="5.425944354841139E-2"/>
    <n v="0.12867131568597645"/>
    <n v="6.1468024194655468E-2"/>
    <n v="2962.2021577759997"/>
    <n v="0.94204042380629083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0003"/>
    <n v="12242.547490275001"/>
    <n v="1.419062037912E-2"/>
    <n v="0.10944053684699218"/>
    <n v="805.53456944600009"/>
    <n v="641.60051124999995"/>
    <n v="0.2068293897348672"/>
    <n v="5.871280501639653E-2"/>
    <n v="372.56672262200004"/>
    <n v="0.1184837815182937"/>
    <n v="102.59623418500001"/>
    <n v="3.2627685345125411E-2"/>
    <n v="662.15027536900004"/>
    <n v="91.046278509501704"/>
    <n v="311.65432103400002"/>
    <n v="42.852758908449523"/>
    <n v="282.00481131188968"/>
    <n v="141.748362273"/>
    <n v="19.490531605655974"/>
    <n v="30.798954183378335"/>
    <n v="208.74759206200002"/>
    <n v="453.40268330700002"/>
    <n v="3704.5952433780003"/>
    <n v="1.1781364968428611"/>
    <n v="25261.613585342002"/>
    <n v="44814.533296123991"/>
    <n v="14.251931397774037"/>
    <n v="3351.3208788680004"/>
    <n v="1.0657880768711596"/>
    <n v="42182.589218763991"/>
    <n v="13.414919748328686"/>
    <n v="3230.3642942770002"/>
    <n v="1.0273214273512574"/>
    <n v="37791.815184501007"/>
    <n v="12.018564465413"/>
    <n v="0.13233672423936782"/>
    <n v="0.15966618994330051"/>
    <n v="0.10078636166600652"/>
    <n v="1614.4716409169998"/>
    <n v="10889.488931440999"/>
    <n v="19809.732846798001"/>
    <n v="0.10988443787081414"/>
    <n v="8.1107167736444552E-2"/>
    <n v="7.3179905033355253E-2"/>
    <n v="1149.5033044510001"/>
    <n v="464.96833646599976"/>
    <n v="538.37201267599994"/>
    <n v="120.95658459100001"/>
    <n v="16.631642842847437"/>
    <n v="3.8466649519902092E-2"/>
    <n v="4390.7740342630004"/>
    <n v="411.72823958600009"/>
    <n v="726.43484904700006"/>
    <n v="292.63191656100003"/>
    <n v="394.92014657399977"/>
    <n v="-33.47693185199978"/>
    <n v="-2394.2625179880015"/>
    <n v="9.5408844252869329E-2"/>
    <n v="-1.0155982239536017"/>
    <n v="2.2025773756226261"/>
    <n v="54.301887338115534"/>
    <n v="0.12559262414673658"/>
    <n v="-331.94831425324514"/>
    <n v="-0.76142408823384999"/>
    <n v="515.8767311649998"/>
    <n v="0.16405927366663867"/>
    <n v="602.87989839299996"/>
    <n v="3697.3440624620002"/>
    <n v="8005.1386765069992"/>
    <n v="-6.505415199437814E-3"/>
    <n v="-9.1913670558207872E-2"/>
    <n v="-5.8099252070342944E-2"/>
    <n v="82.896546567590477"/>
    <n v="0.19172804715422881"/>
    <n v="1.175830474100533"/>
    <n v="1115.9628167902531"/>
    <n v="2.5457966167665731"/>
    <n v="391.12075466499999"/>
    <n v="53.779467418074326"/>
    <n v="785.53494917084299"/>
    <n v="0"/>
    <n v="0"/>
    <n v="211.75914372799997"/>
    <n v="29.117079149516147"/>
    <n v="4307.4751417710004"/>
    <n v="1.3698645439970898"/>
    <n v="-207.95975181900019"/>
    <n v="-3730.8209943139996"/>
    <n v="-10399.401194495002"/>
    <n v="-28.594659229474935"/>
    <n v="-1447.9111310434982"/>
    <n v="-0.15568027677888185"/>
    <n v="0.93771014221554649"/>
    <n v="0.12468217253266722"/>
    <n v="-6.6135423007492228E-2"/>
    <n v="-3.3072207050004234"/>
    <n v="-87.00316722800018"/>
    <n v="-6008.6271602320012"/>
    <n v="-2.7668773487590136E-2"/>
    <n v="-1.9108654220847332"/>
    <n v="1650.62713128"/>
    <n v="1801.3560679760001"/>
    <n v="127.9"/>
    <n v="3205.2505003534006"/>
    <n v="33532.813025067648"/>
    <n v="-6.395849387102026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4445.33407677943"/>
    <n v="7273.1797727272724"/>
    <n v="3355.974272125"/>
    <n v="1.0672679503985127"/>
    <n v="28584.110925615005"/>
    <n v="42755.985863119997"/>
    <n v="13.597271522140025"/>
    <n v="6.0635607351396281E-2"/>
    <n v="0.1111543957595873"/>
    <n v="5.9997437459831549E-2"/>
    <n v="2441.3896434349999"/>
    <n v="0.77641147088507145"/>
    <n v="20832.403744930001"/>
    <n v="30831.477615814998"/>
    <n v="0.12463988769469658"/>
    <n v="4.3574642594210067E-2"/>
    <n v="4.484396719507977E-2"/>
    <n v="1259.992317105"/>
    <n v="18539.804959861001"/>
    <n v="7.6993324719625278E-2"/>
    <n v="0.18489595644397561"/>
    <n v="1164.805028258"/>
    <n v="12283.092612936001"/>
    <n v="8.9417746743514215E-4"/>
    <n v="3.6063834046869969E-2"/>
    <n v="830.50980867399994"/>
    <n v="676.74586760799991"/>
    <n v="0.26445055563362097"/>
    <n v="5.4632357294681855E-2"/>
    <n v="291.96675732400001"/>
    <n v="9.2851356240099048E-2"/>
    <n v="48.431582518999996"/>
    <n v="1.5402226482767352E-2"/>
    <n v="574.18628884700001"/>
    <n v="78.945702813515567"/>
    <n v="296.09466226400002"/>
    <n v="40.710483105929264"/>
    <n v="322.71529441781894"/>
    <n v="45.292624773999997"/>
    <n v="6.2273484485887138"/>
    <n v="37.026302631967049"/>
    <n v="232.799001809"/>
    <n v="341.38728703800001"/>
    <n v="3499.6675943310001"/>
    <n v="1.1129653440735972"/>
    <n v="28761.281179673002"/>
    <n v="45136.734030143998"/>
    <n v="14.354397772403511"/>
    <n v="3310.0002473730001"/>
    <n v="1.0526472771781641"/>
    <n v="42463.071259370998"/>
    <n v="13.504118731493916"/>
    <n v="3027.6640860420002"/>
    <n v="0.96285864598096504"/>
    <n v="38050.740019097"/>
    <n v="12.100907819419572"/>
    <n v="0.10140176064289896"/>
    <n v="0.15224928444017904"/>
    <n v="0.10458908942154022"/>
    <n v="1600.3708593009999"/>
    <n v="12489.859790741999"/>
    <n v="19902.787239656001"/>
    <n v="6.1735139852609588E-2"/>
    <n v="7.8585565564345039E-2"/>
    <n v="7.1773608603665329E-2"/>
    <n v="1152.8106706240001"/>
    <n v="447.56018867699981"/>
    <n v="333.43941898699995"/>
    <n v="282.33616133100003"/>
    <n v="38.818806925369117"/>
    <n v="8.978863119719907E-2"/>
    <n v="4412.3312402739994"/>
    <n v="439.98344992000006"/>
    <n v="763.33991503600009"/>
    <n v="80.197789756000006"/>
    <n v="-143.69332220600018"/>
    <n v="-177.17025405799995"/>
    <n v="-2380.7481670240013"/>
    <n v="-8.5964957635281003E-2"/>
    <n v="-1.0890753156168202"/>
    <n v="3.5176742676345683"/>
    <n v="-19.756602572208738"/>
    <n v="-4.5697393675084387E-2"/>
    <n v="-328.83659080227943"/>
    <n v="-0.75712625026348279"/>
    <n v="138.64283912499985"/>
    <n v="4.4091237522114683E-2"/>
    <n v="349.55572974400008"/>
    <n v="4046.8997922060003"/>
    <n v="7734.1455853179996"/>
    <n v="-0.4366990670960581"/>
    <n v="-0.13751264783373396"/>
    <n v="-0.10123416162081356"/>
    <n v="48.060922549275148"/>
    <n v="0.11116581862163921"/>
    <n v="1.2869962927221721"/>
    <n v="1073.7551636126511"/>
    <n v="2.4596153121577311"/>
    <n v="201.623474558"/>
    <n v="27.721502954463052"/>
    <n v="755.67143774820249"/>
    <n v="53.157420969999997"/>
    <n v="7.3086906457788832"/>
    <n v="147.93225518600008"/>
    <n v="20.339419594812096"/>
    <n v="3849.2233240750002"/>
    <n v="1.2241311626952363"/>
    <n v="-493.24905195000025"/>
    <n v="-4224.0700462639998"/>
    <n v="-10114.893752342001"/>
    <n v="-67.817525121483882"/>
    <n v="-1402.5917544149304"/>
    <n v="-0.36580529292928288"/>
    <n v="0.56265730212149512"/>
    <n v="0.10759775831687435"/>
    <n v="-0.15686321229672359"/>
    <n v="-3.2167415624212139"/>
    <n v="-210.91289061900022"/>
    <n v="-5702.5625120680006"/>
    <n v="-6.7074581099524522E-2"/>
    <n v="-1.8135306503468684"/>
    <n v="1586.677879607"/>
    <n v="1734.9835469300001"/>
    <n v="127.7"/>
    <n v="2628.0143086335156"/>
    <n v="33727.097126496483"/>
    <n v="-2.8747531144363014E-3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4445.33407677943"/>
    <n v="7276.0522500000006"/>
    <n v="3923.9104503730005"/>
    <n v="1.2478831851309591"/>
    <n v="32508.021375988006"/>
    <n v="42837.768695979998"/>
    <n v="13.623280123317116"/>
    <n v="5.5725683712493534E-2"/>
    <n v="2.1285818952817115E-2"/>
    <n v="4.8333447793650341E-2"/>
    <n v="2996.6677465180005"/>
    <n v="0.95300118073505624"/>
    <n v="23829.071491448001"/>
    <n v="30921.614674995999"/>
    <n v="3.1011906935545008E-2"/>
    <n v="4.1977989528881654E-2"/>
    <n v="3.4655356582222741E-2"/>
    <n v="1916.3169862110001"/>
    <n v="18663.747520085002"/>
    <n v="6.8810147893231255E-2"/>
    <n v="6.9149926726804756E-2"/>
    <n v="1140.3498205080002"/>
    <n v="12316.495239197"/>
    <n v="-4.1792467949487433E-3"/>
    <n v="3.0175446881838042E-2"/>
    <n v="867.84505259100001"/>
    <n v="614.41943577500001"/>
    <n v="0.18510898884479432"/>
    <n v="-5.3697170231868707E-2"/>
    <n v="291.72772992300003"/>
    <n v="9.2775340673927009E-2"/>
    <n v="176.13556780499999"/>
    <n v="5.6014686407142626E-2"/>
    <n v="459.37940612699998"/>
    <n v="63.135803639535432"/>
    <n v="287.34684266400001"/>
    <n v="39.492135678932208"/>
    <n v="362.20743009675112"/>
    <n v="0"/>
    <n v="0"/>
    <n v="37.026302631967049"/>
    <n v="172.03256346299997"/>
    <n v="287.34684266400001"/>
    <n v="4152.7680178629998"/>
    <n v="1.3206645377822657"/>
    <n v="32914.049197536006"/>
    <n v="45610.022367291996"/>
    <n v="14.504913072157466"/>
    <n v="3915.3432003879998"/>
    <n v="1.2451586257062965"/>
    <n v="42846.438475480994"/>
    <n v="13.626037289209386"/>
    <n v="3003.2935539629998"/>
    <n v="0.95510832201748408"/>
    <n v="38153.122977266998"/>
    <n v="12.133467678662068"/>
    <n v="0.12862914819957094"/>
    <n v="0.14921477359716406"/>
    <n v="0.10797442148858094"/>
    <n v="1603.197289443"/>
    <n v="14093.057080184999"/>
    <n v="20068.701763842007"/>
    <n v="0.11543624413831566"/>
    <n v="8.2654421848302517E-2"/>
    <n v="7.7608065378842683E-2"/>
    <n v="1141.253040972"/>
    <n v="461.94424847100004"/>
    <n v="353.52898287199997"/>
    <n v="912.04964642500011"/>
    <n v="125.34951854214627"/>
    <n v="0.29005030368881263"/>
    <n v="4693.3154982140004"/>
    <n v="484.35946257699999"/>
    <n v="694.19669639600011"/>
    <n v="105.43594014999999"/>
    <n v="-228.85756748999938"/>
    <n v="-406.02782154799934"/>
    <n v="-2772.2536713120007"/>
    <n v="-2.4070732896798326"/>
    <n v="-1.1887060503872757"/>
    <n v="8.1645218110934827"/>
    <n v="-31.453535464921842"/>
    <n v="-7.2781352651306405E-2"/>
    <n v="-383.61138317888106"/>
    <n v="-0.88163294884035015"/>
    <n v="683.19207893500072"/>
    <n v="0.21726895103750618"/>
    <n v="264.53358075799997"/>
    <n v="4311.4333729640002"/>
    <n v="7345.6488628299994"/>
    <n v="-0.59491377437909065"/>
    <n v="-0.19339441245673272"/>
    <n v="-0.13330271697874618"/>
    <n v="36.356745618202503"/>
    <n v="8.4127049152972228E-2"/>
    <n v="1.3711233418751443"/>
    <n v="1016.4772294867981"/>
    <n v="2.3360654672765415"/>
    <n v="172.231686454"/>
    <n v="23.671034860146861"/>
    <n v="726.01906992001295"/>
    <n v="0"/>
    <n v="0"/>
    <n v="92.301894303999973"/>
    <n v="12.685710758055643"/>
    <n v="4417.3015986209994"/>
    <n v="1.4047915869352376"/>
    <n v="-493.39114824799935"/>
    <n v="-4717.4611945119996"/>
    <n v="-10117.902534142002"/>
    <n v="-67.810281083124352"/>
    <n v="-1400.0886126656792"/>
    <n v="6.1355831813305617E-3"/>
    <n v="0.47720023297888869"/>
    <n v="0.15265012306781189"/>
    <n v="-0.15690840180427865"/>
    <n v="-3.2176984161168924"/>
    <n v="418.65849817700075"/>
    <n v="-5424.5870359279998"/>
    <n v="0.13314190188453398"/>
    <n v="-1.7251288055695733"/>
    <n v="1591.7957692340001"/>
    <n v="1740.170118129"/>
    <n v="128.30000000000001"/>
    <n v="3058.386944951676"/>
    <n v="33686.994057324773"/>
    <n v="-9.1842974318017134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14445.33407677943"/>
    <n v="7384.8424999999988"/>
    <n v="3443.18931028"/>
    <n v="1.0950041031422213"/>
    <n v="35951.210686268008"/>
    <n v="43214.131451597998"/>
    <n v="13.742971120393927"/>
    <n v="6.1793852709435049E-2"/>
    <n v="0.12272058719651957"/>
    <n v="5.4473320993257079E-2"/>
    <n v="2436.6934816090002"/>
    <n v="0.77491799608450307"/>
    <n v="26265.764973057001"/>
    <n v="31272.476682245997"/>
    <n v="0.1682120591059848"/>
    <n v="5.2529141419155767E-2"/>
    <n v="4.9247279167209612E-2"/>
    <n v="1214.9412186270001"/>
    <n v="18774.504717059004"/>
    <n v="6.9805586553246979E-2"/>
    <n v="0.10030682821165371"/>
    <n v="1176.4828299369999"/>
    <n v="12527.447761295"/>
    <n v="2.8286041891755875E-2"/>
    <n v="0.21848358398002343"/>
    <n v="825.56127366299995"/>
    <n v="675.59632584899998"/>
    <n v="0.15246760164819895"/>
    <n v="0.20719702734694434"/>
    <n v="328.83504779600003"/>
    <n v="0.10457622109784812"/>
    <n v="101.52181302599999"/>
    <n v="3.2285997604025819E-2"/>
    <n v="576.1389678490001"/>
    <n v="78.016419151661012"/>
    <n v="303.431946563"/>
    <n v="41.08847907900541"/>
    <n v="403.29590917575655"/>
    <n v="86.400354974999999"/>
    <n v="11.699688243181898"/>
    <n v="48.725990875148945"/>
    <n v="186.3066663110001"/>
    <n v="389.83230153800002"/>
    <n v="3777.3610124290003"/>
    <n v="1.2012774886672881"/>
    <n v="36691.410209965004"/>
    <n v="45889.529166624998"/>
    <n v="14.593801908798545"/>
    <n v="3528.0669698510001"/>
    <n v="1.1219969220435426"/>
    <n v="43130.479172681"/>
    <n v="13.716367997417844"/>
    <n v="3041.7202679510001"/>
    <n v="0.96732879719191212"/>
    <n v="38347.440629046003"/>
    <n v="12.195264636899509"/>
    <n v="7.9908075724403727E-2"/>
    <n v="0.14167160684729763"/>
    <n v="0.10639014105731182"/>
    <n v="1620.742385433"/>
    <n v="15713.799465617998"/>
    <n v="20146.339160340005"/>
    <n v="5.0312452525723916E-2"/>
    <n v="7.9226795683233986E-2"/>
    <n v="7.2521420019716398E-2"/>
    <n v="1169.3419387620002"/>
    <n v="451.40044667099983"/>
    <n v="283.646086825"/>
    <n v="486.34670189999997"/>
    <n v="65.857423756837065"/>
    <n v="0.15466812485163053"/>
    <n v="4783.0385436349998"/>
    <n v="430.20722538799998"/>
    <n v="782.76541107599985"/>
    <n v="173.65320180700002"/>
    <n v="-334.17170214900034"/>
    <n v="-740.19952369699968"/>
    <n v="-2675.3977150270011"/>
    <n v="-0.22470937627737042"/>
    <n v="-1.4301949610877129"/>
    <n v="4.4039167469546516"/>
    <n v="-45.251026294602816"/>
    <n v="-0.10627338552506689"/>
    <n v="-368.80430546293633"/>
    <n v="-0.85083078840461923"/>
    <n v="152.17499975099963"/>
    <n v="4.839473932656365E-2"/>
    <n v="658.11103892300002"/>
    <n v="4969.544411887"/>
    <n v="6947.415507484"/>
    <n v="-0.37699197109062255"/>
    <n v="-0.22369078275874921"/>
    <n v="-0.20453201897785378"/>
    <n v="89.116462392122799"/>
    <n v="0.20929267112683769"/>
    <n v="1.580416013001982"/>
    <n v="958.40582525230434"/>
    <n v="2.2094191754766572"/>
    <n v="508.53951208899997"/>
    <n v="68.862607711538871"/>
    <n v="684.50449492342761"/>
    <n v="56.376991611999998"/>
    <n v="7.634149490933626"/>
    <n v="149.57152683400005"/>
    <n v="20.25385468058392"/>
    <n v="4435.4720513520006"/>
    <n v="1.4105701597941258"/>
    <n v="-992.28274107200036"/>
    <n v="-5709.7439355839997"/>
    <n v="-9622.8132225110003"/>
    <n v="-134.36748868672561"/>
    <n v="-1327.2101307152409"/>
    <n v="-0.3328617817789935"/>
    <n v="0.21979953690889076"/>
    <n v="4.2690350030648139E-2"/>
    <n v="-0.31556605665190457"/>
    <n v="-3.0602499638812763"/>
    <n v="-505.93603917200039"/>
    <n v="-4839.7746788759996"/>
    <n v="-0.16089793180027401"/>
    <n v="-1.53914660336294"/>
    <n v="1626.8121063839999"/>
    <n v="1781.186753102"/>
    <n v="128.9"/>
    <n v="2671.2097054150504"/>
    <n v="33894.889261003271"/>
    <n v="-2.5931747484642109E-4"/>
    <n v="1890.3750827067495"/>
    <n v="24522.867417564132"/>
    <n v="-4.6979618556366454E-3"/>
    <n v="2930.4585045996896"/>
    <n v="36019.805493461143"/>
    <n v="4.7253175159391647E-2"/>
    <n v="510.55937852831653"/>
    <n v="5462.0917231591748"/>
    <n v="-0.24615723440435588"/>
  </r>
  <r>
    <x v="250"/>
    <x v="10"/>
    <x v="10"/>
    <x v="20"/>
    <n v="314445.33407677943"/>
    <n v="7442.1713636363629"/>
    <n v="3941.2542054360001"/>
    <n v="1.2533988513480845"/>
    <n v="39892.46489170401"/>
    <n v="43379.450107076009"/>
    <n v="13.795545809079766"/>
    <n v="5.9986726872555796E-2"/>
    <n v="4.3782170879436366E-2"/>
    <n v="5.2943647001154615E-2"/>
    <n v="2988.6901219080005"/>
    <n v="0.9504641341500204"/>
    <n v="29254.455094965"/>
    <n v="31463.151453999995"/>
    <n v="6.8146435202189215E-2"/>
    <n v="5.4103657788014292E-2"/>
    <n v="5.1442419058157274E-2"/>
    <n v="1832.2101913480003"/>
    <n v="18893.621238036998"/>
    <n v="6.5356253976585288E-2"/>
    <n v="6.9532987622488385E-2"/>
    <n v="1156.2720604379997"/>
    <n v="12612.842586516999"/>
    <n v="4.1869148399557243E-2"/>
    <n v="7.9742870997509874E-2"/>
    <n v="870.68782844700002"/>
    <n v="654.85109458499994"/>
    <n v="0.23714079617805606"/>
    <n v="4.5248642479760237E-2"/>
    <n v="263.01918017399998"/>
    <n v="8.3645439022408105E-2"/>
    <n v="200.22263622700001"/>
    <n v="6.3674863172913487E-2"/>
    <n v="489.32226712699998"/>
    <n v="65.749932810994736"/>
    <n v="308.010296799"/>
    <n v="41.387154601678141"/>
    <n v="444.68306377743471"/>
    <n v="0"/>
    <n v="0"/>
    <n v="48.725990875148945"/>
    <n v="181.31197032799997"/>
    <n v="308.010296799"/>
    <n v="3813.9673213420001"/>
    <n v="1.2129190380706134"/>
    <n v="40505.377531307007"/>
    <n v="46068.319555201"/>
    <n v="14.650660882108147"/>
    <n v="3580.1635301589999"/>
    <n v="1.1385646858683602"/>
    <n v="43346.922671589004"/>
    <n v="13.785201424233822"/>
    <n v="2920.9666830830001"/>
    <n v="0.92892670570515623"/>
    <n v="38331.609427564006"/>
    <n v="12.190229993428497"/>
    <n v="4.9183407543235802E-2"/>
    <n v="0.13227328197965282"/>
    <n v="0.10501975436599653"/>
    <n v="1466.3827843940003"/>
    <n v="17180.182250012"/>
    <n v="20135.362021958004"/>
    <n v="-7.4302397220668004E-3"/>
    <n v="7.1244077303891151E-2"/>
    <n v="6.6557017763323678E-2"/>
    <n v="1133.86293073"/>
    <n v="332.51985366400027"/>
    <n v="418.30884360099998"/>
    <n v="659.19684707599993"/>
    <n v="88.575875892476887"/>
    <n v="0.20963798016320417"/>
    <n v="5015.3132440250001"/>
    <n v="419.3593098099999"/>
    <n v="692.1194494990001"/>
    <n v="158.60008696199998"/>
    <n v="127.28688409400002"/>
    <n v="-612.91263960299966"/>
    <n v="-2688.8694481250013"/>
    <n v="-9.5708052315008341E-2"/>
    <n v="-1.3292799061116534"/>
    <n v="4.4676505662615744"/>
    <n v="17.103460519055506"/>
    <n v="4.0479813277470938E-2"/>
    <n v="-371.30094295350278"/>
    <n v="-0.85511507302838496"/>
    <n v="786.48373116999994"/>
    <n v="0.25011779344067508"/>
    <n v="928.61867993700002"/>
    <n v="5898.1630918239998"/>
    <n v="7145.4887387320005"/>
    <n v="0.27113060741594119"/>
    <n v="-0.17300554041454019"/>
    <n v="-0.20428116209468516"/>
    <n v="124.77792227069362"/>
    <n v="0.29531959272458319"/>
    <n v="1.8757356057265651"/>
    <n v="981.45809348892703"/>
    <n v="2.2724104842297503"/>
    <n v="764.22461120000003"/>
    <n v="102.68839211820941"/>
    <n v="721.45950465851183"/>
    <n v="39.385495341000002"/>
    <n v="5.2922048440652443"/>
    <n v="164.394068737"/>
    <n v="22.089530152484212"/>
    <n v="4742.5860012789999"/>
    <n v="1.5082386307951965"/>
    <n v="-801.33179584300001"/>
    <n v="-6511.0757314269995"/>
    <n v="-9834.3581868570018"/>
    <n v="-107.67446175163812"/>
    <n v="-1352.75903644243"/>
    <n v="0.35868037916183315"/>
    <n v="0.23534026144138465"/>
    <n v="3.8289222594348304E-2"/>
    <n v="-0.25483977944711228"/>
    <n v="-3.1275255572581351"/>
    <n v="-142.13494876700008"/>
    <n v="-4819.0449428320007"/>
    <n v="-4.5201799283908092E-2"/>
    <n v="-1.532554126452808"/>
    <n v="1411.7286880189999"/>
    <n v="1563.0029663109999"/>
    <n v="129.4"/>
    <n v="3045.79150342813"/>
    <n v="33929.567885677017"/>
    <n v="2.6156261017478144E-3"/>
    <n v="2309.6523353230295"/>
    <n v="24601.247543832935"/>
    <n v="1.8217780954552509E-3"/>
    <n v="2947.4245141746524"/>
    <n v="36068.364829991464"/>
    <n v="5.0380668805497963E-2"/>
    <n v="717.63421942581147"/>
    <n v="5597.1538144438382"/>
    <n v="-0.24464356918491714"/>
  </r>
  <r>
    <x v="251"/>
    <x v="11"/>
    <x v="11"/>
    <x v="20"/>
    <n v="314445.33407677943"/>
    <n v="7335.2122222222233"/>
    <n v="4049.554153309"/>
    <n v="1.2878404334408737"/>
    <n v="43942.01904501301"/>
    <n v="43942.01904501301"/>
    <n v="13.974454152429402"/>
    <n v="6.8580602035307026E-2"/>
    <n v="0.16133390398587744"/>
    <n v="6.8580602035307026E-2"/>
    <n v="2495.1373023790002"/>
    <n v="0.79350431759618734"/>
    <n v="31749.592397344"/>
    <n v="31749.592397344"/>
    <n v="0.12968778717467044"/>
    <n v="5.9675533021956939E-2"/>
    <n v="5.9675533021956939E-2"/>
    <n v="1277.0209255610002"/>
    <n v="19028.841784610002"/>
    <n v="6.4986881131431362E-2"/>
    <n v="0.11842748440217621"/>
    <n v="1196.2302537129999"/>
    <n v="12694.032624034999"/>
    <n v="4.840571245066938E-2"/>
    <n v="7.2813550882546041E-2"/>
    <n v="889.86952914400001"/>
    <n v="642.95602587100007"/>
    <n v="0.22364479927802838"/>
    <n v="0.10779754846416312"/>
    <n v="305.42514575299998"/>
    <n v="9.7131396988203694E-2"/>
    <n v="340.06244851899999"/>
    <n v="0.10814676246268151"/>
    <n v="908.92925665799999"/>
    <n v="123.91315058402458"/>
    <n v="300.416479262"/>
    <n v="40.955390268311554"/>
    <n v="485.63845404574624"/>
    <n v="41.275783173999997"/>
    <n v="5.6270741627561778"/>
    <n v="54.353065037905125"/>
    <n v="567.23699422200002"/>
    <n v="341.69226243599996"/>
    <n v="8000.2561212310002"/>
    <n v="2.544243865064808"/>
    <n v="48505.63365253801"/>
    <n v="48505.63365253801"/>
    <n v="15.425776246593689"/>
    <n v="7401.6400526560001"/>
    <n v="2.3538718023555441"/>
    <n v="45451.578594148006"/>
    <n v="14.454524735625398"/>
    <n v="7046.4681989370001"/>
    <n v="2.2409199422931918"/>
    <n v="40234.275998915"/>
    <n v="12.795316590415945"/>
    <n v="0.43813401018170328"/>
    <n v="0.17343515855390534"/>
    <n v="0.17343515855390534"/>
    <n v="3343.405897914"/>
    <n v="20523.588147925999"/>
    <n v="20523.588147925999"/>
    <n v="0.13137140747019616"/>
    <n v="8.0599584364420052E-2"/>
    <n v="8.0599584364420052E-2"/>
    <n v="1200.3024741849999"/>
    <n v="2143.103423729"/>
    <n v="1696.121550801"/>
    <n v="355.17185371899996"/>
    <n v="48.420119685562369"/>
    <n v="0.11295186006235226"/>
    <n v="5217.3025952329999"/>
    <n v="649.50024751400008"/>
    <n v="1202.660037652"/>
    <n v="753.39653363100001"/>
    <n v="-3950.7019679220002"/>
    <n v="-4563.6146075249999"/>
    <n v="-4563.6146075249999"/>
    <n v="0.90307522377343785"/>
    <n v="20.267256905265651"/>
    <n v="20.267256905265651"/>
    <n v="-538.59409219998327"/>
    <n v="-1.2564034316239341"/>
    <n v="-623.10766912893587"/>
    <n v="-1.4513220941642857"/>
    <n v="-3595.5301142030003"/>
    <n v="-1.1434515715615818"/>
    <n v="2366.272428498"/>
    <n v="8264.4355203220002"/>
    <n v="8264.4355203220002"/>
    <n v="0.89707670516016469"/>
    <n v="-1.371663705089099E-2"/>
    <n v="-1.371663705089099E-2"/>
    <n v="322.59086128814567"/>
    <n v="0.75252267153063157"/>
    <n v="2.6282582772571965"/>
    <n v="1131.7345620194055"/>
    <n v="2.6282582772571965"/>
    <n v="2063.108162004"/>
    <n v="281.26086873857014"/>
    <n v="911.27727487611219"/>
    <n v="109.6873103775232"/>
    <n v="14.953529230582115"/>
    <n v="303.164266494"/>
    <n v="41.32999254957555"/>
    <n v="10366.528549729001"/>
    <n v="3.2967665365954391"/>
    <n v="-6316.9743964200006"/>
    <n v="-12828.050127847"/>
    <n v="-12828.050127847"/>
    <n v="-861.18495348812905"/>
    <n v="-1754.8422311483414"/>
    <n v="0.90082380331485945"/>
    <n v="0.49268270950274329"/>
    <n v="0.49268270950274329"/>
    <n v="-2.0089261031545655"/>
    <n v="-4.0795803714214829"/>
    <n v="-5961.8025427010007"/>
    <n v="-7610.7475326140002"/>
    <n v="-1.8959742430922133"/>
    <n v="-2.42037222621203"/>
    <n v="3295.8609907209998"/>
    <n v="3591.7593921799998"/>
    <n v="129.80000000000001"/>
    <n v="3119.8414124106316"/>
    <n v="34264.277336927909"/>
    <n v="2.1320699229486317E-2"/>
    <n v="1922.29376146302"/>
    <n v="24759.406833223275"/>
    <n v="1.2821760434756024E-2"/>
    <n v="6163.5255171271183"/>
    <n v="37788.645919088231"/>
    <n v="0.12224583161295133"/>
    <n v="1823.014197610169"/>
    <n v="6423.9015209134323"/>
    <n v="-5.6761539385517312E-2"/>
  </r>
  <r>
    <x v="252"/>
    <x v="0"/>
    <x v="0"/>
    <x v="21"/>
    <n v="338236.55117402837"/>
    <n v="7282.9988636363632"/>
    <n v="3804.6259361790007"/>
    <n v="1.1248417484665805"/>
    <n v="3804.6259361790007"/>
    <n v="44586.405242480003"/>
    <n v="13.182018645743449"/>
    <n v="0.20390421320682117"/>
    <n v="0.20390421320682117"/>
    <n v="7.8861594513988775E-2"/>
    <n v="2901.7446344780005"/>
    <n v="0.85790392091155288"/>
    <n v="2901.7446344780005"/>
    <n v="32337.543090455998"/>
    <n v="0.25410676491135153"/>
    <n v="0.25410676491135153"/>
    <n v="7.8390266115661689E-2"/>
    <n v="1686.1264465000002"/>
    <n v="19296.133402755"/>
    <n v="7.1613590259643312E-2"/>
    <n v="0.18838811453120208"/>
    <n v="1184.2100673479999"/>
    <n v="13004.966821930999"/>
    <n v="8.7086898330255735E-2"/>
    <n v="0.35605495213227223"/>
    <n v="1083.7891622949999"/>
    <n v="613.07240288499997"/>
    <n v="0.21384177413578787"/>
    <n v="0.28692623186106081"/>
    <n v="307.65857778899999"/>
    <n v="9.0959589293678825E-2"/>
    <n v="81.670096715"/>
    <n v="2.414585189906911E-2"/>
    <n v="513.55262719699999"/>
    <n v="70.513896378748825"/>
    <n v="322.63512738700001"/>
    <n v="44.299763521576331"/>
    <n v="44.299763521576331"/>
    <n v="0"/>
    <n v="0"/>
    <n v="0"/>
    <n v="190.91749980999998"/>
    <n v="322.63512738700001"/>
    <n v="2802.2402985750005"/>
    <n v="0.82848535702257708"/>
    <n v="2802.2402985750005"/>
    <n v="48207.723730370009"/>
    <n v="14.252665350045604"/>
    <n v="2674.2446948890006"/>
    <n v="0.79064331918198194"/>
    <n v="45153.066526154005"/>
    <n v="13.349552663491416"/>
    <n v="2611.5491690860008"/>
    <n v="0.77210731957301537"/>
    <n v="40167.230234141003"/>
    <n v="11.875484803377827"/>
    <n v="-9.6095318276738451E-2"/>
    <n v="-9.6095318276738451E-2"/>
    <n v="0.14864743189399388"/>
    <n v="1568.6311892110004"/>
    <n v="1568.6311892110004"/>
    <n v="20657.868013086998"/>
    <n v="9.3617137523777094E-2"/>
    <n v="9.3617137523777094E-2"/>
    <n v="8.4468475149697353E-2"/>
    <n v="1138.304792485"/>
    <n v="430.32639672600044"/>
    <n v="109.21063335299999"/>
    <n v="62.695525802999995"/>
    <n v="8.6084766696910417"/>
    <n v="1.8535999608966593E-2"/>
    <n v="4985.8362920130003"/>
    <n v="370.640668844"/>
    <n v="681.90167386099995"/>
    <n v="9.1606075030000014"/>
    <n v="1002.3856376040003"/>
    <n v="1002.3856376040003"/>
    <n v="-3621.3184878900001"/>
    <n v="15.681539001879141"/>
    <n v="15.681539001879141"/>
    <n v="4.6419940627818592"/>
    <n v="137.63363916049198"/>
    <n v="0.29635639144400339"/>
    <n v="-493.62378270876468"/>
    <n v="-1.070646704302153"/>
    <n v="1065.0811634070003"/>
    <n v="0.31489239105297001"/>
    <n v="37.041825209999999"/>
    <n v="37.041825209999999"/>
    <n v="7941.1911932939993"/>
    <n v="-0.89718776317128424"/>
    <n v="-0.89718776317128424"/>
    <n v="-7.5449712795768842E-2"/>
    <n v="5.0860676904603013"/>
    <n v="1.0951455447800306E-2"/>
    <n v="1.0951455447800306E-2"/>
    <n v="1087.9561495851285"/>
    <n v="2.3478217140429991"/>
    <n v="0"/>
    <n v="0"/>
    <n v="867.89565939354156"/>
    <n v="0"/>
    <n v="0"/>
    <n v="37.041825209999999"/>
    <n v="5.0860676904603013"/>
    <n v="2839.2821237850003"/>
    <n v="0.83943681247037727"/>
    <n v="965.34381239400034"/>
    <n v="965.34381239400034"/>
    <n v="-11562.509681184001"/>
    <n v="132.54757147003167"/>
    <n v="-1581.5799322938935"/>
    <n v="-4.2157049819851657"/>
    <n v="-4.2157049819851657"/>
    <n v="0.2525605679687164"/>
    <n v="0.28540493599620309"/>
    <n v="-3.418468418345153"/>
    <n v="1028.0393381970002"/>
    <n v="-6576.673389171001"/>
    <n v="0.3039409356051696"/>
    <n v="-1.9444005582315651"/>
    <n v="1543.126492307"/>
    <n v="1693.2996521800001"/>
    <n v="131"/>
    <n v="2904.2946077702295"/>
    <n v="34674.302221957805"/>
    <n v="3.4173565421873109E-2"/>
    <n v="2215.0722400595423"/>
    <n v="25148.280224533017"/>
    <n v="3.3867697505226557E-2"/>
    <n v="2139.1147317366413"/>
    <n v="37480.917540530478"/>
    <n v="0.10175740092617791"/>
    <n v="28.276202450381678"/>
    <n v="6167.8161193874921"/>
    <n v="-0.11468788604164559"/>
  </r>
  <r>
    <x v="253"/>
    <x v="1"/>
    <x v="1"/>
    <x v="21"/>
    <n v="338236.55117402837"/>
    <n v="7285.0480952380958"/>
    <n v="3209.7257207530001"/>
    <n v="0.9489588601858534"/>
    <n v="7014.3516569320009"/>
    <n v="45070.762042180999"/>
    <n v="13.325219254317473"/>
    <n v="0.19178016453667168"/>
    <n v="0.17772155393701228"/>
    <n v="9.8386785163536716E-2"/>
    <n v="2370.0602069780002"/>
    <n v="0.70071084829580244"/>
    <n v="5271.8048414560008"/>
    <n v="32825.275226867001"/>
    <n v="0.25911112097695299"/>
    <n v="0.2563516567115911"/>
    <n v="9.5057231974303047E-2"/>
    <n v="1298.4288476599997"/>
    <n v="19547.618607184002"/>
    <n v="8.1234724064788599E-2"/>
    <n v="0.24020892247159065"/>
    <n v="1079.7689661470001"/>
    <n v="13231.804502253999"/>
    <n v="0.11643334366265834"/>
    <n v="0.26595070915221131"/>
    <n v="919.92736212099999"/>
    <n v="562.54143994399999"/>
    <n v="0.23623983492854794"/>
    <n v="0.19000415210805333"/>
    <n v="270.59006107299996"/>
    <n v="8.0000242473432986E-2"/>
    <n v="101.03874689"/>
    <n v="2.9872214146960677E-2"/>
    <n v="468.03670581200004"/>
    <n v="64.246206709044827"/>
    <n v="324.82833221200002"/>
    <n v="44.588357958038124"/>
    <n v="88.888121479614455"/>
    <n v="0"/>
    <n v="0"/>
    <n v="0"/>
    <n v="143.20837360000002"/>
    <n v="324.82833221200002"/>
    <n v="3801.3535964629996"/>
    <n v="1.1238742777113817"/>
    <n v="6603.5938950380005"/>
    <n v="48789.910861641001"/>
    <n v="14.424789601327792"/>
    <n v="3609.0172354829997"/>
    <n v="1.0670098258026821"/>
    <n v="45692.844126209995"/>
    <n v="13.509138491274486"/>
    <n v="3084.7871149109997"/>
    <n v="0.91202062704448073"/>
    <n v="40223.281546456994"/>
    <n v="11.892056434126022"/>
    <n v="0.1808502721328753"/>
    <n v="4.4985434854961426E-2"/>
    <n v="0.15397588748428603"/>
    <n v="1672.8317857869999"/>
    <n v="3241.4629749980004"/>
    <n v="20770.152521101998"/>
    <n v="7.1952006590475959E-2"/>
    <n v="8.232812056675276E-2"/>
    <n v="8.3967067096992531E-2"/>
    <n v="1190.039229298"/>
    <n v="482.79255648899994"/>
    <n v="368.86796318399996"/>
    <n v="524.23012057200003"/>
    <n v="71.959733651541086"/>
    <n v="0.15498919875820127"/>
    <n v="5469.562579753001"/>
    <n v="360.22253671300001"/>
    <n v="754.40971622400002"/>
    <n v="120.791473983"/>
    <n v="-591.62787570999944"/>
    <n v="410.75776189400085"/>
    <n v="-3719.1488194599992"/>
    <n v="0.19811830320132784"/>
    <n v="-1.9470836071916504"/>
    <n v="1.9843020035130379"/>
    <n v="-81.211251864859989"/>
    <n v="-0.17491541752552847"/>
    <n v="-507.11785938269333"/>
    <n v="-1.0995703470103191"/>
    <n v="-67.397755137999411"/>
    <n v="-1.9926218767327173E-2"/>
    <n v="184.82380115500004"/>
    <n v="221.86562636500003"/>
    <n v="7590.5398619670004"/>
    <n v="-0.65484148573190204"/>
    <n v="-0.75231612467561426"/>
    <n v="-9.8552988178392309E-2"/>
    <n v="25.370292514034457"/>
    <n v="5.4643355519523706E-2"/>
    <n v="6.5594810967324002E-2"/>
    <n v="1039.8937898168945"/>
    <n v="2.2441512709433762"/>
    <n v="127.433595526"/>
    <n v="17.492485136686682"/>
    <n v="818.99254791984254"/>
    <n v="64.556258688"/>
    <n v="8.8614732317549816"/>
    <n v="57.390205629000036"/>
    <n v="7.8778073773477759"/>
    <n v="3986.1773976179998"/>
    <n v="1.1785176332309055"/>
    <n v="-776.45167686499951"/>
    <n v="188.89213552900083"/>
    <n v="-11309.688681427"/>
    <n v="-106.58154437889443"/>
    <n v="-1547.0116491995877"/>
    <n v="-0.24563073080569964"/>
    <n v="-1.1420808543541385"/>
    <n v="0.16997194655783798"/>
    <n v="-0.22955877304505218"/>
    <n v="-3.3437216179536953"/>
    <n v="-252.22155629299948"/>
    <n v="-5840.1261016740009"/>
    <n v="-7.4569574286850876E-2"/>
    <n v="-1.7266395608052301"/>
    <n v="1763.2092971229999"/>
    <n v="1917.7402023059999"/>
    <n v="131"/>
    <n v="2450.1723059183205"/>
    <n v="34983.57199759176"/>
    <n v="5.5803876369482586E-2"/>
    <n v="1809.2062648687026"/>
    <n v="25478.831288642094"/>
    <n v="5.2260906099997673E-2"/>
    <n v="2901.7966385213736"/>
    <n v="37853.910985656723"/>
    <n v="0.10989044511422263"/>
    <n v="141.08687111068704"/>
    <n v="5888.2626664746122"/>
    <n v="-0.13358109239724614"/>
  </r>
  <r>
    <x v="254"/>
    <x v="2"/>
    <x v="2"/>
    <x v="21"/>
    <n v="338236.55117402837"/>
    <n v="7317.5874999999996"/>
    <n v="3438.5597139500001"/>
    <n v="1.0166138762988992"/>
    <n v="10452.911370882"/>
    <n v="44845.630694220999"/>
    <n v="13.25865892924954"/>
    <n v="9.462595955147135E-2"/>
    <n v="-6.1449326418541395E-2"/>
    <n v="8.239411996868351E-2"/>
    <n v="2680.8021049700001"/>
    <n v="0.79258202452244209"/>
    <n v="7952.6069464260008"/>
    <n v="32964.395711881996"/>
    <n v="5.4735606506633561E-2"/>
    <n v="0.18029663387467987"/>
    <n v="8.919439231477666E-2"/>
    <n v="1695.8316481589998"/>
    <n v="19790.488689399004"/>
    <n v="8.4691146958119745E-2"/>
    <n v="0.16715520073458046"/>
    <n v="1083.3977418080001"/>
    <n v="13261.208342516"/>
    <n v="0.10845118907947371"/>
    <n v="2.789754306820047E-2"/>
    <n v="908.92091818000006"/>
    <n v="549.85459924500003"/>
    <n v="0.18722608271775143"/>
    <n v="-2.5282799056627114E-2"/>
    <n v="260.42185997299998"/>
    <n v="7.6994002886166063E-2"/>
    <n v="75.467958120999995"/>
    <n v="2.2312182955700276E-2"/>
    <n v="421.86779088600002"/>
    <n v="57.651212354618245"/>
    <n v="288.53627644400001"/>
    <n v="39.430519477081759"/>
    <n v="128.31864095669621"/>
    <n v="0"/>
    <n v="0"/>
    <n v="0"/>
    <n v="133.33151444200001"/>
    <n v="288.53627644400001"/>
    <n v="5138.3415922779996"/>
    <n v="1.5191562160986665"/>
    <n v="11741.935487316001"/>
    <n v="49594.355024306999"/>
    <n v="14.662624382895235"/>
    <n v="4934.9658988189994"/>
    <n v="1.4590279736739264"/>
    <n v="46635.254238163994"/>
    <n v="13.787763054079088"/>
    <n v="4011.0284479069996"/>
    <n v="1.1858648729667476"/>
    <n v="41026.425096944004"/>
    <n v="12.129506688304428"/>
    <n v="0.1856167977510299"/>
    <n v="0.1021965164654064"/>
    <n v="0.16126474703526061"/>
    <n v="1682.3108492839997"/>
    <n v="4923.7738242819996"/>
    <n v="20874.802966413998"/>
    <n v="6.6332681639550639E-2"/>
    <n v="7.6809247960052174E-2"/>
    <n v="8.1906164151696492E-2"/>
    <n v="1188.165708434"/>
    <n v="494.14514084999973"/>
    <n v="1189.4562553759999"/>
    <n v="923.93745091200003"/>
    <n v="126.26257641770599"/>
    <n v="0.27316310070717897"/>
    <n v="5608.8291412200006"/>
    <n v="425.16344091600001"/>
    <n v="757.09387550499991"/>
    <n v="160.37972028500002"/>
    <n v="-1699.7818783279995"/>
    <n v="-1289.0241164339986"/>
    <n v="-4748.7243300859991"/>
    <n v="1.5362066972837072"/>
    <n v="0.16768485272807787"/>
    <n v="2.7236022053078535"/>
    <n v="-232.28719551737504"/>
    <n v="-0.50254233979976737"/>
    <n v="-646.12271358222824"/>
    <n v="-1.4039654536456945"/>
    <n v="-775.84442741599946"/>
    <n v="-0.22937923909258834"/>
    <n v="468.93283557800009"/>
    <n v="690.79846194300012"/>
    <n v="7443.5804879140005"/>
    <n v="-0.23861216582208078"/>
    <n v="-0.54301798360239861"/>
    <n v="-9.8138878342289293E-2"/>
    <n v="64.082983029311251"/>
    <n v="0.13864049699842354"/>
    <n v="0.20423530796574751"/>
    <n v="1018.2541207162531"/>
    <n v="2.2007025740054194"/>
    <n v="387.29189993599999"/>
    <n v="52.926172722362395"/>
    <n v="800.43907243447779"/>
    <n v="0"/>
    <n v="0"/>
    <n v="81.640935642000102"/>
    <n v="11.156810306948854"/>
    <n v="5607.2744278559994"/>
    <n v="1.6577967130970901"/>
    <n v="-2168.7147139059998"/>
    <n v="-1979.822578376999"/>
    <n v="-12192.304818000001"/>
    <n v="-296.3701785466863"/>
    <n v="-1664.3768342984815"/>
    <n v="0.68627409448138321"/>
    <n v="-0.24306205650761314"/>
    <n v="0.27951063529385145"/>
    <n v="-0.64118283679819088"/>
    <n v="-3.6046680276511145"/>
    <n v="-1244.7772629939998"/>
    <n v="-6583.47567678"/>
    <n v="-0.36801973609101196"/>
    <n v="-1.9464116618764515"/>
    <n v="1653.6904473039999"/>
    <n v="1809.4049647239999"/>
    <n v="132.4"/>
    <n v="2597.0994818353474"/>
    <n v="34713.933559309735"/>
    <n v="4.3012625392455206E-2"/>
    <n v="2024.7750037537762"/>
    <n v="25514.81003265017"/>
    <n v="4.8843750020219012E-2"/>
    <n v="3880.9226527779451"/>
    <n v="38343.677590224965"/>
    <n v="0.11970639800824534"/>
    <n v="354.17887883534746"/>
    <n v="5760.5227584312424"/>
    <n v="-0.13065716051812803"/>
  </r>
  <r>
    <x v="255"/>
    <x v="3"/>
    <x v="3"/>
    <x v="21"/>
    <n v="338236.55117402837"/>
    <n v="7405.4070454545454"/>
    <n v="5280.9667066130005"/>
    <n v="1.5613234844911408"/>
    <n v="15733.878077495001"/>
    <n v="46369.440206847998"/>
    <n v="13.709174849938128"/>
    <n v="0.18242430552480382"/>
    <n v="0.40557512873460011"/>
    <n v="0.12457329176430854"/>
    <n v="4063.1005273820001"/>
    <n v="1.2012600392473454"/>
    <n v="12015.707473808001"/>
    <n v="34098.464070518996"/>
    <n v="0.38718194041648712"/>
    <n v="0.24298247343988111"/>
    <n v="0.13368174876847005"/>
    <n v="2846.6344762150002"/>
    <n v="20547.229682309"/>
    <n v="0.13238215811910226"/>
    <n v="0.36209548426998062"/>
    <n v="1168.1650848289999"/>
    <n v="13605.240211531998"/>
    <n v="0.14473987739885841"/>
    <n v="0.41744691563804448"/>
    <n v="917.48035970799992"/>
    <n v="645.10210708800003"/>
    <n v="3.5889417223444742E-2"/>
    <n v="0.44006971309716092"/>
    <n v="258.59573403600001"/>
    <n v="7.6454106789584711E-2"/>
    <n v="321.20730355900002"/>
    <n v="9.4965284634106112E-2"/>
    <n v="638.06314163599995"/>
    <n v="86.161792014882479"/>
    <n v="274.589254794"/>
    <n v="37.079562690958831"/>
    <n v="165.39820364765504"/>
    <n v="0"/>
    <n v="0"/>
    <n v="0"/>
    <n v="363.47388684199996"/>
    <n v="274.589254794"/>
    <n v="4157.3668644860008"/>
    <n v="1.2291299831599116"/>
    <n v="15899.302351802002"/>
    <n v="49865.388385138998"/>
    <n v="14.742755687419015"/>
    <n v="3906.993386860001"/>
    <n v="1.1551067953178684"/>
    <n v="46848.506927070994"/>
    <n v="13.850811440827002"/>
    <n v="3433.9365634220012"/>
    <n v="1.0152470368748479"/>
    <n v="41212.001961335991"/>
    <n v="12.184372687779604"/>
    <n v="6.9740118952007268E-2"/>
    <n v="9.3521116902241186E-2"/>
    <n v="0.14907730801602392"/>
    <n v="1691.0392363040005"/>
    <n v="6614.8130605860006"/>
    <n v="21004.487478739004"/>
    <n v="8.3058968172529779E-2"/>
    <n v="7.8400080600872668E-2"/>
    <n v="8.1989069103903356E-2"/>
    <n v="1191.3044637150001"/>
    <n v="499.73477258900039"/>
    <n v="609.03542141399998"/>
    <n v="473.05682343799998"/>
    <n v="63.879921864438671"/>
    <n v="0.13985975844302065"/>
    <n v="5636.5049657349991"/>
    <n v="470.41790083899991"/>
    <n v="750.09373792200006"/>
    <n v="163.72374456899999"/>
    <n v="1123.5998421269996"/>
    <n v="-165.424274306999"/>
    <n v="-3495.9481782909988"/>
    <n v="-9.6981881199021451"/>
    <n v="-0.86584581829060991"/>
    <n v="0.61617051732274319"/>
    <n v="151.7269523782177"/>
    <n v="0.33219350133122921"/>
    <n v="-476.3871400632197"/>
    <n v="-1.0335808374808892"/>
    <n v="1596.6566655649997"/>
    <n v="0.47205325977424983"/>
    <n v="612.93987192400004"/>
    <n v="1303.7383338670002"/>
    <n v="7169.610256986999"/>
    <n v="-0.30890417196321718"/>
    <n v="-0.4564503791403105"/>
    <n v="-0.15700656939628643"/>
    <n v="82.769234447446593"/>
    <n v="0.1812163321191837"/>
    <n v="0.38545164008493127"/>
    <n v="977.37817541492325"/>
    <n v="2.1197029806805578"/>
    <n v="482.82380087799999"/>
    <n v="65.19881998577759"/>
    <n v="754.93903777228297"/>
    <n v="0"/>
    <n v="0"/>
    <n v="130.11607104600006"/>
    <n v="17.570414461669003"/>
    <n v="4770.3067364100007"/>
    <n v="1.4103463152790954"/>
    <n v="510.6599702029996"/>
    <n v="-1469.1626081739994"/>
    <n v="-10665.558435278001"/>
    <n v="68.957717930771111"/>
    <n v="-1453.7653154781431"/>
    <n v="-1.5025753360258132"/>
    <n v="-0.59545637152924391"/>
    <n v="-2.3337110823185014E-4"/>
    <n v="0.15097716921204546"/>
    <n v="-3.1532838181614475"/>
    <n v="983.71679364099964"/>
    <n v="-5029.0534695429997"/>
    <n v="0.29083692765506614"/>
    <n v="-1.4868450651140501"/>
    <n v="1657.12905482"/>
    <n v="1811.641416794"/>
    <n v="133.4"/>
    <n v="3958.7456571311845"/>
    <n v="35744.263632663831"/>
    <n v="8.4296308724250313E-2"/>
    <n v="3045.8024942893553"/>
    <n v="26277.656822539684"/>
    <n v="9.2485381700166069E-2"/>
    <n v="3116.4669149070469"/>
    <n v="38431.04590524581"/>
    <n v="0.10910664083080235"/>
    <n v="459.47516635982009"/>
    <n v="5528.7195905346334"/>
    <n v="-0.18649934224684317"/>
  </r>
  <r>
    <x v="256"/>
    <x v="4"/>
    <x v="4"/>
    <x v="21"/>
    <n v="338236.55117402837"/>
    <n v="7506.9517499999993"/>
    <n v="5401.0182893279998"/>
    <n v="1.5968168639908717"/>
    <n v="21134.896366822999"/>
    <n v="47509.428525263"/>
    <n v="14.046213621903508"/>
    <n v="0.20306885687654064"/>
    <n v="0.26753820700555608"/>
    <n v="0.1477196403763037"/>
    <n v="4387.6120386270004"/>
    <n v="1.297202216436242"/>
    <n v="16403.319512435002"/>
    <n v="35162.087940445999"/>
    <n v="0.31998425263438302"/>
    <n v="0.26268507302983735"/>
    <n v="0.16586284323888312"/>
    <n v="3039.3518615140001"/>
    <n v="21275.856110476001"/>
    <n v="0.17294009988602443"/>
    <n v="0.31532367180102905"/>
    <n v="1313.3569301990001"/>
    <n v="13878.480948034998"/>
    <n v="0.15680993779301056"/>
    <n v="0.26270212708837182"/>
    <n v="980.43224453300002"/>
    <n v="686.39956514099993"/>
    <n v="0.23766863101257241"/>
    <n v="0.18378289413807347"/>
    <n v="259.91833523700001"/>
    <n v="7.6845135256617389E-2"/>
    <n v="155.119391001"/>
    <n v="4.5861214721642687E-2"/>
    <n v="598.36852446299997"/>
    <n v="79.708588038147454"/>
    <n v="275.70411203200001"/>
    <n v="36.726506472084367"/>
    <n v="202.1247101197394"/>
    <n v="0"/>
    <n v="0"/>
    <n v="0"/>
    <n v="322.66441243099996"/>
    <n v="275.70411203200001"/>
    <n v="4256.0327050629994"/>
    <n v="1.2583006450042709"/>
    <n v="20155.335056865002"/>
    <n v="50376.246560373991"/>
    <n v="14.893791456161864"/>
    <n v="4018.3227295779993"/>
    <n v="1.188021435185018"/>
    <n v="47331.666838903999"/>
    <n v="13.993658188216052"/>
    <n v="3325.7830593289991"/>
    <n v="0.98327133711159087"/>
    <n v="41587.748176837995"/>
    <n v="12.295462460365616"/>
    <n v="0.1364043707886855"/>
    <n v="0.10230469419166632"/>
    <n v="0.14272129620063656"/>
    <n v="1690.3028769899997"/>
    <n v="8305.1159375759999"/>
    <n v="21124.700156014005"/>
    <n v="7.656418548235E-2"/>
    <n v="7.8025921792066244E-2"/>
    <n v="8.1669855675278402E-2"/>
    <n v="1189.880570778"/>
    <n v="500.42230621199974"/>
    <n v="450.68079886999999"/>
    <n v="692.53967024899998"/>
    <n v="92.253113289158946"/>
    <n v="0.20475009807342692"/>
    <n v="5743.9186620659993"/>
    <n v="412.23324842499994"/>
    <n v="740.19488153200007"/>
    <n v="270.08122899700004"/>
    <n v="1144.9855842650004"/>
    <n v="979.5613099580014"/>
    <n v="-2866.8180351109977"/>
    <n v="1.2195861341633831"/>
    <n v="-2.3657461661934027"/>
    <n v="6.5800141346095575E-2"/>
    <n v="152.52337065640532"/>
    <n v="0.33851621898660095"/>
    <n v="-395.43377333538172"/>
    <n v="-0.84757783425835953"/>
    <n v="1837.5252545140004"/>
    <n v="0.54326631706002781"/>
    <n v="508.08560216199999"/>
    <n v="1811.8239360290002"/>
    <n v="7314.0249025189996"/>
    <n v="0.39710249856143442"/>
    <n v="-0.34407310432219151"/>
    <n v="-0.13160332338033187"/>
    <n v="67.682012497549351"/>
    <n v="0.15021605453296544"/>
    <n v="0.53566769461789676"/>
    <n v="994.60432426980105"/>
    <n v="2.1623993258953882"/>
    <n v="358.75900957499999"/>
    <n v="47.790237838547455"/>
    <n v="772.25378229705859"/>
    <n v="0"/>
    <n v="0"/>
    <n v="149.32659258699999"/>
    <n v="19.891774659001907"/>
    <n v="4764.1183072249996"/>
    <n v="1.4085166995372362"/>
    <n v="636.89998210300041"/>
    <n v="-832.26262607099898"/>
    <n v="-10180.842937629997"/>
    <n v="84.841358158855954"/>
    <n v="-1390.0380976051829"/>
    <n v="3.1850520070022696"/>
    <n v="-0.76080763161817533"/>
    <n v="-8.3820018256092976E-2"/>
    <n v="0.18830016445363551"/>
    <n v="-3.0099771601537482"/>
    <n v="1329.4396523520004"/>
    <n v="-4436.9242755639989"/>
    <n v="0.39305026252706243"/>
    <n v="-1.3117814323033135"/>
    <n v="1654.1542725290001"/>
    <n v="1807.7559014000001"/>
    <n v="133.9"/>
    <n v="4033.620828474981"/>
    <n v="36456.738731666483"/>
    <n v="0.107124925731922"/>
    <n v="3276.7827024846902"/>
    <n v="26963.645940690789"/>
    <n v="0.12401146363696136"/>
    <n v="3178.5158364921576"/>
    <n v="38690.48572472472"/>
    <n v="0.10336020599912077"/>
    <n v="379.45153260791631"/>
    <n v="5624.7175326281294"/>
    <n v="-0.16227179334402952"/>
  </r>
  <r>
    <x v="257"/>
    <x v="5"/>
    <x v="5"/>
    <x v="21"/>
    <n v="338236.55117402837"/>
    <n v="7529.649736842106"/>
    <n v="4396.6861224169998"/>
    <n v="1.2998849790644984"/>
    <n v="25531.582489239998"/>
    <n v="48344.980270715001"/>
    <n v="14.293245393766064"/>
    <n v="0.20838847792213744"/>
    <n v="0.23463078249917202"/>
    <n v="0.15236281500721183"/>
    <n v="2655.7522247849997"/>
    <n v="0.78517600051408121"/>
    <n v="19059.071737220002"/>
    <n v="35379.852190845006"/>
    <n v="8.9321298007568162E-2"/>
    <n v="0.23529094830784181"/>
    <n v="0.1627041644915006"/>
    <n v="1522.137188813"/>
    <n v="21444.200373231004"/>
    <n v="0.17112214125799396"/>
    <n v="0.12435008302576089"/>
    <n v="1168.641064402"/>
    <n v="13947.491860257996"/>
    <n v="0.14959955862885832"/>
    <n v="6.2758293855665226E-2"/>
    <n v="946.01547004100007"/>
    <n v="647.23786840499997"/>
    <n v="0.12130497320420042"/>
    <n v="5.0564060375549502E-2"/>
    <n v="252.199702183"/>
    <n v="7.4563113095733713E-2"/>
    <n v="115.63039133999999"/>
    <n v="3.4186249516394283E-2"/>
    <n v="1373.1038041090003"/>
    <n v="182.35958538555775"/>
    <n v="294.15186746000001"/>
    <n v="39.065810195756285"/>
    <n v="241.19052031549569"/>
    <n v="843.85019854200004"/>
    <n v="112.0703124360611"/>
    <n v="112.0703124360611"/>
    <n v="235.1017381070003"/>
    <n v="1138.002066002"/>
    <n v="3945.7820394109999"/>
    <n v="1.1665747021470867"/>
    <n v="24101.117096276001"/>
    <n v="51049.732406850002"/>
    <n v="15.092908270751632"/>
    <n v="3689.903493622"/>
    <n v="1.0909239349840352"/>
    <n v="47919.982318545997"/>
    <n v="14.167594292282848"/>
    <n v="3366.3982402880001"/>
    <n v="0.99527925902837511"/>
    <n v="42103.959679195999"/>
    <n v="12.44808094602786"/>
    <n v="0.20581445161659873"/>
    <n v="0.11801719115113074"/>
    <n v="0.15024606084976933"/>
    <n v="1691.5468035640001"/>
    <n v="9996.6627411400004"/>
    <n v="21245.233598542003"/>
    <n v="7.6723372007806878E-2"/>
    <n v="7.7805294374306389E-2"/>
    <n v="8.1188335665192124E-2"/>
    <n v="1188.816059383"/>
    <n v="502.73074418100009"/>
    <n v="568.08199191200003"/>
    <n v="323.50525333399997"/>
    <n v="42.964183546428323"/>
    <n v="9.5644675955660133E-2"/>
    <n v="5816.0226393499997"/>
    <n v="425.65938595200004"/>
    <n v="744.65206402299998"/>
    <n v="192.33654062599999"/>
    <n v="450.90408300599984"/>
    <n v="1430.4653929640012"/>
    <n v="-2704.7521361349986"/>
    <n v="0.56109582436360195"/>
    <n v="-4.3391109907186189"/>
    <n v="0.11368103175737931"/>
    <n v="59.883805856168095"/>
    <n v="0.1333102769174116"/>
    <n v="-375.38058800549766"/>
    <n v="-0.79966287698556815"/>
    <n v="774.40933633999975"/>
    <n v="0.22895495287307172"/>
    <n v="529.7948712650001"/>
    <n v="2341.6188072940004"/>
    <n v="7511.590163547"/>
    <n v="0.59466481896982204"/>
    <n v="-0.24328779292924874"/>
    <n v="-6.2116470841602545E-2"/>
    <n v="70.361157528051649"/>
    <n v="0.15663442328337004"/>
    <n v="0.69230211790126672"/>
    <n v="1019.1512083928836"/>
    <n v="2.2208097077249822"/>
    <n v="350.46353503799997"/>
    <n v="46.544467177962311"/>
    <n v="787.93605666233918"/>
    <n v="51.064873304999999"/>
    <n v="6.7818391412209742"/>
    <n v="179.33133622700012"/>
    <n v="23.816690350089338"/>
    <n v="4475.5769106759999"/>
    <n v="1.3232091254304568"/>
    <n v="-78.89078825900026"/>
    <n v="-911.15341432999924"/>
    <n v="-10216.342299681999"/>
    <n v="-10.477351671883561"/>
    <n v="-1394.5317963983814"/>
    <n v="0.81811927274874585"/>
    <n v="-0.74135983463126909"/>
    <n v="-2.1211825760620862E-2"/>
    <n v="-2.3324146365958431E-2"/>
    <n v="-3.0204725847105505"/>
    <n v="244.61446507499971"/>
    <n v="-4400.3196603320011"/>
    <n v="7.2320529589701699E-2"/>
    <n v="-1.3009592384555633"/>
    <n v="1650.988378279"/>
    <n v="1804.97519979"/>
    <n v="133.4"/>
    <n v="3295.8666584835078"/>
    <n v="36968.293914805974"/>
    <n v="0.11128682508968502"/>
    <n v="1990.8187592091451"/>
    <n v="27048.297401709158"/>
    <n v="0.1210614918474886"/>
    <n v="2957.8576007578708"/>
    <n v="39089.863112085404"/>
    <n v="0.11051457735648595"/>
    <n v="397.14757965892062"/>
    <n v="5762.1077938843919"/>
    <n v="-9.4912650294439627E-2"/>
  </r>
  <r>
    <x v="258"/>
    <x v="6"/>
    <x v="6"/>
    <x v="21"/>
    <n v="338236.55117402837"/>
    <n v="7554.6780434782604"/>
    <n v="4743.8921766940002"/>
    <n v="1.4025368223001979"/>
    <n v="30275.474665933998"/>
    <n v="48989.357057457004"/>
    <n v="14.483756083549693"/>
    <n v="0.20006780848579853"/>
    <n v="0.15718364866281065"/>
    <n v="0.15485724534098932"/>
    <n v="3659.0060726440001"/>
    <n v="1.0817890792534071"/>
    <n v="22718.077809864"/>
    <n v="36076.656105713002"/>
    <n v="0.23523172212903787"/>
    <n v="0.23528140887115367"/>
    <n v="0.18048381649462963"/>
    <n v="2227.634626991"/>
    <n v="21816.626734704001"/>
    <n v="0.18935833654942957"/>
    <n v="0.20074638971544956"/>
    <n v="1393.8137800120001"/>
    <n v="14225.493627598999"/>
    <n v="0.16197169248468679"/>
    <n v="0.2491474945457226"/>
    <n v="929.73680750200003"/>
    <n v="781.40767091300006"/>
    <n v="0.15418610543482814"/>
    <n v="0.21790375352198588"/>
    <n v="290.76578039700001"/>
    <n v="8.5965215582923846E-2"/>
    <n v="227.37097505699998"/>
    <n v="6.7222473227032703E-2"/>
    <n v="566.74934859599989"/>
    <n v="75.01965607723794"/>
    <n v="385.85794076000002"/>
    <n v="51.075365295427815"/>
    <n v="292.26588561092353"/>
    <n v="0"/>
    <n v="0"/>
    <n v="112.0703124360611"/>
    <n v="180.89140783599987"/>
    <n v="385.85794076000002"/>
    <n v="4471.1842986419997"/>
    <n v="1.3219104449600128"/>
    <n v="28572.301394918002"/>
    <n v="51816.321462114007"/>
    <n v="15.319551149116833"/>
    <n v="3963.3966798389997"/>
    <n v="1.171782489527504"/>
    <n v="48532.058119517002"/>
    <n v="14.348555160895799"/>
    <n v="3723.3115539649998"/>
    <n v="1.1008010639421679"/>
    <n v="42596.906938884"/>
    <n v="12.59382133333283"/>
    <n v="0.20692923380341877"/>
    <n v="0.13105607044424983"/>
    <n v="0.15623922979904381"/>
    <n v="1706.1111985140001"/>
    <n v="11702.773939654"/>
    <n v="21336.873156139005"/>
    <n v="5.6761330006980026E-2"/>
    <n v="7.4685323924139402E-2"/>
    <n v="7.7090404052967632E-2"/>
    <n v="1216.9027722870001"/>
    <n v="489.20842622700002"/>
    <n v="725.03368756300017"/>
    <n v="240.085125874"/>
    <n v="31.779663473714631"/>
    <n v="7.0981425585336044E-2"/>
    <n v="5935.151180633"/>
    <n v="870.29515321299994"/>
    <n v="749.37541258599992"/>
    <n v="180.28372089200002"/>
    <n v="272.70787805200052"/>
    <n v="1703.1732710160018"/>
    <n v="-2826.9644046569988"/>
    <n v="-0.30946070891093225"/>
    <n v="-51.876026469380911"/>
    <n v="0.1807244959222829"/>
    <n v="36.097882197299135"/>
    <n v="8.0626377340185143E-2"/>
    <n v="-393.58459314631392"/>
    <n v="-0.83579506556713867"/>
    <n v="512.79300392600055"/>
    <n v="0.1516078029255212"/>
    <n v="715.2767886649998"/>
    <n v="3056.8955959590003"/>
    <n v="7623.9870538190007"/>
    <n v="0.18643330217444332"/>
    <n v="-0.17321852001962079"/>
    <n v="-4.7613369123333138E-2"/>
    <n v="94.679982991793807"/>
    <n v="0.21147235157828281"/>
    <n v="0.90377446947954954"/>
    <n v="1030.934644817087"/>
    <n v="2.2540399691742161"/>
    <n v="526.55764160399997"/>
    <n v="69.699547561601563"/>
    <n v="803.8561368058663"/>
    <n v="0"/>
    <n v="0"/>
    <n v="188.71914706099983"/>
    <n v="24.980435430192252"/>
    <n v="5186.4610873069996"/>
    <n v="1.5333827965382958"/>
    <n v="-442.56891061299928"/>
    <n v="-1353.7223249429985"/>
    <n v="-10450.951458476"/>
    <n v="-58.582100794494679"/>
    <n v="-1424.5192379634011"/>
    <n v="1.1281469454637234"/>
    <n v="-0.63715162774999001"/>
    <n v="4.9570415658439781E-3"/>
    <n v="-0.13084597423809768"/>
    <n v="-3.0898350347413546"/>
    <n v="-202.48378473899928"/>
    <n v="-4515.800277843"/>
    <n v="-5.9864548652761654E-2"/>
    <n v="-1.3351012071783883"/>
    <n v="1669.3053288650001"/>
    <n v="1823.7278207029999"/>
    <n v="133.5"/>
    <n v="3553.477285913109"/>
    <n v="37316.520700365683"/>
    <n v="0.11283597568952852"/>
    <n v="2740.8285188344571"/>
    <n v="27473.096086473241"/>
    <n v="0.1374329451469456"/>
    <n v="3349.2017218292135"/>
    <n v="39542.586926660515"/>
    <n v="0.11546886343838492"/>
    <n v="535.78785667790248"/>
    <n v="5826.5274735544754"/>
    <n v="-8.1968614416731866E-2"/>
  </r>
  <r>
    <x v="259"/>
    <x v="7"/>
    <x v="7"/>
    <x v="21"/>
    <n v="338236.55117402837"/>
    <n v="7594.0761904761894"/>
    <n v="3531.4488884879997"/>
    <n v="1.0440766606182104"/>
    <n v="33806.923554421999"/>
    <n v="49164.831673819994"/>
    <n v="14.535635342533947"/>
    <n v="0.1827173369988111"/>
    <n v="5.228723528082635E-2"/>
    <n v="0.14989353376665027"/>
    <n v="2638.0364757970001"/>
    <n v="0.77993832027919607"/>
    <n v="25356.114285661002"/>
    <n v="36273.302938075001"/>
    <n v="8.0547090420733047E-2"/>
    <n v="0.21714779514255245"/>
    <n v="0.17650225493794114"/>
    <n v="1382.6178575890001"/>
    <n v="21939.252275188002"/>
    <n v="0.18335938930786289"/>
    <n v="9.7322450954104633E-2"/>
    <n v="1257.561771999"/>
    <n v="14318.250371340002"/>
    <n v="0.16568773211566157"/>
    <n v="7.9632849696502861E-2"/>
    <n v="923.93191281500003"/>
    <n v="716.7584203859999"/>
    <n v="0.11248765898401447"/>
    <n v="5.9124931075570153E-2"/>
    <n v="261.51274837"/>
    <n v="7.7316525213576723E-2"/>
    <n v="144.35493190900002"/>
    <n v="4.2678690817991159E-2"/>
    <n v="487.54473241199997"/>
    <n v="64.200663804694898"/>
    <n v="310.610078552"/>
    <n v="40.901627895377104"/>
    <n v="333.16751350630062"/>
    <n v="0"/>
    <n v="0"/>
    <n v="112.0703124360611"/>
    <n v="176.93465385999997"/>
    <n v="310.610078552"/>
    <n v="4343.7660407499998"/>
    <n v="1.2842391000241304"/>
    <n v="32916.067435668003"/>
    <n v="52660.419908533004"/>
    <n v="15.569109762309022"/>
    <n v="4135.286141732"/>
    <n v="1.222601793738231"/>
    <n v="49357.344013875998"/>
    <n v="14.592551822845667"/>
    <n v="3455.4918034880002"/>
    <n v="1.0216198667748631"/>
    <n v="43024.734656330009"/>
    <n v="12.720309057962535"/>
    <n v="0.24119389161025695"/>
    <n v="0.1444576209953885"/>
    <n v="0.1666865368097834"/>
    <n v="1707.8203446860005"/>
    <n v="13410.594284340001"/>
    <n v="21444.322641524002"/>
    <n v="6.7140366097350412E-2"/>
    <n v="7.3718561218796719E-2"/>
    <n v="7.7453242267319977E-2"/>
    <n v="1216.768778889"/>
    <n v="491.05156579700042"/>
    <n v="557.12618810099991"/>
    <n v="679.79433824400007"/>
    <n v="89.516396885316652"/>
    <n v="0.20098192696336786"/>
    <n v="6332.609357546"/>
    <n v="469.895018376"/>
    <n v="743.09611486999995"/>
    <n v="186.03403647300001"/>
    <n v="-812.31715226200004"/>
    <n v="890.85611875400173"/>
    <n v="-3495.5882347129982"/>
    <n v="4.6531308469398045"/>
    <n v="-6.0282488078521554"/>
    <n v="0.46827299213363527"/>
    <n v="-106.96721126932272"/>
    <n v="-0.24016243940592016"/>
    <n v="-480.79520184342789"/>
    <n v="-1.0334744197750703"/>
    <n v="-132.52281401799996"/>
    <n v="-3.9180512442552301E-2"/>
    <n v="645.81966667200004"/>
    <n v="3702.7152626310003"/>
    <n v="7920.2509907469994"/>
    <n v="0.84754421603951746"/>
    <n v="-8.5048938013704056E-2"/>
    <n v="2.4062826769422285E-2"/>
    <n v="85.042558235316278"/>
    <n v="0.19093727878620514"/>
    <n v="1.0947117482657549"/>
    <n v="1067.9162805031281"/>
    <n v="2.341630720646716"/>
    <n v="477.24601732299999"/>
    <n v="62.844512663899692"/>
    <n v="838.979146515303"/>
    <n v="127.07217031499999"/>
    <n v="16.733064974297012"/>
    <n v="168.57364934900005"/>
    <n v="22.198045571416575"/>
    <n v="4989.5857074220003"/>
    <n v="1.4751763788103358"/>
    <n v="-1458.1368189340001"/>
    <n v="-2811.8591438769986"/>
    <n v="-11415.83922546"/>
    <n v="-192.009769504639"/>
    <n v="-1548.7114823465563"/>
    <n v="1.9561877780999946"/>
    <n v="-0.33432468849233177"/>
    <n v="0.12861682040078559"/>
    <n v="-0.43109971819212539"/>
    <n v="-3.3751051404217871"/>
    <n v="-778.34248069"/>
    <n v="-5083.2298679139985"/>
    <n v="-0.23011779122875747"/>
    <n v="-1.5028623755386483"/>
    <n v="1668.955680192"/>
    <n v="1821.55952041"/>
    <n v="133.19999999999999"/>
    <n v="2651.2379042702705"/>
    <n v="37339.744296002435"/>
    <n v="0.10711408562546598"/>
    <n v="1980.5078647124628"/>
    <n v="27541.78747237991"/>
    <n v="0.13265351893851096"/>
    <n v="3261.0856161786787"/>
    <n v="40063.134097787508"/>
    <n v="0.12443947493605201"/>
    <n v="484.84959960360368"/>
    <n v="6037.6450999834515"/>
    <n v="-1.3530097941865882E-2"/>
  </r>
  <r>
    <x v="260"/>
    <x v="8"/>
    <x v="8"/>
    <x v="21"/>
    <n v="338236.55117402837"/>
    <n v="7764.5704999999998"/>
    <n v="4370.9542382060008"/>
    <n v="1.2922773198326136"/>
    <n v="38177.877792628002"/>
    <n v="49611.875461653006"/>
    <n v="14.667804319033181"/>
    <n v="0.17441407310098622"/>
    <n v="0.11392813202210195"/>
    <n v="0.15813397783971661"/>
    <n v="3460.8805431460005"/>
    <n v="1.0232130534483008"/>
    <n v="28816.994828807001"/>
    <n v="36737.515734702996"/>
    <n v="0.15490966496615965"/>
    <n v="0.20932092713512196"/>
    <n v="0.18808529634805526"/>
    <n v="2217.0427219539997"/>
    <n v="22239.978010931001"/>
    <n v="0.19161374139879661"/>
    <n v="0.15692901430551087"/>
    <n v="1268.938064085"/>
    <n v="14446.838614917"/>
    <n v="0.17296668689808969"/>
    <n v="0.11276210270258691"/>
    <n v="960.38545763900004"/>
    <n v="679.40700596600004"/>
    <n v="0.10663240491112491"/>
    <n v="0.10577069410089179"/>
    <n v="261.46539940299999"/>
    <n v="7.7302526440577293E-2"/>
    <n v="133.323971091"/>
    <n v="3.9417375392525981E-2"/>
    <n v="515.28432456600001"/>
    <n v="66.36353222190462"/>
    <n v="315.24112241699999"/>
    <n v="40.599943347413742"/>
    <n v="373.76745685371435"/>
    <n v="0"/>
    <n v="0"/>
    <n v="112.0703124360611"/>
    <n v="200.04320214900002"/>
    <n v="315.24112241699999"/>
    <n v="4538.1459755509995"/>
    <n v="1.3417077367300991"/>
    <n v="37454.213411219003"/>
    <n v="53045.797866221008"/>
    <n v="15.683047169827621"/>
    <n v="4267.5260761419995"/>
    <n v="1.2616986725205479"/>
    <n v="49709.526889630004"/>
    <n v="14.696675068701731"/>
    <n v="3292.2966436869992"/>
    <n v="0.97337104232506722"/>
    <n v="43313.737746054001"/>
    <n v="12.805753132152875"/>
    <n v="9.2800261423298558E-2"/>
    <n v="0.13794000812342722"/>
    <n v="0.16302942013598698"/>
    <n v="1685.2923286169996"/>
    <n v="15095.886612957"/>
    <n v="21526.417680698003"/>
    <n v="5.1207072089375805E-2"/>
    <n v="7.1157700353175368E-2"/>
    <n v="7.2636283801993606E-2"/>
    <n v="1203.8930278749999"/>
    <n v="481.3993007419997"/>
    <n v="451.16078686299994"/>
    <n v="975.22943245500005"/>
    <n v="125.59991984811008"/>
    <n v="0.28832763019548058"/>
    <n v="6395.7891435760002"/>
    <n v="518.09065131800003"/>
    <n v="764.41963660299996"/>
    <n v="143.953139695"/>
    <n v="-167.19173734499873"/>
    <n v="723.664381409003"/>
    <n v="-3433.9224045679975"/>
    <n v="-0.26945069294112522"/>
    <n v="-2.7823024507286225"/>
    <n v="0.23867539255267878"/>
    <n v="-21.532644638231918"/>
    <n v="-4.9430416897485382E-2"/>
    <n v="-470.87431101673809"/>
    <n v="-1.0152428507944391"/>
    <n v="808.03769511000132"/>
    <n v="0.23889721329799521"/>
    <n v="538.2603576869999"/>
    <n v="4240.9756203180004"/>
    <n v="8193.9777676760004"/>
    <n v="1.0347524731818831"/>
    <n v="-1.6342071545816794E-2"/>
    <n v="0.11548726609281079"/>
    <n v="69.322618383978863"/>
    <n v="0.15913725344546098"/>
    <n v="1.2538490017112158"/>
    <n v="1100.8821532689044"/>
    <n v="2.4225583365353267"/>
    <n v="384.97324464299999"/>
    <n v="49.580752038119819"/>
    <n v="864.88886369327599"/>
    <n v="0"/>
    <n v="0"/>
    <n v="153.28711304399991"/>
    <n v="19.741866345859041"/>
    <n v="5076.4063332379992"/>
    <n v="1.5008449901755601"/>
    <n v="-705.45209503199862"/>
    <n v="-3517.3112389089974"/>
    <n v="-11627.900172243995"/>
    <n v="-90.855263022210778"/>
    <n v="-1571.7564642856426"/>
    <n v="0.42980290087694972"/>
    <n v="-0.25440589887611198"/>
    <n v="0.14924018421867924"/>
    <n v="-0.20856767034294638"/>
    <n v="-3.4378011873297649"/>
    <n v="269.77733742300143"/>
    <n v="-5232.1110286679977"/>
    <n v="7.9759959852534229E-2"/>
    <n v="-1.5468792507809095"/>
    <n v="1644.8488411559999"/>
    <n v="1796.2610119230001"/>
    <n v="133.5"/>
    <n v="3274.1230248734091"/>
    <n v="37555.480375924169"/>
    <n v="0.11483619797054123"/>
    <n v="2592.4198825063672"/>
    <n v="27798.5349102113"/>
    <n v="0.14360277192742865"/>
    <n v="3399.3602813116099"/>
    <n v="40225.730530414003"/>
    <n v="0.12052920531074496"/>
    <n v="403.19127916629202"/>
    <n v="6234.6527620351681"/>
    <n v="7.4939809344896302E-2"/>
  </r>
  <r>
    <x v="261"/>
    <x v="9"/>
    <x v="9"/>
    <x v="21"/>
    <n v="338236.55117402837"/>
    <n v="7866.6784782608702"/>
    <n v="3977.2279507849989"/>
    <n v="1.1758717196529858"/>
    <n v="42155.105743412998"/>
    <n v="50145.914102157993"/>
    <n v="14.82569341725492"/>
    <n v="0.1725642875085327"/>
    <n v="0.15509999375014649"/>
    <n v="0.16040546038334558"/>
    <n v="2938.4860406579992"/>
    <n v="0.86876655715014628"/>
    <n v="31755.480869464998"/>
    <n v="37239.308293751994"/>
    <n v="0.20593175253116147"/>
    <n v="0.20900651102449364"/>
    <n v="0.19080137694669652"/>
    <n v="1407.069771702"/>
    <n v="22432.106564006001"/>
    <n v="0.19481748797472154"/>
    <n v="0.15813814703901774"/>
    <n v="1493.2599833440001"/>
    <n v="14763.615768324"/>
    <n v="0.17850148327402326"/>
    <n v="0.26925777864855327"/>
    <n v="915.57332939700007"/>
    <n v="796.12872242500009"/>
    <n v="0.10903134462039188"/>
    <n v="0.17840889887098044"/>
    <n v="278.58991820699998"/>
    <n v="8.2365408835918738E-2"/>
    <n v="136.67292838400002"/>
    <n v="4.0407498216737524E-2"/>
    <n v="623.47906353600001"/>
    <n v="79.255694161004527"/>
    <n v="324.31224733300002"/>
    <n v="41.226071235683385"/>
    <n v="414.99352808939773"/>
    <n v="37.391065883000003"/>
    <n v="4.7530944586496249"/>
    <n v="116.82340689471073"/>
    <n v="261.77575031999999"/>
    <n v="361.70331321600003"/>
    <n v="4308.2357679770003"/>
    <n v="1.2737345366794319"/>
    <n v="41762.449179196003"/>
    <n v="53576.672621769001"/>
    <n v="15.840000862060263"/>
    <n v="4021.9349646010005"/>
    <n v="1.1890893963531597"/>
    <n v="50203.394884380003"/>
    <n v="14.842687672317684"/>
    <n v="3511.0730542310002"/>
    <n v="1.0380525233136304"/>
    <n v="43783.090532333998"/>
    <n v="12.944517788027843"/>
    <n v="0.14054117512231779"/>
    <n v="0.13820779687158913"/>
    <n v="0.16751410604436501"/>
    <n v="1765.5575776289998"/>
    <n v="16861.444190586"/>
    <n v="21671.232872894001"/>
    <n v="8.9351147657751095E-2"/>
    <n v="7.3034196947661556E-2"/>
    <n v="7.5690858791650495E-2"/>
    <n v="1253.0242610350001"/>
    <n v="512.53331659399964"/>
    <n v="513.89825842400001"/>
    <n v="510.86191037000003"/>
    <n v="64.939975846443787"/>
    <n v="0.15103687303952937"/>
    <n v="6420.3043520459996"/>
    <n v="502.85846869099998"/>
    <n v="798.26868409099995"/>
    <n v="216.79086877200001"/>
    <n v="-331.00781719200131"/>
    <n v="392.65656421700169"/>
    <n v="-3430.7585196109985"/>
    <n v="-9.4678422399402384E-3"/>
    <n v="-1.5304739487751082"/>
    <n v="0.28233589359119793"/>
    <n v="-42.077201719470686"/>
    <n v="-9.7862817026446169E-2"/>
    <n v="-467.70048644160602"/>
    <n v="-1.0143074448053415"/>
    <n v="179.85409317799872"/>
    <n v="5.3174056013083219E-2"/>
    <n v="588.54177369600006"/>
    <n v="4829.5173940140003"/>
    <n v="8124.4085024489996"/>
    <n v="-0.10571052772621803"/>
    <n v="-2.8177033198065304E-2"/>
    <n v="0.16941451014367881"/>
    <n v="74.814519917447072"/>
    <n v="0.1740030081471548"/>
    <n v="1.4278520098583707"/>
    <n v="1086.5802107942291"/>
    <n v="2.4019901084755491"/>
    <n v="384.405889468"/>
    <n v="48.865082071205066"/>
    <n v="844.89133805294216"/>
    <n v="0"/>
    <n v="0"/>
    <n v="204.13588422800007"/>
    <n v="25.949437846242002"/>
    <n v="4896.7775416730001"/>
    <n v="1.4477375448265868"/>
    <n v="-919.54959088800138"/>
    <n v="-4436.8608297969986"/>
    <n v="-11555.167022059999"/>
    <n v="-116.89172163691775"/>
    <n v="-1554.2806972358349"/>
    <n v="-7.3298816127168154E-2"/>
    <n v="-0.22293173216651596"/>
    <n v="0.20080965460584577"/>
    <n v="-0.27186582517360097"/>
    <n v="-3.4162975532808906"/>
    <n v="-408.68768051800134"/>
    <n v="-5134.8626700139994"/>
    <n v="-0.1208289521340716"/>
    <n v="-1.5181276689910508"/>
    <n v="1725.0469603500001"/>
    <n v="1878.0043004680001"/>
    <n v="133.5"/>
    <n v="2979.1969668801489"/>
    <n v="37863.467637389265"/>
    <n v="0.11708486037014199"/>
    <n v="2201.1131390696623"/>
    <n v="28109.272966574212"/>
    <n v="0.1462473979058978"/>
    <n v="3227.1428973610491"/>
    <n v="40522.414923175354"/>
    <n v="0.12500371304147073"/>
    <n v="440.85526119550565"/>
    <n v="6164.9486447023564"/>
    <n v="0.12867907702155201"/>
  </r>
  <r>
    <x v="262"/>
    <x v="10"/>
    <x v="10"/>
    <x v="21"/>
    <n v="338236.55117402837"/>
    <n v="7805.0828571428574"/>
    <n v="4457.9907691799999"/>
    <n v="1.3180097637899248"/>
    <n v="46613.096512592994"/>
    <n v="50662.650665901994"/>
    <n v="14.978467137880438"/>
    <n v="0.16846869801436104"/>
    <n v="0.13110967646575244"/>
    <n v="0.16789517941902066"/>
    <n v="3554.6955079149998"/>
    <n v="1.050949548644744"/>
    <n v="35310.176377379998"/>
    <n v="37805.313679758998"/>
    <n v="0.18938242605280786"/>
    <n v="0.20700167761652311"/>
    <n v="0.20157428396934174"/>
    <n v="2245.949127285"/>
    <n v="22845.845499943"/>
    <n v="0.20918299420278985"/>
    <n v="0.22581412214097685"/>
    <n v="1353.300783527"/>
    <n v="14960.644491413001"/>
    <n v="0.18614375695180541"/>
    <n v="0.17039996885712627"/>
    <n v="1000.9684297240001"/>
    <n v="705.66541234200008"/>
    <n v="0.14962951935296331"/>
    <n v="7.7596751654210427E-2"/>
    <n v="263.47761267700002"/>
    <n v="7.7897439458409212E-2"/>
    <n v="95.311864408000005"/>
    <n v="2.8179055184062721E-2"/>
    <n v="544.50578418000009"/>
    <n v="69.762972942906444"/>
    <n v="327.30584532900002"/>
    <n v="41.934961014470794"/>
    <n v="456.92848910386851"/>
    <n v="0"/>
    <n v="0"/>
    <n v="116.82340689471073"/>
    <n v="217.19993885100007"/>
    <n v="327.30584532900002"/>
    <n v="5317.3262609110006"/>
    <n v="1.5720732258102843"/>
    <n v="47079.775440107005"/>
    <n v="55080.031561338001"/>
    <n v="16.284470548837405"/>
    <n v="4795.941083912001"/>
    <n v="1.4179251376781006"/>
    <n v="51419.172438133006"/>
    <n v="15.202133613193384"/>
    <n v="3767.9336236840008"/>
    <n v="1.1139936268287385"/>
    <n v="44630.057472934997"/>
    <n v="13.194924474608921"/>
    <n v="0.39417195085982581"/>
    <n v="0.16230926137445767"/>
    <n v="0.19561625197417465"/>
    <n v="1734.4952506420002"/>
    <n v="18595.939441228002"/>
    <n v="21939.345339142001"/>
    <n v="0.18283934392942336"/>
    <n v="8.2406412843205601E-2"/>
    <n v="8.9592792780021302E-2"/>
    <n v="1242.770082923"/>
    <n v="491.72516771900018"/>
    <n v="782.73599718500009"/>
    <n v="1028.0074602280001"/>
    <n v="131.70999963020435"/>
    <n v="0.30393151084936204"/>
    <n v="6789.1149651980004"/>
    <n v="529.14817746100005"/>
    <n v="849.23801163199994"/>
    <n v="393.70136376300002"/>
    <n v="-859.33549173100073"/>
    <n v="-466.67892751399904"/>
    <n v="-4417.3808954359993"/>
    <n v="-7.7511707733877007"/>
    <n v="-0.23858818148002336"/>
    <n v="0.64283948352952613"/>
    <n v="-110.09947074995827"/>
    <n v="-0.25406346202035929"/>
    <n v="-594.90341771061981"/>
    <n v="-1.3060034109569616"/>
    <n v="168.6719684969994"/>
    <n v="4.9868048829002767E-2"/>
    <n v="718.50151981600004"/>
    <n v="5548.0189138300002"/>
    <n v="7914.2913423280006"/>
    <n v="-0.22626850467325821"/>
    <n v="-5.9364953552974442E-2"/>
    <n v="0.10759272482352666"/>
    <n v="92.055591589070715"/>
    <n v="0.21242574681005394"/>
    <n v="1.6402777566684246"/>
    <n v="1053.8578801126062"/>
    <n v="2.3398687441842929"/>
    <n v="384.48282450800002"/>
    <n v="49.260569239971467"/>
    <n v="791.46351517470418"/>
    <n v="0"/>
    <n v="0"/>
    <n v="334.01869530800002"/>
    <n v="42.795022349099249"/>
    <n v="6035.8277807270006"/>
    <n v="1.7844989726203382"/>
    <n v="-1577.8370115470007"/>
    <n v="-6014.6978413439992"/>
    <n v="-12331.672237763998"/>
    <n v="-202.15506233902897"/>
    <n v="-1648.7612978232257"/>
    <n v="0.96901835136482783"/>
    <n v="-7.6235926374981888E-2"/>
    <n v="0.25393767477825846"/>
    <n v="-0.46648920883041317"/>
    <n v="-3.6458721551412538"/>
    <n v="-549.82955131900053"/>
    <n v="-5542.5572725660004"/>
    <n v="-0.16255769798105116"/>
    <n v="-1.6386630165567948"/>
    <n v="1704.7181451700001"/>
    <n v="1861.8741820800001"/>
    <n v="133.80000000000001"/>
    <n v="3331.8316660538117"/>
    <n v="38149.507800014951"/>
    <n v="0.12437352366398202"/>
    <n v="2656.7231000859488"/>
    <n v="28456.343731337132"/>
    <n v="0.15670328021517732"/>
    <n v="3974.0853967944695"/>
    <n v="41549.075805795175"/>
    <n v="0.15195340852398176"/>
    <n v="536.9966515814649"/>
    <n v="5984.3110768580109"/>
    <n v="6.9170381098887512E-2"/>
  </r>
  <r>
    <x v="263"/>
    <x v="11"/>
    <x v="11"/>
    <x v="21"/>
    <n v="338236.55117402837"/>
    <n v="7810.2420000000002"/>
    <n v="4269.2672736470004"/>
    <n v="1.2622134594349002"/>
    <n v="50882.363786239992"/>
    <n v="50882.363786239992"/>
    <n v="15.043425558126675"/>
    <n v="0.15794323729452397"/>
    <n v="5.425612598820706E-2"/>
    <n v="0.15794323729452397"/>
    <n v="2899.823222813"/>
    <n v="0.85733585348704444"/>
    <n v="38209.999600192998"/>
    <n v="38209.999600192998"/>
    <n v="0.16218984023370187"/>
    <n v="0.20348000446737835"/>
    <n v="0.20348000446737835"/>
    <n v="1509.477379098"/>
    <n v="23078.301953480001"/>
    <n v="0.21280644480133781"/>
    <n v="0.18203026190418981"/>
    <n v="1430.1898092586"/>
    <n v="15194.604046958601"/>
    <n v="0.19698794677658205"/>
    <n v="0.19558070431625429"/>
    <n v="978.30788706600003"/>
    <n v="749.44608135500005"/>
    <n v="9.938351075698959E-2"/>
    <n v="0.16562572119880192"/>
    <n v="275.01524177099992"/>
    <n v="8.1308551904403725E-2"/>
    <n v="349.51675932200004"/>
    <n v="0.10333500566654247"/>
    <n v="744.91204974100003"/>
    <n v="95.37630840900961"/>
    <n v="324.066531188"/>
    <n v="41.492508322789483"/>
    <n v="498.420997426658"/>
    <n v="0"/>
    <n v="0"/>
    <n v="116.82340689471073"/>
    <n v="420.84551855300003"/>
    <n v="324.066531188"/>
    <n v="6024.4755810290017"/>
    <n v="1.7811426825746306"/>
    <n v="53104.251021136006"/>
    <n v="53104.251021136006"/>
    <n v="15.700328907922485"/>
    <n v="5761.804949747002"/>
    <n v="1.7034838280332563"/>
    <n v="49779.337335224001"/>
    <n v="14.717314601996312"/>
    <n v="5562.4376089600019"/>
    <n v="1.644540659385459"/>
    <n v="43146.026882958002"/>
    <n v="12.756169235168983"/>
    <n v="-0.24696466091362901"/>
    <n v="9.4805840524410545E-2"/>
    <n v="9.4805840524410545E-2"/>
    <n v="3397.4963909640005"/>
    <n v="21993.435832192001"/>
    <n v="21993.435832192001"/>
    <n v="1.6178260941559053E-2"/>
    <n v="7.1617481001466032E-2"/>
    <n v="7.1617481001466032E-2"/>
    <n v="1239.839095409"/>
    <n v="2157.6572955550005"/>
    <n v="353.65211789900002"/>
    <n v="199.36734078700002"/>
    <n v="25.526397362207216"/>
    <n v="5.8943168647797077E-2"/>
    <n v="6633.3104522660005"/>
    <n v="642.97283846800008"/>
    <n v="1275.4656262830001"/>
    <n v="155.52126662799998"/>
    <n v="-1755.2083073820013"/>
    <n v="-2221.8872348960003"/>
    <n v="-2221.8872348960003"/>
    <n v="-0.5557224205638549"/>
    <n v="-0.51312995816248308"/>
    <n v="-0.51312995816248308"/>
    <n v="-224.73161617552967"/>
    <n v="-0.51892922313973011"/>
    <n v="-281.04094168616604"/>
    <n v="-0.65690334979580678"/>
    <n v="-1555.8409665950012"/>
    <n v="-0.45998605449193308"/>
    <n v="810.47758804299997"/>
    <n v="6358.4965018729999"/>
    <n v="6358.4965018729999"/>
    <n v="-0.65748762556581297"/>
    <n v="-0.23061938274699501"/>
    <n v="-0.23061938274699501"/>
    <n v="103.77112361473561"/>
    <n v="0.23961857026681771"/>
    <n v="1.879896326935242"/>
    <n v="835.03814243919601"/>
    <n v="1.879896326935242"/>
    <n v="361.57348667700001"/>
    <n v="46.294786599058007"/>
    <n v="556.4974330351921"/>
    <n v="0"/>
    <n v="0"/>
    <n v="448.90410136599996"/>
    <n v="57.476337015677615"/>
    <n v="6834.9531690720014"/>
    <n v="2.020761252841448"/>
    <n v="-2565.685895425001"/>
    <n v="-8580.3837367689994"/>
    <n v="-8580.3837367689994"/>
    <n v="-328.50273979026531"/>
    <n v="-1116.079084125362"/>
    <n v="-0.59384260020445168"/>
    <n v="-0.33112330780943944"/>
    <n v="-0.33112330780943944"/>
    <n v="-0.75854779340654777"/>
    <n v="-2.5367996767310488"/>
    <n v="-2366.3185546380009"/>
    <n v="-1947.0732845029997"/>
    <n v="-0.69960462475875063"/>
    <n v="-0.57565430990372124"/>
    <n v="3321.5787578479999"/>
    <n v="3625.6564745639998"/>
    <n v="134.69999999999999"/>
    <n v="3169.4634548233116"/>
    <n v="38199.129842427632"/>
    <n v="0.11483833342835403"/>
    <n v="2152.8012047609504"/>
    <n v="28686.851174635063"/>
    <n v="0.1586243308600499"/>
    <n v="4472.5134231841148"/>
    <n v="39858.06371185217"/>
    <n v="5.4762951739390386E-2"/>
    <n v="601.69085972011885"/>
    <n v="4762.9877389679614"/>
    <n v="-0.2585521861657214"/>
  </r>
  <r>
    <x v="264"/>
    <x v="0"/>
    <x v="0"/>
    <x v="22"/>
    <n v="371826.24219199648"/>
    <n v="7892.6847727272743"/>
    <n v="4124.7435304300006"/>
    <n v="1.1093201776490389"/>
    <n v="4124.7435304300006"/>
    <n v="51202.481380490994"/>
    <n v="13.770539991648045"/>
    <n v="8.4139045367622955E-2"/>
    <n v="8.4139045367622955E-2"/>
    <n v="0.14838774514406206"/>
    <n v="3170.3205065040006"/>
    <n v="0.85263495330890915"/>
    <n v="3170.3205065040006"/>
    <n v="38478.575472218996"/>
    <n v="9.255668773703607E-2"/>
    <n v="9.255668773703607E-2"/>
    <n v="0.18990411128591411"/>
    <n v="1764.8939616330001"/>
    <n v="23157.069468613001"/>
    <n v="0.20008858693455944"/>
    <n v="4.6715070092461231E-2"/>
    <n v="1364.7977255830001"/>
    <n v="15375.1917051936"/>
    <n v="0.18225535795028391"/>
    <n v="0.15249630383519741"/>
    <n v="1159.2110978649998"/>
    <n v="712.28398651199996"/>
    <n v="6.9590966761734929E-2"/>
    <n v="0.16182686279814495"/>
    <n v="273.42565705699997"/>
    <n v="7.353586864797286E-2"/>
    <n v="116.16520254999999"/>
    <n v="3.124179774541487E-2"/>
    <n v="564.83216431899996"/>
    <n v="71.564009026528666"/>
    <n v="333.223921152"/>
    <n v="42.219337367106874"/>
    <n v="42.219337367106874"/>
    <n v="0"/>
    <n v="0"/>
    <n v="0"/>
    <n v="231.60824316699996"/>
    <n v="333.223921152"/>
    <n v="3974.1754129680007"/>
    <n v="1.0688259627774988"/>
    <n v="3974.1754129680007"/>
    <n v="54276.186135529002"/>
    <n v="14.5971908318141"/>
    <n v="3828.0010208210006"/>
    <n v="1.0295134088046349"/>
    <n v="50933.093661156003"/>
    <n v="13.698090097378374"/>
    <n v="3271.8173338910005"/>
    <n v="0.87993179679920552"/>
    <n v="43806.295047763"/>
    <n v="11.781388744784492"/>
    <n v="0.41821363963288749"/>
    <n v="0.41821363963288749"/>
    <n v="0.12588153796890378"/>
    <n v="1720.3071413900002"/>
    <n v="1720.3071413900002"/>
    <n v="22145.111784370998"/>
    <n v="9.6693189082444952E-2"/>
    <n v="9.6693189082444952E-2"/>
    <n v="7.1994059132424182E-2"/>
    <n v="1229.399234967"/>
    <n v="490.90790642300021"/>
    <n v="461.12687287"/>
    <n v="556.18368693000002"/>
    <n v="70.468250404711611"/>
    <n v="0.1495816120054293"/>
    <n v="7126.7986133930008"/>
    <n v="342.08510430999996"/>
    <n v="818.75361103"/>
    <n v="75.718996438000005"/>
    <n v="150.56811746199992"/>
    <n v="150.56811746199992"/>
    <n v="-3073.7047550380007"/>
    <n v="-0.84979022861709941"/>
    <n v="-0.84979022861709941"/>
    <n v="-0.15121943421526352"/>
    <n v="19.07692018592704"/>
    <n v="4.0494214871540035E-2"/>
    <n v="-399.59766066073098"/>
    <n v="-0.82665084016605261"/>
    <n v="706.75180439199994"/>
    <n v="0.19007582687696933"/>
    <n v="380.00272154300001"/>
    <n v="380.00272154300001"/>
    <n v="6701.4573982060001"/>
    <n v="9.2587472239465285"/>
    <n v="9.2587472239465285"/>
    <n v="-0.15611433661676621"/>
    <n v="48.14619264360816"/>
    <n v="0.10219900545555939"/>
    <n v="0.10219900545555939"/>
    <n v="878.09826739234381"/>
    <n v="1.8023088845745401"/>
    <n v="287.77922521900001"/>
    <n v="36.46151259117871"/>
    <n v="592.95894562637079"/>
    <n v="0"/>
    <n v="0"/>
    <n v="92.223496323999996"/>
    <n v="11.684680052429442"/>
    <n v="4354.1781345110012"/>
    <n v="1.1710249682330582"/>
    <n v="-229.43460408100009"/>
    <n v="-229.43460408100009"/>
    <n v="-9775.1621532440004"/>
    <n v="-29.069272457681116"/>
    <n v="-1277.695928053075"/>
    <n v="-1.2376713883025932"/>
    <n v="-1.2376713883025932"/>
    <n v="-0.15458127839223368"/>
    <n v="-6.170479058401937E-2"/>
    <n v="-2.6289597247405929"/>
    <n v="326.74908284899993"/>
    <n v="-2648.363539851"/>
    <n v="8.7876821421409929E-2"/>
    <n v="-0.71225837214671062"/>
    <n v="1707.623966055"/>
    <n v="1862.2219307830001"/>
    <n v="136"/>
    <n v="3032.8996547279417"/>
    <n v="38327.734889385341"/>
    <n v="0.10536427363530243"/>
    <n v="2331.1180194882359"/>
    <n v="28802.896954063759"/>
    <n v="0.14532272970163329"/>
    <n v="2922.187803652942"/>
    <n v="40641.136783768474"/>
    <n v="8.431541836777745E-2"/>
    <n v="279.41376584044122"/>
    <n v="5014.1253023580202"/>
    <n v="-0.18705013163460549"/>
  </r>
  <r>
    <x v="265"/>
    <x v="1"/>
    <x v="1"/>
    <x v="22"/>
    <n v="371826.24219199648"/>
    <n v="7897.4904999999999"/>
    <n v="3851.9921639730001"/>
    <n v="1.0359656546199292"/>
    <n v="7976.7356944030007"/>
    <n v="51844.747823711004"/>
    <n v="13.943272943317542"/>
    <n v="0.13720213706706796"/>
    <n v="0.20010010172125381"/>
    <n v="0.15029667737124885"/>
    <n v="2713.4203845080001"/>
    <n v="0.72975494373710614"/>
    <n v="5883.7408910120012"/>
    <n v="38821.935649748993"/>
    <n v="0.14487403168876001"/>
    <n v="0.11607714396859037"/>
    <n v="0.18268423894200336"/>
    <n v="1449.17172134"/>
    <n v="23307.812342293"/>
    <n v="0.19236070698284857"/>
    <n v="0.11609636827744985"/>
    <n v="1226.5977791309999"/>
    <n v="15522.0205181776"/>
    <n v="0.17308417877043669"/>
    <n v="0.1359816938506182"/>
    <n v="1010.0511815469999"/>
    <n v="622.01405850599997"/>
    <n v="9.7968408308030996E-2"/>
    <n v="0.10572131106984828"/>
    <n v="277.19387290000003"/>
    <n v="7.4549303262158667E-2"/>
    <n v="133.63602569"/>
    <n v="3.594045027650189E-2"/>
    <n v="727.74188087499988"/>
    <n v="92.148497155520474"/>
    <n v="377.65804356899997"/>
    <n v="47.82000606002628"/>
    <n v="90.039343427133161"/>
    <n v="186.91150083100001"/>
    <n v="23.66720173085362"/>
    <n v="23.66720173085362"/>
    <n v="163.1723364749999"/>
    <n v="564.56954440000004"/>
    <n v="4084.5110122229999"/>
    <n v="1.0984999305438798"/>
    <n v="8058.686425191001"/>
    <n v="54559.343551288999"/>
    <n v="14.673343987140289"/>
    <n v="3933.971136183"/>
    <n v="1.0580133110001557"/>
    <n v="51258.047561856001"/>
    <n v="13.785484117441166"/>
    <n v="3567.1299206220001"/>
    <n v="0.95935399814520739"/>
    <n v="44288.637853474"/>
    <n v="11.911111381591265"/>
    <n v="7.4488575865046203E-2"/>
    <n v="0.22034857886193904"/>
    <n v="0.11825052736843533"/>
    <n v="1782.4101520639999"/>
    <n v="3502.7172934540004"/>
    <n v="22254.690150647999"/>
    <n v="6.5504713150490446E-2"/>
    <n v="8.0597656203727386E-2"/>
    <n v="7.1474565631511222E-2"/>
    <n v="1253.9693795410001"/>
    <n v="528.44077252299985"/>
    <n v="554.05268784199995"/>
    <n v="366.84121556100001"/>
    <n v="46.450352243032135"/>
    <n v="9.8659312854948417E-2"/>
    <n v="6969.4097083820016"/>
    <n v="417.59056264499992"/>
    <n v="862.11454858799993"/>
    <n v="101.501845523"/>
    <n v="-232.51884824999979"/>
    <n v="-81.950730787999873"/>
    <n v="-2714.5957275780011"/>
    <n v="-0.60698463037942707"/>
    <n v="-1.1995110948363474"/>
    <n v="-0.27010295652214689"/>
    <n v="-29.442118132335811"/>
    <n v="-6.2534275923950569E-2"/>
    <n v="-347.82852692820677"/>
    <n v="-0.73007104382274624"/>
    <n v="134.32236731100022"/>
    <n v="3.6125036930997848E-2"/>
    <n v="907.87870943500013"/>
    <n v="1287.881430978"/>
    <n v="7424.5123064859999"/>
    <n v="3.912130925570672"/>
    <n v="4.8047812636791907"/>
    <n v="-2.187295745759732E-2"/>
    <n v="114.95787293887851"/>
    <n v="0.24416746491126012"/>
    <n v="0.3463664703668195"/>
    <n v="967.68584781718789"/>
    <n v="1.9967693142681073"/>
    <n v="413.245992242"/>
    <n v="52.32624113216724"/>
    <n v="627.79270162185139"/>
    <n v="0"/>
    <n v="0"/>
    <n v="494.63271719300013"/>
    <n v="62.631631806711276"/>
    <n v="4992.3897216579999"/>
    <n v="1.34266739545514"/>
    <n v="-1140.3975576849998"/>
    <n v="-1369.8321617659999"/>
    <n v="-10139.108034064"/>
    <n v="-144.39999107121432"/>
    <n v="-1315.5143747453947"/>
    <n v="0.46872959601229502"/>
    <n v="-8.2519279742892628"/>
    <n v="-0.10350246415583053"/>
    <n v="-0.30670174083521068"/>
    <n v="-2.7268403580908531"/>
    <n v="-773.5563421239998"/>
    <n v="-3169.6983256820008"/>
    <n v="-0.20804242798026223"/>
    <n v="-0.8524676222409534"/>
    <n v="1802.8055951050001"/>
    <n v="1969.285702553"/>
    <n v="136.6"/>
    <n v="2819.906415792826"/>
    <n v="38697.468999259843"/>
    <n v="0.10616117193303598"/>
    <n v="1986.398524530015"/>
    <n v="28980.089213725067"/>
    <n v="0.13741830955345891"/>
    <n v="2990.125191964129"/>
    <n v="40729.46533721123"/>
    <n v="7.596452458093661E-2"/>
    <n v="664.62570236822853"/>
    <n v="5537.6641336155617"/>
    <n v="-5.9541931587939634E-2"/>
  </r>
  <r>
    <x v="266"/>
    <x v="2"/>
    <x v="2"/>
    <x v="22"/>
    <n v="371826.24219199648"/>
    <n v="7962.8940000000002"/>
    <n v="4027.712574317"/>
    <n v="1.0832243981954472"/>
    <n v="12004.44826872"/>
    <n v="52433.900684078006"/>
    <n v="14.101721377966431"/>
    <n v="0.14843107750439888"/>
    <n v="0.17133710314142503"/>
    <n v="0.16920868036392367"/>
    <n v="3061.0368464620001"/>
    <n v="0.82324389704624468"/>
    <n v="8944.7777374740017"/>
    <n v="39202.170391240994"/>
    <n v="0.14183618432224976"/>
    <n v="0.12476044619480331"/>
    <n v="0.18922763620115735"/>
    <n v="1827.8617192349998"/>
    <n v="23439.842413368999"/>
    <n v="0.18439937392373795"/>
    <n v="7.7855647533959127E-2"/>
    <n v="1227.5347655510002"/>
    <n v="15666.1575419206"/>
    <n v="0.18135219184319951"/>
    <n v="0.13304165052297479"/>
    <n v="994.83397594399992"/>
    <n v="648.60454022199997"/>
    <n v="9.4522038216515059E-2"/>
    <n v="0.17959282528979936"/>
    <n v="271.668960218"/>
    <n v="7.3063417637349221E-2"/>
    <n v="163.923467147"/>
    <n v="4.4086040345252542E-2"/>
    <n v="531.08330049000006"/>
    <n v="66.694759529638347"/>
    <n v="294.227257861"/>
    <n v="36.949789594210344"/>
    <n v="126.98913302134351"/>
    <n v="12.926224104999999"/>
    <n v="1.6233073182940774"/>
    <n v="25.290509049147698"/>
    <n v="223.92981852400007"/>
    <n v="307.15348196600002"/>
    <n v="5019.9217820459999"/>
    <n v="1.3500719455551253"/>
    <n v="13078.608207237001"/>
    <n v="54440.923741057006"/>
    <n v="14.641495828835517"/>
    <n v="4603.8740828459995"/>
    <n v="1.2381789019799037"/>
    <n v="50926.955745882995"/>
    <n v="13.696439349104979"/>
    <n v="3658.3800428579993"/>
    <n v="0.98389506380481762"/>
    <n v="43935.989448425004"/>
    <n v="11.816269123290708"/>
    <n v="-2.304630941819108E-2"/>
    <n v="0.11383751182800439"/>
    <n v="9.7724200957440166E-2"/>
    <n v="1791.824895173"/>
    <n v="5294.5421886270005"/>
    <n v="22364.204196536997"/>
    <n v="6.5097390256747101E-2"/>
    <n v="7.5301664450248662E-2"/>
    <n v="7.1349235368560526E-2"/>
    <n v="1267.3780610159999"/>
    <n v="524.44683415700001"/>
    <n v="615.32033838100006"/>
    <n v="945.49403998800005"/>
    <n v="118.73748915758517"/>
    <n v="0.2542838381750861"/>
    <n v="6990.9662974580006"/>
    <n v="634.20789772899991"/>
    <n v="814.87698024500003"/>
    <n v="218.19763052999997"/>
    <n v="-992.2092077289999"/>
    <n v="-1074.1599385169998"/>
    <n v="-2007.0230569790015"/>
    <n v="-0.41627262863574455"/>
    <n v="-0.16668747712137977"/>
    <n v="-0.57735532377331023"/>
    <n v="-124.60409591399808"/>
    <n v="-0.26684754735967831"/>
    <n v="-240.14542732482988"/>
    <n v="-0.5397744508690846"/>
    <n v="-46.715167740999846"/>
    <n v="-1.2563709184592185E-2"/>
    <n v="466.08035353199995"/>
    <n v="1753.9617845099999"/>
    <n v="7421.6598244399993"/>
    <n v="-6.082922392253054E-3"/>
    <n v="1.5390354512033131"/>
    <n v="-2.944908503319521E-3"/>
    <n v="58.531528051484784"/>
    <n v="0.1253489669756376"/>
    <n v="0.47171543734245713"/>
    <n v="962.13439283936134"/>
    <n v="1.9960021596882731"/>
    <n v="323.40904947199999"/>
    <n v="40.614511441694439"/>
    <n v="615.4810403411833"/>
    <n v="0"/>
    <n v="0"/>
    <n v="142.67130405999995"/>
    <n v="17.917016609790355"/>
    <n v="5486.002135578"/>
    <n v="1.4754209125307631"/>
    <n v="-1458.2895612609998"/>
    <n v="-2828.1217230269995"/>
    <n v="-9428.6828814190012"/>
    <n v="-183.13562396548289"/>
    <n v="-1202.2798201641913"/>
    <n v="-0.32757888720433725"/>
    <n v="0.42847230550598714"/>
    <n v="-0.22666936053804621"/>
    <n v="-0.39219651433531588"/>
    <n v="-2.5357766105573578"/>
    <n v="-512.79552127299974"/>
    <n v="-2437.7165839610007"/>
    <n v="-0.13791267616022979"/>
    <n v="-0.65560638474308108"/>
    <n v="1864.0091498310001"/>
    <n v="2028.64170453"/>
    <n v="138.19999999999999"/>
    <n v="2914.4085197662812"/>
    <n v="39014.778037190787"/>
    <n v="0.12389389610753665"/>
    <n v="2214.9325951244573"/>
    <n v="29170.246805095747"/>
    <n v="0.14326725410723729"/>
    <n v="3632.3601896136042"/>
    <n v="40480.902874046886"/>
    <n v="5.5738661968271153E-2"/>
    <n v="337.25061760636754"/>
    <n v="5520.7358723865818"/>
    <n v="-4.1625889888847745E-2"/>
  </r>
  <r>
    <x v="267"/>
    <x v="3"/>
    <x v="3"/>
    <x v="22"/>
    <n v="371826.24219199648"/>
    <n v="8006.0007500000002"/>
    <n v="5201.0854941579992"/>
    <n v="1.3987946260856872"/>
    <n v="17205.533762878"/>
    <n v="52354.019471622996"/>
    <n v="14.080237899020972"/>
    <n v="9.353419914242167E-2"/>
    <n v="-1.5126248070257975E-2"/>
    <n v="0.12906300438561646"/>
    <n v="4334.319811067"/>
    <n v="1.1656842146254236"/>
    <n v="13279.097548541002"/>
    <n v="39473.389674926002"/>
    <n v="6.675180243688339E-2"/>
    <n v="0.10514487619534307"/>
    <n v="0.15762955167983894"/>
    <n v="2981.4755750719996"/>
    <n v="23574.683512225998"/>
    <n v="0.14734121712396164"/>
    <n v="4.7368603164073875E-2"/>
    <n v="1367.91120473"/>
    <n v="15865.9036618216"/>
    <n v="0.16616123016875739"/>
    <n v="0.17099134573966457"/>
    <n v="1083.2851380710001"/>
    <n v="712.86291892299994"/>
    <n v="0.18071752338738856"/>
    <n v="0.10503889398357913"/>
    <n v="297.34299517599999"/>
    <n v="7.996826512919003E-2"/>
    <n v="106.04093710200002"/>
    <n v="2.8518949194351009E-2"/>
    <n v="463.381750813"/>
    <n v="57.879303947479649"/>
    <n v="276.34434612899997"/>
    <n v="34.517152166017468"/>
    <n v="161.50628518736096"/>
    <n v="7.0210299000000003"/>
    <n v="0.87697092708865909"/>
    <n v="26.167479976236358"/>
    <n v="180.01637478400002"/>
    <n v="283.36537602899995"/>
    <n v="4018.5587189970006"/>
    <n v="1.0807625344856575"/>
    <n v="17097.166926234"/>
    <n v="54302.115595568008"/>
    <n v="14.604164374048814"/>
    <n v="3858.1495732490007"/>
    <n v="1.0376216456655589"/>
    <n v="50878.111932272004"/>
    <n v="13.6833031558866"/>
    <n v="3409.5345246110005"/>
    <n v="0.91696984712833984"/>
    <n v="43911.587409614003"/>
    <n v="11.809706370036082"/>
    <n v="-3.3388476411537971E-2"/>
    <n v="7.5340700360744695E-2"/>
    <n v="8.8974083108741109E-2"/>
    <n v="1833.301013004"/>
    <n v="7127.8432016310007"/>
    <n v="22506.465973236995"/>
    <n v="8.4126833751611896E-2"/>
    <n v="7.7557768654395121E-2"/>
    <n v="7.1507505051875864E-2"/>
    <n v="1301.914356582"/>
    <n v="531.38665642199999"/>
    <n v="367.81942645600003"/>
    <n v="448.61504863800002"/>
    <n v="56.034849689215932"/>
    <n v="0.12065179853721912"/>
    <n v="6966.524522658"/>
    <n v="450.15544191600003"/>
    <n v="859.83719743500001"/>
    <n v="58.830591548000001"/>
    <n v="1182.5267751609986"/>
    <n v="108.36683664399879"/>
    <n v="-1948.0961239450025"/>
    <n v="5.2444767990042607E-2"/>
    <n v="-1.6550842498658245"/>
    <n v="-0.44275600649854796"/>
    <n v="147.70505425708316"/>
    <n v="0.31803209160002971"/>
    <n v="-244.16732544596445"/>
    <n v="-0.52392647502783907"/>
    <n v="1631.1418237989985"/>
    <n v="0.43868389013724884"/>
    <n v="318.76106640099999"/>
    <n v="2072.722850911"/>
    <n v="7127.4810189169993"/>
    <n v="-0.47994724931106458"/>
    <n v="0.58983041080269971"/>
    <n v="-5.8760848302658042E-3"/>
    <n v="39.81526811635635"/>
    <n v="8.5728501711399993E-2"/>
    <n v="0.55744393905385703"/>
    <n v="919.18042650827113"/>
    <n v="1.9168848806633307"/>
    <n v="243.17422499700001"/>
    <n v="30.373994780977256"/>
    <n v="580.65621513638291"/>
    <n v="0"/>
    <n v="0"/>
    <n v="75.586841403999983"/>
    <n v="9.441273335379087"/>
    <n v="4337.3197853980009"/>
    <n v="1.1664910361970575"/>
    <n v="863.76570875999857"/>
    <n v="-1964.3560142670008"/>
    <n v="-9075.577142862001"/>
    <n v="107.88978614072683"/>
    <n v="-1163.3477519542355"/>
    <n v="0.69146939090728221"/>
    <n v="0.33705826934192795"/>
    <n v="-0.14907623469174269"/>
    <n v="0.23230358988862973"/>
    <n v="-2.4408113556911695"/>
    <n v="1312.3807573979987"/>
    <n v="-2109.0526202040019"/>
    <n v="0.35295538842584884"/>
    <n v="-0.56721456984065421"/>
    <n v="1804.9971295329999"/>
    <n v="1967.144549631"/>
    <n v="138.69999999999999"/>
    <n v="3749.8813944902663"/>
    <n v="38805.913774549867"/>
    <n v="8.5654307313474343E-2"/>
    <n v="3124.9602098536416"/>
    <n v="29249.404520660035"/>
    <n v="0.11309028495917239"/>
    <n v="2897.3026092263885"/>
    <n v="40261.738568366236"/>
    <n v="4.7635775191601892E-2"/>
    <n v="229.82052372098053"/>
    <n v="5291.0812297477423"/>
    <n v="-4.2982530927004547E-2"/>
  </r>
  <r>
    <x v="268"/>
    <x v="4"/>
    <x v="4"/>
    <x v="22"/>
    <n v="371826.24219199648"/>
    <n v="7986.7823684210525"/>
    <n v="5564.8573332980004"/>
    <n v="1.4966284521748539"/>
    <n v="22770.391096176001"/>
    <n v="52517.858515592998"/>
    <n v="14.124301234358501"/>
    <n v="7.7383617168824026E-2"/>
    <n v="3.0334843393093891E-2"/>
    <n v="0.10541970606248774"/>
    <n v="4631.7785812760003"/>
    <n v="1.2456836166190584"/>
    <n v="17910.876129817003"/>
    <n v="39717.556217575002"/>
    <n v="5.5649073003593452E-2"/>
    <n v="9.1905581442777828E-2"/>
    <n v="0.12955625060845644"/>
    <n v="3202.2907976920001"/>
    <n v="23737.622448403999"/>
    <n v="0.11570704018419509"/>
    <n v="5.3609764055694065E-2"/>
    <n v="1448.4421009169998"/>
    <n v="16000.9888325396"/>
    <n v="0.15293517298124182"/>
    <n v="0.10285488096334294"/>
    <n v="1062.97376199"/>
    <n v="799.34"/>
    <n v="8.4188905370320866E-2"/>
    <n v="0.16454036481768441"/>
    <n v="277.29162898699997"/>
    <n v="7.4575594060361516E-2"/>
    <n v="147.54619053900001"/>
    <n v="3.9681489307796879E-2"/>
    <n v="508.24093249600008"/>
    <n v="63.635254981472194"/>
    <n v="266.561007211"/>
    <n v="33.375268651986296"/>
    <n v="194.88155383934725"/>
    <n v="0"/>
    <n v="0"/>
    <n v="26.167479976236358"/>
    <n v="241.67992528500008"/>
    <n v="266.561007211"/>
    <n v="4398.1365026979993"/>
    <n v="1.1828472559575218"/>
    <n v="21495.303428931998"/>
    <n v="54444.219393203006"/>
    <n v="14.642382170834017"/>
    <n v="4139.6495781769991"/>
    <n v="1.1133290522403327"/>
    <n v="50999.438780870994"/>
    <n v="13.715933141302298"/>
    <n v="3465.606700123999"/>
    <n v="0.93205005641707661"/>
    <n v="44051.411050409006"/>
    <n v="11.847310934999198"/>
    <n v="3.3388793621334845E-2"/>
    <n v="6.648206880642249E-2"/>
    <n v="8.0751804879978684E-2"/>
    <n v="1874.9994826249997"/>
    <n v="9002.8426842560002"/>
    <n v="22691.162578871998"/>
    <n v="0.10926834956578779"/>
    <n v="8.401168050203589E-2"/>
    <n v="7.415311986864026E-2"/>
    <n v="1307.9402164129999"/>
    <n v="567.05926621199978"/>
    <n v="341.82950930499999"/>
    <n v="674.04287805299998"/>
    <n v="84.394797173652663"/>
    <n v="0.18127899582325624"/>
    <n v="6948.0277304620004"/>
    <n v="519.59662257900004"/>
    <n v="811.09264370800008"/>
    <n v="176.575366428"/>
    <n v="1166.7208306000011"/>
    <n v="1275.0876672439999"/>
    <n v="-1926.3608776100014"/>
    <n v="1.8982986889702458E-2"/>
    <n v="0.30169255796624839"/>
    <n v="-0.32804912833073607"/>
    <n v="146.08146019016368"/>
    <n v="0.31378119621733214"/>
    <n v="-250.60923591220597"/>
    <n v="-0.51808093647551212"/>
    <n v="1840.7637086530012"/>
    <n v="0.49506019204058843"/>
    <n v="397.49302823000005"/>
    <n v="2470.2158791410002"/>
    <n v="7016.8884449849993"/>
    <n v="-0.21766523881292388"/>
    <n v="0.36338627060806306"/>
    <n v="-4.0625573674443527E-2"/>
    <n v="49.76885683046131"/>
    <n v="0.10690289794681845"/>
    <n v="0.66434683700067554"/>
    <n v="901.26727084118318"/>
    <n v="1.8871418014013528"/>
    <n v="225.736997944"/>
    <n v="28.26382234184091"/>
    <n v="561.12979963967643"/>
    <n v="0"/>
    <n v="0"/>
    <n v="171.75603028600005"/>
    <n v="21.505034488620399"/>
    <n v="4795.6295309279994"/>
    <n v="1.2897501539043403"/>
    <n v="769.22780237000109"/>
    <n v="-1195.1282118969998"/>
    <n v="-8943.2493225950002"/>
    <n v="96.312603359702365"/>
    <n v="-1151.8765067533893"/>
    <n v="0.20776860415361176"/>
    <n v="0.43599889561188276"/>
    <n v="-0.12156101637327654"/>
    <n v="0.20687829827051368"/>
    <n v="-2.4052227378768647"/>
    <n v="1443.2706804230011"/>
    <n v="-1995.2215921330007"/>
    <n v="0.38815729409376998"/>
    <n v="-0.53660053157376308"/>
    <n v="1839.1940397359999"/>
    <n v="2002.3933591350001"/>
    <n v="138.69999999999999"/>
    <n v="4012.1538091550115"/>
    <n v="38784.446755229896"/>
    <n v="6.3848498372169438E-2"/>
    <n v="3339.4221927007934"/>
    <n v="29312.044010876136"/>
    <n v="8.7094975039758493E-2"/>
    <n v="3170.9708022335972"/>
    <n v="40254.193534107668"/>
    <n v="4.0415822652329236E-2"/>
    <n v="286.58473556596977"/>
    <n v="5198.2144327057958"/>
    <n v="-7.58265810590939E-2"/>
  </r>
  <r>
    <x v="269"/>
    <x v="5"/>
    <x v="5"/>
    <x v="22"/>
    <n v="371826.24219199648"/>
    <n v="7955.8235000000004"/>
    <n v="4013.7244242530005"/>
    <n v="1.0794623856001189"/>
    <n v="26784.115520429001"/>
    <n v="52134.896817428998"/>
    <n v="14.021306433371258"/>
    <n v="4.9058182418456386E-2"/>
    <n v="-8.7102351066505768E-2"/>
    <n v="7.8393175992456543E-2"/>
    <n v="3102.8600621360006"/>
    <n v="0.83449195082196637"/>
    <n v="21013.736191953005"/>
    <n v="40164.664054926005"/>
    <n v="0.1683544997828994"/>
    <n v="0.10255821908240081"/>
    <n v="0.13524114906616624"/>
    <n v="1655.6831278199995"/>
    <n v="23871.168387411002"/>
    <n v="0.11317596235528571"/>
    <n v="8.773580987870222E-2"/>
    <n v="1456.2054836839998"/>
    <n v="16288.5532518216"/>
    <n v="0.16784819916147264"/>
    <n v="0.246067358097799"/>
    <n v="1026.8104989789999"/>
    <n v="785.22966479199999"/>
    <n v="8.5405610686787314E-2"/>
    <n v="0.21320105501097419"/>
    <n v="284.54960996900002"/>
    <n v="7.6527575969764325E-2"/>
    <n v="116.42187647999999"/>
    <n v="3.1310828357263794E-2"/>
    <n v="509.89287566799999"/>
    <n v="64.090521322902646"/>
    <n v="261.02702574599999"/>
    <n v="32.809554629511325"/>
    <n v="227.69110846885857"/>
    <n v="17.284437026999999"/>
    <n v="2.172551594061884"/>
    <n v="28.34003157029824"/>
    <n v="231.581412895"/>
    <n v="278.31146277300002"/>
    <n v="4133.9733428289992"/>
    <n v="1.1118024694702364"/>
    <n v="25629.276771760997"/>
    <n v="54632.410696621002"/>
    <n v="14.692994871623657"/>
    <n v="3905.2282324359994"/>
    <n v="1.0502831132665167"/>
    <n v="51214.763519685002"/>
    <n v="13.773843184860446"/>
    <n v="3474.4318442379995"/>
    <n v="0.93442351560650183"/>
    <n v="44159.444654359009"/>
    <n v="11.87636579764502"/>
    <n v="4.7694297743341885E-2"/>
    <n v="6.3406176127874136E-2"/>
    <n v="7.018015807053013E-2"/>
    <n v="1861.6567299209994"/>
    <n v="10864.499414177"/>
    <n v="22861.272505228997"/>
    <n v="0.10056471745185336"/>
    <n v="8.6812638928542407E-2"/>
    <n v="7.6065951414057364E-2"/>
    <n v="1302.29183429"/>
    <n v="559.3648956309994"/>
    <n v="269.85851904399999"/>
    <n v="430.79638819799999"/>
    <n v="54.148560258784016"/>
    <n v="0.11585959766001498"/>
    <n v="7055.3188653260004"/>
    <n v="578.13527464699996"/>
    <n v="855.28332530799992"/>
    <n v="138.243105711"/>
    <n v="-120.24891857599869"/>
    <n v="1154.8387486680012"/>
    <n v="-2497.5138791920003"/>
    <n v="-1.2666840312785517"/>
    <n v="-0.19268319642804277"/>
    <n v="-7.6620054819194983E-2"/>
    <n v="-15.114578468966624"/>
    <n v="-3.2340083870117713E-2"/>
    <n v="-325.60762023734071"/>
    <n v="-0.6716884382523981"/>
    <n v="310.5474696220013"/>
    <n v="8.3519513789897262E-2"/>
    <n v="427.320404983"/>
    <n v="2897.5362841240003"/>
    <n v="6914.4139787029999"/>
    <n v="-0.19342291109258969"/>
    <n v="0.2374073333790927"/>
    <n v="-7.9500634598255515E-2"/>
    <n v="53.711649709549235"/>
    <n v="0.11492475691437305"/>
    <n v="0.77927159391504874"/>
    <n v="884.61776302268072"/>
    <n v="1.8595820289447638"/>
    <n v="229.93004478200001"/>
    <n v="28.900847886079926"/>
    <n v="543.48618034779395"/>
    <n v="0"/>
    <n v="0"/>
    <n v="197.39036020099999"/>
    <n v="24.810801823469312"/>
    <n v="4561.2937478119993"/>
    <n v="1.2267272263846096"/>
    <n v="-547.56932355899869"/>
    <n v="-1742.6975354559986"/>
    <n v="-9411.9278578949998"/>
    <n v="-68.826228178515848"/>
    <n v="-1210.2253832600215"/>
    <n v="5.9408524828186033"/>
    <n v="0.9126280031968721"/>
    <n v="-7.8738008006254634E-2"/>
    <n v="-0.14726484078449079"/>
    <n v="-2.531270467197162"/>
    <n v="-116.7729353609987"/>
    <n v="-2356.6089925689989"/>
    <n v="-3.1405243124475797E-2"/>
    <n v="-0.63379307998173473"/>
    <n v="1818.4568421199999"/>
    <n v="1981.4033484910001"/>
    <n v="138.69999999999999"/>
    <n v="2893.8171768226393"/>
    <n v="38382.397273569026"/>
    <n v="3.8251788465593739E-2"/>
    <n v="2237.1017030540743"/>
    <n v="29558.326954721066"/>
    <n v="9.279806102890964E-2"/>
    <n v="2980.5143062934389"/>
    <n v="40276.850239643238"/>
    <n v="3.0365599494536211E-2"/>
    <n v="308.08969357101665"/>
    <n v="5109.1565466178927"/>
    <n v="-0.11331812430852273"/>
  </r>
  <r>
    <x v="270"/>
    <x v="6"/>
    <x v="6"/>
    <x v="22"/>
    <n v="371826.24219199648"/>
    <n v="7550.9523913043467"/>
    <n v="5048.8437496899996"/>
    <n v="1.3578503012390866"/>
    <n v="31832.959270119001"/>
    <n v="52439.848390425002"/>
    <n v="14.103320970913916"/>
    <n v="5.1443771612852185E-2"/>
    <n v="6.4282989924218548E-2"/>
    <n v="7.0433488827401858E-2"/>
    <n v="3938.4429935549997"/>
    <n v="1.0592159849549678"/>
    <n v="24952.179185508005"/>
    <n v="40444.100975836998"/>
    <n v="7.6369624800616487E-2"/>
    <n v="9.8340246667963038E-2"/>
    <n v="0.12106013532203108"/>
    <n v="2442.9058638549996"/>
    <n v="24086.439624275001"/>
    <n v="0.10404050622364913"/>
    <n v="9.6636689992011471E-2"/>
    <n v="1439.616056484"/>
    <n v="16334.355528293599"/>
    <n v="0.14824525291714163"/>
    <n v="3.286111611811271E-2"/>
    <n v="1031.0920751010001"/>
    <n v="801.45278199000006"/>
    <n v="0.10901501024931948"/>
    <n v="2.5652565009477435E-2"/>
    <n v="287.30952423299999"/>
    <n v="7.7269835108799187E-2"/>
    <n v="134.38986680599999"/>
    <n v="3.6143190435872011E-2"/>
    <n v="688.70136509600002"/>
    <n v="91.207218560814439"/>
    <n v="242.65101600899999"/>
    <n v="32.135153744107321"/>
    <n v="259.8262622129659"/>
    <n v="32.992190315999999"/>
    <n v="4.3692753716728108"/>
    <n v="32.70930694197105"/>
    <n v="413.05815877100002"/>
    <n v="275.64320632499999"/>
    <n v="4523.7483837580003"/>
    <n v="1.2166296701086832"/>
    <n v="30153.025155518997"/>
    <n v="54684.974781737008"/>
    <n v="14.707131605170524"/>
    <n v="4332.9575013680005"/>
    <n v="1.1653178312063921"/>
    <n v="51584.324341214"/>
    <n v="13.873233916227429"/>
    <n v="4105.719281525001"/>
    <n v="1.104203742404219"/>
    <n v="44541.852381919009"/>
    <n v="11.979211612213035"/>
    <n v="1.1756188429084657E-2"/>
    <n v="5.5323641548949531E-2"/>
    <n v="5.5361963927146762E-2"/>
    <n v="1874.1559941730004"/>
    <n v="12738.655408350001"/>
    <n v="23029.317300888"/>
    <n v="9.849580484869036E-2"/>
    <n v="8.8515891534569624E-2"/>
    <n v="7.9320157755263576E-2"/>
    <n v="1312.404112294"/>
    <n v="561.75188187900039"/>
    <n v="705.28263927699993"/>
    <n v="227.238219843"/>
    <n v="30.093981271115791"/>
    <n v="6.1114088802173117E-2"/>
    <n v="7042.4719592950005"/>
    <n v="630.30742243799989"/>
    <n v="958.10205303199996"/>
    <n v="128.66205499500001"/>
    <n v="525.09536593199937"/>
    <n v="1679.9341146000006"/>
    <n v="-2245.1263913120015"/>
    <n v="0.92548660377120839"/>
    <n v="-1.3644622547498209E-2"/>
    <n v="-0.20581724070756136"/>
    <n v="69.540282963073324"/>
    <n v="0.14122063113040328"/>
    <n v="-292.16521947156662"/>
    <n v="-0.60381063425660697"/>
    <n v="752.33358577499939"/>
    <n v="0.20233471993257643"/>
    <n v="521.96925679200001"/>
    <n v="3419.5055409160004"/>
    <n v="6721.1064468300001"/>
    <n v="-0.27025556391084771"/>
    <n v="0.11862032365002739"/>
    <n v="-0.11842630379818531"/>
    <n v="69.126280996434062"/>
    <n v="0.14037988650690114"/>
    <n v="0.91965148042195"/>
    <n v="859.06406102732092"/>
    <n v="1.8075933552208732"/>
    <n v="259.82464989699997"/>
    <n v="34.409520340270348"/>
    <n v="508.19615312646283"/>
    <n v="0"/>
    <n v="0"/>
    <n v="262.14460689500004"/>
    <n v="34.716760656163707"/>
    <n v="5045.7176405500004"/>
    <n v="1.3570095566155844"/>
    <n v="3.1261091399993575"/>
    <n v="-1739.5714263159994"/>
    <n v="-8966.2328381419993"/>
    <n v="0.41400196663925137"/>
    <n v="-1151.2292804988874"/>
    <n v="-1.0070635534151493"/>
    <n v="0.28502824712538288"/>
    <n v="-0.14206540200986717"/>
    <n v="8.4074462350216725E-4"/>
    <n v="-2.4114039894774795"/>
    <n v="230.36432898299935"/>
    <n v="-1923.7608788470006"/>
    <n v="6.1954833425675274E-2"/>
    <n v="-0.51738168546308416"/>
    <n v="1828.343900115"/>
    <n v="1989.886572763"/>
    <n v="139.19999999999999"/>
    <n v="3627.0429236278737"/>
    <n v="38455.962911283787"/>
    <n v="3.0534524375069649E-2"/>
    <n v="2829.3412310021549"/>
    <n v="29646.839666888765"/>
    <n v="7.9122628682749552E-2"/>
    <n v="3249.81924120546"/>
    <n v="40177.467759019484"/>
    <n v="1.6055622095147104E-2"/>
    <n v="374.97791436206904"/>
    <n v="4948.346604302058"/>
    <n v="-0.15072114106357803"/>
  </r>
  <r>
    <x v="271"/>
    <x v="7"/>
    <x v="7"/>
    <x v="22"/>
    <n v="371826.24219199648"/>
    <n v="7313.6017500000016"/>
    <n v="3903.6421307379997"/>
    <n v="1.0498565425950523"/>
    <n v="35736.601400856998"/>
    <n v="52812.041632675006"/>
    <n v="14.203419672946305"/>
    <n v="5.7079368471036007E-2"/>
    <n v="0.10539392017347171"/>
    <n v="7.4183310197258878E-2"/>
    <n v="2922.0402642939998"/>
    <n v="0.7858617635667503"/>
    <n v="27874.219449802004"/>
    <n v="40728.104764333999"/>
    <n v="0.10765726368934936"/>
    <n v="9.9309584101575199E-2"/>
    <n v="0.12281213634898758"/>
    <n v="1649.8153981950002"/>
    <n v="24353.637164881002"/>
    <n v="0.11004864064686126"/>
    <n v="0.19325480221406766"/>
    <n v="1328.5567954979999"/>
    <n v="16405.350551792599"/>
    <n v="0.14576502898917187"/>
    <n v="5.6454501941600288E-2"/>
    <n v="1059.264582687"/>
    <n v="754.08388745499997"/>
    <n v="0.1464747217786575"/>
    <n v="5.2075379943076205E-2"/>
    <n v="281.95343630799999"/>
    <n v="7.5829353691074422E-2"/>
    <n v="249.04789562899998"/>
    <n v="6.6979644621317891E-2"/>
    <n v="450.60053450700002"/>
    <n v="61.611303145813196"/>
    <n v="236.12768026200001"/>
    <n v="32.286100383029464"/>
    <n v="292.11236259599536"/>
    <n v="0"/>
    <n v="0"/>
    <n v="32.70930694197105"/>
    <n v="214.47285424500001"/>
    <n v="236.12768026200001"/>
    <n v="4788.5054456999997"/>
    <n v="1.2878341822972794"/>
    <n v="34941.530601218998"/>
    <n v="55129.714186687001"/>
    <n v="14.82674107714543"/>
    <n v="4593.3480764919996"/>
    <n v="1.2353480080946451"/>
    <n v="52042.386275974008"/>
    <n v="13.996426387006156"/>
    <n v="3551.3476816709995"/>
    <n v="0.95510947821623171"/>
    <n v="44637.708260102008"/>
    <n v="12.004991362888488"/>
    <n v="0.10238567196708659"/>
    <n v="6.1534178392045558E-2"/>
    <n v="4.6890896093175316E-2"/>
    <n v="1867.543823473"/>
    <n v="14606.199231823"/>
    <n v="23189.040779675001"/>
    <n v="9.3524754687452916E-2"/>
    <n v="8.9153763221302418E-2"/>
    <n v="8.1360375299175391E-2"/>
    <n v="1308.4067493120001"/>
    <n v="559.13707416099987"/>
    <n v="356.99448999600003"/>
    <n v="1042.0003948210001"/>
    <n v="142.47431435831186"/>
    <n v="0.28023852987841347"/>
    <n v="7404.6780158720012"/>
    <n v="523.654587601"/>
    <n v="888.37178009399986"/>
    <n v="109.940369715"/>
    <n v="-884.863314962"/>
    <n v="795.07079963800061"/>
    <n v="-2317.6725540120019"/>
    <n v="8.9307682963465584E-2"/>
    <n v="-0.10752052671532586"/>
    <n v="-0.33697209213707857"/>
    <n v="-120.9887200874726"/>
    <n v="-0.23797763970222718"/>
    <n v="-306.18672828971643"/>
    <n v="-0.62332140419912763"/>
    <n v="157.1370798590001"/>
    <n v="4.226089017618629E-2"/>
    <n v="336.38564140400001"/>
    <n v="3755.8911823200006"/>
    <n v="6411.6724215620006"/>
    <n v="-0.47913379111317134"/>
    <n v="1.4361331054987936E-2"/>
    <n v="-0.19047105589802993"/>
    <n v="45.994525392909168"/>
    <n v="9.0468504702877775E-2"/>
    <n v="1.0101199851248277"/>
    <n v="820.01602818491381"/>
    <n v="1.7243732943010688"/>
    <n v="223.53996425899999"/>
    <n v="30.56496264087663"/>
    <n v="475.9166031034398"/>
    <n v="0"/>
    <n v="0"/>
    <n v="112.84567714500002"/>
    <n v="15.42956275203254"/>
    <n v="5124.8910871039998"/>
    <n v="1.3783026870001573"/>
    <n v="-1221.2489563660001"/>
    <n v="-2960.8203826819995"/>
    <n v="-8729.3449755740003"/>
    <n v="-166.98324548038181"/>
    <n v="-1126.2027564746304"/>
    <n v="-0.16245928330729731"/>
    <n v="5.297606714382308E-2"/>
    <n v="-0.23533042090278278"/>
    <n v="-0.32844614440510495"/>
    <n v="-2.3476946985001961"/>
    <n v="-179.24856154500003"/>
    <n v="-1324.6669597020011"/>
    <n v="-4.8207614526691506E-2"/>
    <n v="-0.3562596743825292"/>
    <n v="1820.3256216090001"/>
    <n v="1984.1908262290001"/>
    <n v="139.30000000000001"/>
    <n v="2802.3274448944717"/>
    <n v="38607.052451907992"/>
    <n v="3.3939925936804949E-2"/>
    <n v="2097.6599169375449"/>
    <n v="29763.991719113848"/>
    <n v="8.0684822978990045E-2"/>
    <n v="3437.5487765254838"/>
    <n v="40353.930919366292"/>
    <n v="7.2584641248734094E-3"/>
    <n v="241.48287250825553"/>
    <n v="4704.9798772067097"/>
    <n v="-0.22072599510368607"/>
  </r>
  <r>
    <x v="272"/>
    <x v="8"/>
    <x v="8"/>
    <x v="22"/>
    <n v="371826.24219199648"/>
    <n v="7158.7307499999988"/>
    <n v="4653.7604993000004"/>
    <n v="1.2515954957522823"/>
    <n v="40390.361900156997"/>
    <n v="53094.847893769002"/>
    <n v="14.279478387744593"/>
    <n v="5.7951993024510484E-2"/>
    <n v="6.4701263312716195E-2"/>
    <n v="7.0204409724605732E-2"/>
    <n v="3766.4111833680004"/>
    <n v="1.0129492639261253"/>
    <n v="31640.630633170003"/>
    <n v="41033.635404556007"/>
    <n v="8.8281186366596431E-2"/>
    <n v="9.7985089046840779E-2"/>
    <n v="0.11694094126769738"/>
    <n v="2331.1376156339998"/>
    <n v="24467.732058561003"/>
    <n v="0.10016889614436919"/>
    <n v="5.1462650020312584E-2"/>
    <n v="1414.6351063049999"/>
    <n v="16551.047594012598"/>
    <n v="0.14565186441017675"/>
    <n v="0.11481808793012971"/>
    <n v="1054.4996196349998"/>
    <n v="809.20806136599992"/>
    <n v="9.7996238122314949E-2"/>
    <n v="0.19105051060732747"/>
    <n v="285.21042628600003"/>
    <n v="7.6705297776892403E-2"/>
    <n v="174.76363641399999"/>
    <n v="4.7001426091856882E-2"/>
    <n v="427.37525323199998"/>
    <n v="59.699864145889279"/>
    <n v="209.01700781900001"/>
    <n v="29.19749535474568"/>
    <n v="321.30985795074105"/>
    <n v="0"/>
    <n v="0"/>
    <n v="32.70930694197105"/>
    <n v="218.35824541299996"/>
    <n v="209.01700781900001"/>
    <n v="4482.2836189119998"/>
    <n v="1.2054780191112828"/>
    <n v="39423.814220130997"/>
    <n v="55073.851830047999"/>
    <n v="14.811717297137413"/>
    <n v="4304.3173275680001"/>
    <n v="1.157615261954916"/>
    <n v="52079.177527400003"/>
    <n v="14.006321130101506"/>
    <n v="3466.8761521169999"/>
    <n v="0.93239146642232984"/>
    <n v="44812.287768532013"/>
    <n v="12.051943269080159"/>
    <n v="-1.2309510742923413E-2"/>
    <n v="5.2586895559312952E-2"/>
    <n v="3.8232132334810931E-2"/>
    <n v="1870.837056588"/>
    <n v="16477.036288411"/>
    <n v="23374.585507645999"/>
    <n v="0.1100964650585361"/>
    <n v="9.149178917842038E-2"/>
    <n v="8.5855800735725074E-2"/>
    <n v="1309.490692758"/>
    <n v="561.34636382999997"/>
    <n v="370.17152514899999"/>
    <n v="837.44117545100005"/>
    <n v="116.98179533445929"/>
    <n v="0.22522379553258595"/>
    <n v="7266.8897588680011"/>
    <n v="412.07858109100005"/>
    <n v="888.30987736700001"/>
    <n v="103.445403266"/>
    <n v="171.47688038800061"/>
    <n v="966.54768002600122"/>
    <n v="-1979.0039362790021"/>
    <n v="-2.0256301125345657"/>
    <n v="0.33562975442303089"/>
    <n v="-0.42368996642253209"/>
    <n v="23.953531202161869"/>
    <n v="4.6117476640999605E-2"/>
    <n v="-260.70055244932257"/>
    <n v="-0.53223890939282392"/>
    <n v="1008.9180558390007"/>
    <n v="0.27134127217358556"/>
    <n v="513.85940780199996"/>
    <n v="4269.7505901220002"/>
    <n v="6387.2714716770006"/>
    <n v="-4.5332987162300276E-2"/>
    <n v="6.7849882621684454E-3"/>
    <n v="-0.22049196949571703"/>
    <n v="71.780798265390828"/>
    <n v="0.1381988008088636"/>
    <n v="1.1483187859336912"/>
    <n v="822.47420806632579"/>
    <n v="1.71781083390528"/>
    <n v="201.55502187799999"/>
    <n v="28.155133768370884"/>
    <n v="454.49098483369085"/>
    <n v="0"/>
    <n v="0"/>
    <n v="312.30438592399997"/>
    <n v="43.625664497019955"/>
    <n v="4996.1430267139995"/>
    <n v="1.3436768199201463"/>
    <n v="-342.38252741399936"/>
    <n v="-3303.202910095999"/>
    <n v="-8366.2754079560018"/>
    <n v="-47.827267063228973"/>
    <n v="-1083.1747605156484"/>
    <n v="-0.51466225726004944"/>
    <n v="-6.0872727566586016E-2"/>
    <n v="-0.28049989387366348"/>
    <n v="-9.2081324167863993E-2"/>
    <n v="-2.2500497432981033"/>
    <n v="495.05864803700069"/>
    <n v="-1099.3856490880014"/>
    <n v="0.13314247136472199"/>
    <n v="-0.29567188227675489"/>
    <n v="1825.1671916180001"/>
    <n v="1986.583760539"/>
    <n v="139.19999999999999"/>
    <n v="3343.2187494971272"/>
    <n v="38676.148176531708"/>
    <n v="2.9840326615179436E-2"/>
    <n v="2705.7551604655177"/>
    <n v="29877.326997072996"/>
    <n v="7.4780634791587142E-2"/>
    <n v="3220.0313354252876"/>
    <n v="40174.601973479963"/>
    <n v="-1.2710411037876179E-3"/>
    <n v="369.15187342097704"/>
    <n v="4670.9404714613947"/>
    <n v="-0.25080984463091949"/>
  </r>
  <r>
    <x v="273"/>
    <x v="9"/>
    <x v="9"/>
    <x v="22"/>
    <n v="371826.24219199648"/>
    <n v="7056.7143478260878"/>
    <n v="4124.468323352"/>
    <n v="1.1092461626800096"/>
    <n v="44514.830223508994"/>
    <n v="53242.088266336003"/>
    <n v="14.319077629503052"/>
    <n v="5.5977192761868855E-2"/>
    <n v="3.70208533151688E-2"/>
    <n v="6.1743298923027767E-2"/>
    <n v="3213.0607694200003"/>
    <n v="0.86412964036059126"/>
    <n v="34853.691402590004"/>
    <n v="41308.210133318003"/>
    <n v="9.3440882469027153E-2"/>
    <n v="9.7564591947468804E-2"/>
    <n v="0.10926362561489067"/>
    <n v="1636.32612612"/>
    <n v="24696.988412979001"/>
    <n v="0.10096607924496825"/>
    <n v="0.1629317600510245"/>
    <n v="1549.9225741109999"/>
    <n v="16607.7101847796"/>
    <n v="0.12490804728284699"/>
    <n v="3.7945562995741478E-2"/>
    <n v="1068.6478779800002"/>
    <n v="822.69945653299999"/>
    <n v="0.16718982922298053"/>
    <n v="3.337492211946036E-2"/>
    <n v="276.06351512600003"/>
    <n v="7.4245301649110515E-2"/>
    <n v="134.94624963500002"/>
    <n v="3.6292825605708338E-2"/>
    <n v="500.397789171"/>
    <n v="70.910875020065674"/>
    <n v="209.13949019200001"/>
    <n v="29.63694998599853"/>
    <n v="350.94680793673956"/>
    <n v="0"/>
    <n v="0"/>
    <n v="32.70930694197105"/>
    <n v="291.25829897899996"/>
    <n v="209.13949019200001"/>
    <n v="4311.1393727060004"/>
    <n v="1.1594500020468963"/>
    <n v="43734.953592836995"/>
    <n v="55076.755434776998"/>
    <n v="14.812498200796037"/>
    <n v="4100.5042055860004"/>
    <n v="1.1028011851483739"/>
    <n v="52157.746768385012"/>
    <n v="14.027451763733447"/>
    <n v="3677.1877764470005"/>
    <n v="0.98895326880888768"/>
    <n v="44978.402490748005"/>
    <n v="12.096618631754055"/>
    <n v="6.7396606995906438E-4"/>
    <n v="4.7231531014316097E-2"/>
    <n v="2.7998805069475274E-2"/>
    <n v="1880.7198028519997"/>
    <n v="18357.756091263"/>
    <n v="23489.747732869"/>
    <n v="6.5227113905655498E-2"/>
    <n v="8.8741621640713975E-2"/>
    <n v="8.3913770418182709E-2"/>
    <n v="1310.393557051"/>
    <n v="570.32624580099969"/>
    <n v="370.83733393400001"/>
    <n v="423.31642913899998"/>
    <n v="59.987751845079018"/>
    <n v="0.11384791633948634"/>
    <n v="7179.3442776370011"/>
    <n v="594.03439477400002"/>
    <n v="910.75635309900008"/>
    <n v="131.47505890799999"/>
    <n v="-186.67104935400039"/>
    <n v="779.87663067200083"/>
    <n v="-1834.6671684410012"/>
    <n v="-0.43605244450851832"/>
    <n v="0.98615457308642362"/>
    <n v="-0.46522987323251552"/>
    <n v="-26.452969491602964"/>
    <n v="-5.0203839366886528E-2"/>
    <n v="-245.07632022145492"/>
    <n v="-0.49342057129298877"/>
    <n v="236.64537978499959"/>
    <n v="6.36440769725998E-2"/>
    <n v="470.56536564200007"/>
    <n v="4740.3159557640001"/>
    <n v="6269.2950636229998"/>
    <n v="-0.20045545333701065"/>
    <n v="-1.8470052175515894E-2"/>
    <n v="-0.22833827696709241"/>
    <n v="66.683351833132349"/>
    <n v="0.12655517880285022"/>
    <n v="1.2748739647365412"/>
    <n v="814.34303998201108"/>
    <n v="1.6860819254348867"/>
    <n v="222.89000436000001"/>
    <n v="31.585521727780314"/>
    <n v="437.2114244902661"/>
    <n v="0"/>
    <n v="0"/>
    <n v="247.67536128200007"/>
    <n v="35.097830105352024"/>
    <n v="4781.7047383480003"/>
    <n v="1.2860051808497464"/>
    <n v="-657.23641499600046"/>
    <n v="-3960.4393250919993"/>
    <n v="-8103.9622320640019"/>
    <n v="-93.136321324735306"/>
    <n v="-1059.4193602034661"/>
    <n v="-0.285262674782648"/>
    <n v="-0.10737805916864807"/>
    <n v="-0.29867199525608701"/>
    <n v="-0.17675901816973674"/>
    <n v="-2.179502496727876"/>
    <n v="-233.91998585700048"/>
    <n v="-924.61795442700077"/>
    <n v="-6.2911101830250421E-2"/>
    <n v="-0.24866936474848494"/>
    <n v="1834.1539011780001"/>
    <n v="1995.0964001509999"/>
    <n v="139"/>
    <n v="2967.243398094964"/>
    <n v="38664.194607746525"/>
    <n v="2.1147745315502009E-2"/>
    <n v="2311.554510374101"/>
    <n v="29987.768368377438"/>
    <n v="6.6828316905848562E-2"/>
    <n v="3101.5391170546764"/>
    <n v="40048.998193173597"/>
    <n v="-1.1682836052572032E-2"/>
    <n v="338.53623427482023"/>
    <n v="4568.6214445407104"/>
    <n v="-0.25893600939131856"/>
  </r>
  <r>
    <x v="274"/>
    <x v="10"/>
    <x v="10"/>
    <x v="22"/>
    <n v="371826.24219199648"/>
    <n v="7038.6822500000007"/>
    <n v="4683.901741052"/>
    <n v="1.2597017664593499"/>
    <n v="49198.731964560997"/>
    <n v="53467.999238208002"/>
    <n v="14.379834764486372"/>
    <n v="5.5470149923841028E-2"/>
    <n v="5.0675513604429012E-2"/>
    <n v="5.5373110870294839E-2"/>
    <n v="3755.4039654860003"/>
    <n v="1.0099889516530836"/>
    <n v="38609.095368076007"/>
    <n v="41508.918590889007"/>
    <n v="5.6462911415083639E-2"/>
    <n v="9.3426862427380186E-2"/>
    <n v="9.7965194588847559E-2"/>
    <n v="2376.2888578779998"/>
    <n v="24827.328143572002"/>
    <n v="8.6732734125946287E-2"/>
    <n v="5.8033251514721496E-2"/>
    <n v="1395.1188141379998"/>
    <n v="16649.528215390601"/>
    <n v="0.11288843371333179"/>
    <n v="3.0900765831238797E-2"/>
    <n v="1079.084929099"/>
    <n v="729.45619936399999"/>
    <n v="7.8040922226227716E-2"/>
    <n v="3.3713976348991981E-2"/>
    <n v="283.17408858099998"/>
    <n v="7.6157639361769419E-2"/>
    <n v="158.25599529300001"/>
    <n v="4.2561814453989731E-2"/>
    <n v="487.06769169200004"/>
    <n v="69.198704301788865"/>
    <n v="206.70318490399998"/>
    <n v="29.366744734641198"/>
    <n v="380.31355267138076"/>
    <n v="32.160913525000012"/>
    <n v="4.5691668387218369"/>
    <n v="37.278473780692885"/>
    <n v="248.20359326300007"/>
    <n v="238.86409842899999"/>
    <n v="4839.3857586870008"/>
    <n v="1.3015180774110431"/>
    <n v="48574.339351523995"/>
    <n v="54598.814932552996"/>
    <n v="14.683959531925749"/>
    <n v="4591.7550011820013"/>
    <n v="1.2349195619202689"/>
    <n v="51953.560685655008"/>
    <n v="13.972537381809708"/>
    <n v="3721.010474699001"/>
    <n v="1.0007390690777596"/>
    <n v="44931.479341763006"/>
    <n v="12.083998987506146"/>
    <n v="-8.9883614202397211E-2"/>
    <n v="3.1745349196032446E-2"/>
    <n v="-8.7366803384837377E-3"/>
    <n v="1884.7268043060003"/>
    <n v="20242.482895568999"/>
    <n v="23639.979286533002"/>
    <n v="8.6613989636693312E-2"/>
    <n v="8.8543171456588965E-2"/>
    <n v="7.7515254949604095E-2"/>
    <n v="1317.660882658"/>
    <n v="567.06592164800031"/>
    <n v="485.53758752100009"/>
    <n v="870.74452648300007"/>
    <n v="123.70845785558795"/>
    <n v="0.23418049284250941"/>
    <n v="7022.0813438920013"/>
    <n v="522.36695217399995"/>
    <n v="932.16964102100007"/>
    <n v="143.84024718199998"/>
    <n v="-155.48401763500078"/>
    <n v="624.39261303700005"/>
    <n v="-1130.8156943450012"/>
    <n v="-0.81906482493606558"/>
    <n v="-2.3379490185321687"/>
    <n v="-0.74400765496284227"/>
    <n v="-22.0899327619173"/>
    <n v="-4.1816310951693109E-2"/>
    <n v="-157.06678223341402"/>
    <n v="-0.30412476743938166"/>
    <n v="715.26050884799929"/>
    <n v="0.1923641818908163"/>
    <n v="589.86032436000005"/>
    <n v="5330.1762801240002"/>
    <n v="6140.6538681669999"/>
    <n v="-0.17904095107404017"/>
    <n v="-3.9264940709370255E-2"/>
    <n v="-0.22410565866776422"/>
    <n v="83.8026641080438"/>
    <n v="0.15863870201378075"/>
    <n v="1.4335126667503222"/>
    <n v="806.09011250098399"/>
    <n v="1.651484798912124"/>
    <n v="304.49424108199997"/>
    <n v="43.260120327494526"/>
    <n v="431.21097557778916"/>
    <n v="0"/>
    <n v="0"/>
    <n v="285.36608327800008"/>
    <n v="40.542543780549266"/>
    <n v="5429.2460830470009"/>
    <n v="1.4601567794248238"/>
    <n v="-745.34434199500083"/>
    <n v="-4705.7836670870001"/>
    <n v="-7271.4695625120012"/>
    <n v="-105.8925968699611"/>
    <n v="-963.15689473439807"/>
    <n v="-0.52761639095775603"/>
    <n v="-0.21761927345040477"/>
    <n v="-0.41034196966051717"/>
    <n v="-0.20045501296547386"/>
    <n v="-1.9556095663515054"/>
    <n v="125.40018448799924"/>
    <n v="-249.38821862000088"/>
    <n v="3.3725479877035551E-2"/>
    <n v="-6.7071172047944536E-2"/>
    <n v="1834.652232571"/>
    <n v="1994.338090598"/>
    <n v="139.30000000000001"/>
    <n v="3362.4563826647523"/>
    <n v="38694.819324357457"/>
    <n v="1.4294064479182911E-2"/>
    <n v="2695.910958712132"/>
    <n v="30026.956227003619"/>
    <n v="5.5193756109182424E-2"/>
    <n v="3474.0744857767409"/>
    <n v="39548.987282155867"/>
    <n v="-4.8137978639715917E-2"/>
    <n v="423.44603328068916"/>
    <n v="4455.0708262399339"/>
    <n v="-0.25554157044606474"/>
  </r>
  <r>
    <x v="275"/>
    <x v="11"/>
    <x v="11"/>
    <x v="22"/>
    <n v="371826.24219199648"/>
    <n v="6725.0036842105264"/>
    <n v="4021.2598352159994"/>
    <n v="1.0814889803123628"/>
    <n v="53219.991799776995"/>
    <n v="53219.991799776995"/>
    <n v="14.313134943363218"/>
    <n v="4.5941812439326268E-2"/>
    <n v="-5.8091335710434899E-2"/>
    <n v="4.5941812439326268E-2"/>
    <n v="2892.1682184659994"/>
    <n v="0.77782789117197304"/>
    <n v="41501.263586542009"/>
    <n v="41501.263586542009"/>
    <n v="-2.6398175884579933E-3"/>
    <n v="8.6136195257442205E-2"/>
    <n v="8.6136195257442205E-2"/>
    <n v="1580.0122070569998"/>
    <n v="24897.862971530998"/>
    <n v="7.8842933146414884E-2"/>
    <n v="4.6727979455477797E-2"/>
    <n v="1366.2853369869999"/>
    <n v="16585.623743118998"/>
    <n v="9.1546952580105589E-2"/>
    <n v="-4.4682511270813574E-2"/>
    <n v="1075.7008836990001"/>
    <n v="684.73776055600001"/>
    <n v="9.9552500721513226E-2"/>
    <n v="-8.634152930922967E-2"/>
    <n v="281.59777971199998"/>
    <n v="7.5733702401401218E-2"/>
    <n v="169.23178386800001"/>
    <n v="4.5513674040417874E-2"/>
    <n v="678.26205316999994"/>
    <n v="100.85675562713446"/>
    <n v="207.371597442"/>
    <n v="30.835908377103607"/>
    <n v="411.14946104848434"/>
    <n v="42.345634852000018"/>
    <n v="6.2967452272810363"/>
    <n v="43.575219007973921"/>
    <n v="428.5448208759999"/>
    <n v="249.71723229400001"/>
    <n v="6315.8324327639984"/>
    <n v="1.6985978169617062"/>
    <n v="54890.171784287995"/>
    <n v="54890.171784287995"/>
    <n v="14.762317866726809"/>
    <n v="6048.5784109689985"/>
    <n v="1.6267217653362265"/>
    <n v="52240.334146877001"/>
    <n v="14.049663046617928"/>
    <n v="5902.9174158059986"/>
    <n v="1.5875472857986079"/>
    <n v="45271.959148608999"/>
    <n v="12.175568588629185"/>
    <n v="4.8362193159596556E-2"/>
    <n v="3.3630467030618227E-2"/>
    <n v="3.3630467030618227E-2"/>
    <n v="3656.682650156999"/>
    <n v="23899.165545725999"/>
    <n v="23899.165545725999"/>
    <n v="7.6287427378092687E-2"/>
    <n v="8.6649931737567076E-2"/>
    <n v="8.6649931737567076E-2"/>
    <n v="1336.446888829"/>
    <n v="2320.2357613279992"/>
    <n v="263.35979146000005"/>
    <n v="145.660995163"/>
    <n v="21.659615667571146"/>
    <n v="3.9174479537618642E-2"/>
    <n v="6968.374998268001"/>
    <n v="636.48139008400005"/>
    <n v="1423.783847531"/>
    <n v="189.86375836900001"/>
    <n v="-2294.5725975479991"/>
    <n v="-1670.179984510999"/>
    <n v="-1670.179984510999"/>
    <n v="0.30729360606234368"/>
    <n v="-0.24830569334038455"/>
    <n v="-0.24830569334038455"/>
    <n v="-341.20019933005699"/>
    <n v="-0.61710883664934324"/>
    <n v="-273.53536538794128"/>
    <n v="-0.44918292336359189"/>
    <n v="-2148.9116023849992"/>
    <n v="-0.57793435711172469"/>
    <n v="433.36291846900002"/>
    <n v="5763.539198593"/>
    <n v="5763.539198593"/>
    <n v="-0.46529931874438468"/>
    <n v="-9.3568865392116729E-2"/>
    <n v="-9.3568865392116729E-2"/>
    <n v="64.440547368989897"/>
    <n v="0.11654984756165447"/>
    <n v="1.5500625143119764"/>
    <n v="766.75953625523846"/>
    <n v="1.5500625143119764"/>
    <n v="340.876623064"/>
    <n v="50.687945921031385"/>
    <n v="435.60413489976258"/>
    <n v="0"/>
    <n v="0"/>
    <n v="92.486295405000021"/>
    <n v="13.752601447958513"/>
    <n v="6749.1953512329983"/>
    <n v="1.8151476645233606"/>
    <n v="-2727.9355160169989"/>
    <n v="-7433.7191831039991"/>
    <n v="-7433.7191831039991"/>
    <n v="-405.64074669904682"/>
    <n v="-1040.2949016431796"/>
    <n v="6.3238302428723969E-2"/>
    <n v="-0.1336379104761094"/>
    <n v="-0.1336379104761094"/>
    <n v="-0.73365868421099767"/>
    <n v="-1.9992454376755686"/>
    <n v="-2582.2745208539991"/>
    <n v="-465.34418483599893"/>
    <n v="-0.69448420467337912"/>
    <n v="-0.12515097968682734"/>
    <n v="3522.902357038"/>
    <n v="3846.4920900120001"/>
    <n v="138.9"/>
    <n v="2895.0754753174942"/>
    <n v="38420.43134485164"/>
    <n v="5.7933650147761195E-3"/>
    <n v="2082.1945417321808"/>
    <n v="29956.349563974847"/>
    <n v="4.4253668052012474E-2"/>
    <n v="4547.0355887429787"/>
    <n v="39623.509447714721"/>
    <n v="-5.8847380503258551E-3"/>
    <n v="311.99634159035281"/>
    <n v="4165.3763081101688"/>
    <n v="-0.12546986547298611"/>
  </r>
  <r>
    <x v="276"/>
    <x v="0"/>
    <x v="0"/>
    <x v="23"/>
    <n v="401184.79824006109"/>
    <n v="6687.2633333333324"/>
    <n v="4101.4709384080006"/>
    <n v="1.0223395692958837"/>
    <n v="4101.4709384080006"/>
    <n v="53196.719207754999"/>
    <n v="13.259904024559557"/>
    <n v="-5.6421912902725468E-3"/>
    <n v="-5.6421912902725468E-3"/>
    <n v="3.8948069966465493E-2"/>
    <n v="3178.4616770540006"/>
    <n v="0.79226872279245031"/>
    <n v="3178.4616770540006"/>
    <n v="41509.404757092008"/>
    <n v="2.5679329687009478E-3"/>
    <n v="2.5679329687009478E-3"/>
    <n v="7.8766670742819622E-2"/>
    <n v="1951.0741249240002"/>
    <n v="25084.043134821997"/>
    <n v="8.3213191929177865E-2"/>
    <n v="0.10549084950051824"/>
    <n v="1207.0500377909998"/>
    <n v="16427.876055327"/>
    <n v="6.8466421122919341E-2"/>
    <n v="-0.11558319949911644"/>
    <n v="1251.9923255839999"/>
    <n v="635.38935582000011"/>
    <n v="8.0038250056337246E-2"/>
    <n v="-0.10795501815020014"/>
    <n v="300.65501816900002"/>
    <n v="7.494177732753822E-2"/>
    <n v="169.22834761500002"/>
    <n v="4.2182143580060859E-2"/>
    <n v="453.12589557000007"/>
    <n v="67.759541232861096"/>
    <n v="228.110818717"/>
    <n v="34.11123614348471"/>
    <n v="34.11123614348471"/>
    <n v="0"/>
    <n v="0"/>
    <n v="0"/>
    <n v="225.01507685300007"/>
    <n v="228.110818717"/>
    <n v="4385.8614862040004"/>
    <n v="1.0932272372841974"/>
    <n v="4385.8614862040004"/>
    <n v="55301.857857523995"/>
    <n v="13.784634437826442"/>
    <n v="4191.3530665300004"/>
    <n v="1.0447437402705317"/>
    <n v="52603.686192585992"/>
    <n v="13.112083614172484"/>
    <n v="3645.6135262640005"/>
    <n v="0.90871178126807717"/>
    <n v="45645.755340982003"/>
    <n v="11.377738025274946"/>
    <n v="0.10359031256965667"/>
    <n v="0.10359031256965667"/>
    <n v="1.8897269595064436E-2"/>
    <n v="1867.0977532270001"/>
    <n v="1867.0977532270001"/>
    <n v="24045.956157563"/>
    <n v="8.5328141879591257E-2"/>
    <n v="8.5328141879591257E-2"/>
    <n v="8.5835844573768583E-2"/>
    <n v="1306.47086889"/>
    <n v="560.62688433700009"/>
    <n v="424.63473012100008"/>
    <n v="545.73954026600006"/>
    <n v="81.608800650290945"/>
    <n v="0.1360319590024546"/>
    <n v="6957.930851604001"/>
    <n v="530.35424681400002"/>
    <n v="930.92449418600006"/>
    <n v="87.110721589999997"/>
    <n v="-284.39054779599974"/>
    <n v="-284.39054779599974"/>
    <n v="-2105.1386497689987"/>
    <n v="-2.8887833134247272"/>
    <n v="-2.8887833134247272"/>
    <n v="-0.31511357871358969"/>
    <n v="-42.527194402294079"/>
    <n v="-7.088766798831346E-2"/>
    <n v="-335.13947997616242"/>
    <n v="-0.52473041326688685"/>
    <n v="261.34899247000033"/>
    <n v="6.5144291014141126E-2"/>
    <n v="347.71265574099999"/>
    <n v="347.71265574099999"/>
    <n v="5731.2491327910011"/>
    <n v="-8.497324879907775E-2"/>
    <n v="-8.497324879907775E-2"/>
    <n v="-0.14477571187346894"/>
    <n v="51.996255928459028"/>
    <n v="8.6671443500941331E-2"/>
    <n v="8.6671443500941331E-2"/>
    <n v="770.60959954008933"/>
    <n v="1.4285808330557765"/>
    <n v="256.64275466399999"/>
    <n v="38.377844847942292"/>
    <n v="437.52046715652614"/>
    <n v="0"/>
    <n v="0"/>
    <n v="91.069901076999997"/>
    <n v="13.618411080516745"/>
    <n v="4733.5741419450005"/>
    <n v="1.1798986807851386"/>
    <n v="-632.10320353699967"/>
    <n v="-632.10320353699967"/>
    <n v="-7836.3877825599993"/>
    <n v="-94.523450330753093"/>
    <n v="-1105.7490795162516"/>
    <n v="1.7550473742567645"/>
    <n v="1.7550473742567645"/>
    <n v="-0.19833679894922218"/>
    <n v="-0.15755911148925475"/>
    <n v="-1.9533112463226632"/>
    <n v="-86.363663270999609"/>
    <n v="-878.45693095599847"/>
    <n v="-2.1527152486800181E-2"/>
    <n v="-0.21896565742512186"/>
    <n v="1853.2656568530001"/>
    <n v="2013.572335396"/>
    <n v="139.69999999999999"/>
    <n v="2935.9133417380108"/>
    <n v="38323.445031861716"/>
    <n v="-1.1192567304085799E-4"/>
    <n v="2275.2052090579818"/>
    <n v="29900.436753544593"/>
    <n v="3.8105187864652779E-2"/>
    <n v="3139.4856737322839"/>
    <n v="39840.807317794068"/>
    <n v="-1.9692595466326845E-2"/>
    <n v="248.89953882677167"/>
    <n v="4134.8620810964985"/>
    <n v="-0.17535724941856279"/>
  </r>
  <r>
    <x v="277"/>
    <x v="1"/>
    <x v="1"/>
    <x v="23"/>
    <n v="401184.79824006109"/>
    <n v="6525.67"/>
    <n v="3480.9702481460008"/>
    <n v="0.86767251985033"/>
    <n v="7582.4411865540014"/>
    <n v="52825.697291927994"/>
    <n v="13.167422475544086"/>
    <n v="-4.9430559436194232E-2"/>
    <n v="-9.6319488730299496E-2"/>
    <n v="1.8920903454917593E-2"/>
    <n v="2633.9520063610003"/>
    <n v="0.65654332315575303"/>
    <n v="5812.4136834150013"/>
    <n v="41429.936378945007"/>
    <n v="-2.9287160441749616E-2"/>
    <n v="-1.2122764907264938E-2"/>
    <n v="6.7178534134036072E-2"/>
    <n v="1522.8357947549998"/>
    <n v="25157.707208236996"/>
    <n v="7.9368017846414673E-2"/>
    <n v="5.0831845757302707E-2"/>
    <n v="1078.840538919"/>
    <n v="16280.118815115"/>
    <n v="4.8840181344278033E-2"/>
    <n v="-0.12046103680106168"/>
    <n v="1070.3799770099999"/>
    <n v="566.48307361800005"/>
    <n v="5.9728453929037695E-2"/>
    <n v="-8.9276092925260286E-2"/>
    <n v="290.95138875499998"/>
    <n v="7.2523034280302018E-2"/>
    <n v="73.348875678000013"/>
    <n v="1.8283064562707955E-2"/>
    <n v="482.71797735199993"/>
    <n v="73.972171034085378"/>
    <n v="232.885170598"/>
    <n v="35.687549416075285"/>
    <n v="69.798785559560002"/>
    <n v="72.164025960000004"/>
    <n v="11.058485329475747"/>
    <n v="11.058485329475747"/>
    <n v="177.66878079399993"/>
    <n v="305.04919655800001"/>
    <n v="4569.28245444"/>
    <n v="1.1389470574370646"/>
    <n v="8955.1439406440004"/>
    <n v="55786.629299740998"/>
    <n v="13.905469385796462"/>
    <n v="4411.024855095"/>
    <n v="1.0994995010891537"/>
    <n v="53080.739911497993"/>
    <n v="13.23099482940416"/>
    <n v="3705.1015556040002"/>
    <n v="0.92353986787578635"/>
    <n v="45783.726975963997"/>
    <n v="11.412129067903495"/>
    <n v="0.11868530670288546"/>
    <n v="0.11124114628045634"/>
    <n v="2.2494510904411458E-2"/>
    <n v="1950.015988376"/>
    <n v="3817.1137416030001"/>
    <n v="24213.561993874999"/>
    <n v="9.4033259470563069E-2"/>
    <n v="8.9757871335078843E-2"/>
    <n v="8.8020629807329165E-2"/>
    <n v="1358.5899463809999"/>
    <n v="591.42604199500011"/>
    <n v="392.22264952900002"/>
    <n v="705.92329949099997"/>
    <n v="108.17637108388871"/>
    <n v="0.17595963321336752"/>
    <n v="7297.0129355340005"/>
    <n v="442.81806623899996"/>
    <n v="984.76654522299998"/>
    <n v="93.535905581999984"/>
    <n v="-1088.3122062939992"/>
    <n v="-1372.702754089999"/>
    <n v="-2960.9320078129981"/>
    <n v="3.6805332749793553"/>
    <n v="15.750341832107313"/>
    <n v="9.0745107174680983E-2"/>
    <n v="-166.77401803860741"/>
    <n v="-0.27127453758673442"/>
    <n v="-472.47137988243401"/>
    <n v="-0.73804691025237568"/>
    <n v="-382.38890680299926"/>
    <n v="-9.5314904373366927E-2"/>
    <n v="346.01908041499996"/>
    <n v="693.7317361559999"/>
    <n v="5169.3895037710008"/>
    <n v="-0.61887080639842529"/>
    <n v="-0.4613388162377734"/>
    <n v="-0.30374019324406543"/>
    <n v="53.024299484190891"/>
    <n v="8.6249300056466485E-2"/>
    <n v="0.17292074355740777"/>
    <n v="708.67602608540176"/>
    <n v="1.288530753520162"/>
    <n v="281.37398980199998"/>
    <n v="43.118023099850284"/>
    <n v="428.31224912420919"/>
    <n v="0"/>
    <n v="0"/>
    <n v="64.645090612999979"/>
    <n v="9.9062763843406092"/>
    <n v="4915.3015348549998"/>
    <n v="1.225196357493531"/>
    <n v="-1434.3312867089992"/>
    <n v="-2066.4344902459989"/>
    <n v="-8130.3215115839985"/>
    <n v="-219.7983175227983"/>
    <n v="-1181.1474059678358"/>
    <n v="0.25774671915352321"/>
    <n v="0.50853115288367379"/>
    <n v="-0.19812260760326772"/>
    <n v="-0.35752383764320095"/>
    <n v="-2.0265776637725375"/>
    <n v="-728.40798721799922"/>
    <n v="-833.30857604999824"/>
    <n v="-0.1815642044298334"/>
    <n v="-0.20771190227187095"/>
    <n v="1931.709774077"/>
    <n v="2099.924504995"/>
    <n v="139.69999999999999"/>
    <n v="2491.7467774846104"/>
    <n v="37995.285393553502"/>
    <n v="-1.8145465940415106E-2"/>
    <n v="1885.4345070586976"/>
    <n v="29799.472736073276"/>
    <n v="2.8274016560313031E-2"/>
    <n v="3270.7820003149609"/>
    <n v="40121.4641261449"/>
    <n v="-1.4927797505626672E-2"/>
    <n v="247.68724439155335"/>
    <n v="3717.9236231198229"/>
    <n v="-0.32861157097796456"/>
  </r>
  <r>
    <x v="278"/>
    <x v="2"/>
    <x v="2"/>
    <x v="23"/>
    <n v="401184.79824006109"/>
    <n v="6504.3719047619052"/>
    <n v="4278.6638509710001"/>
    <n v="1.0665069737788848"/>
    <n v="11861.105037525002"/>
    <n v="53076.648568582008"/>
    <n v="13.229975014362831"/>
    <n v="-1.1940842926409845E-2"/>
    <n v="6.230615318834043E-2"/>
    <n v="1.2258250408960558E-2"/>
    <n v="3418.1419813790003"/>
    <n v="0.85201184002332309"/>
    <n v="9230.5556647940011"/>
    <n v="41787.041513862001"/>
    <n v="0.11666149505183143"/>
    <n v="3.1949136770915709E-2"/>
    <n v="6.5936939124129346E-2"/>
    <n v="2080.3208303259999"/>
    <n v="25410.166319327996"/>
    <n v="8.4058752239529522E-2"/>
    <n v="0.13811718273560625"/>
    <n v="1302.8701509500002"/>
    <n v="16355.454200513999"/>
    <n v="4.3999088911810702E-2"/>
    <n v="6.1371284555989281E-2"/>
    <n v="1116.4343702839999"/>
    <n v="665.81728648600006"/>
    <n v="0.12223184700202183"/>
    <n v="2.6538121762312405E-2"/>
    <n v="292.92762942099995"/>
    <n v="7.301563536455781E-2"/>
    <n v="101.23536137900001"/>
    <n v="2.5234097060283615E-2"/>
    <n v="466.35887879200004"/>
    <n v="71.699294815933698"/>
    <n v="208.76784505500001"/>
    <n v="32.096541850898674"/>
    <n v="101.89532741045868"/>
    <n v="0"/>
    <n v="0"/>
    <n v="11.058485329475747"/>
    <n v="257.59103373700003"/>
    <n v="208.76784505500001"/>
    <n v="5035.6912236200005"/>
    <n v="1.2552048945301117"/>
    <n v="13990.835164264001"/>
    <n v="55802.398741314995"/>
    <n v="13.909400103421648"/>
    <n v="4790.5133202010002"/>
    <n v="1.1940914364692481"/>
    <n v="53267.379148852997"/>
    <n v="13.277516840749994"/>
    <n v="4110.010797467"/>
    <n v="1.0244682289800149"/>
    <n v="46235.357730573"/>
    <n v="11.524703312139627"/>
    <n v="3.1413719692607867E-3"/>
    <n v="6.9749543879005671E-2"/>
    <n v="2.5008300864506117E-2"/>
    <n v="1970.9298081280003"/>
    <n v="5788.0435497310009"/>
    <n v="24392.666906829996"/>
    <n v="9.9956705277112423E-2"/>
    <n v="9.3209449187896087E-2"/>
    <n v="9.070131413873872E-2"/>
    <n v="1373.325750552"/>
    <n v="597.60405757600029"/>
    <n v="687.32663777699997"/>
    <n v="680.50252273400008"/>
    <n v="104.62232675161125"/>
    <n v="0.16962320748923312"/>
    <n v="7032.02141828"/>
    <n v="553.69847455499996"/>
    <n v="980.20582827800013"/>
    <n v="163.027952148"/>
    <n v="-757.02737264900043"/>
    <n v="-2129.7301267389994"/>
    <n v="-2725.7501727329986"/>
    <n v="-0.23702847468861044"/>
    <n v="0.98269368496402376"/>
    <n v="0.3581060582511868"/>
    <n v="-116.38746734250763"/>
    <n v="-0.18869792075122699"/>
    <n v="-464.25475131094356"/>
    <n v="-0.67942508905882404"/>
    <n v="-76.524849915000345"/>
    <n v="-1.9074713261993885E-2"/>
    <n v="382.35169162"/>
    <n v="1076.083427776"/>
    <n v="5085.6608418589994"/>
    <n v="-0.17964426365002606"/>
    <n v="-0.386484108559627"/>
    <n v="-0.31475425145307878"/>
    <n v="58.783799145937074"/>
    <n v="9.5305628054034155E-2"/>
    <n v="0.26822637161144197"/>
    <n v="708.9282971798541"/>
    <n v="1.2676604059199272"/>
    <n v="270.03513709700002"/>
    <n v="41.515943591617976"/>
    <n v="429.21368127413274"/>
    <n v="0"/>
    <n v="0"/>
    <n v="112.31655452299998"/>
    <n v="17.267855554319102"/>
    <n v="5418.0429152400002"/>
    <n v="1.3505105225841458"/>
    <n v="-1139.3790642690005"/>
    <n v="-3205.8135545149994"/>
    <n v="-7811.4110145919985"/>
    <n v="-175.1712664884447"/>
    <n v="-1173.1830484907973"/>
    <n v="-0.21868804760299709"/>
    <n v="0.13354864764581209"/>
    <n v="-0.17152680678381305"/>
    <n v="-0.28400354880526119"/>
    <n v="-1.9470854949787515"/>
    <n v="-458.87654153500046"/>
    <n v="-779.3895963119993"/>
    <n v="-0.11438034131602806"/>
    <n v="-0.19427196636838365"/>
    <n v="2117.6629463150002"/>
    <n v="2287.8393179200002"/>
    <n v="140.80000000000001"/>
    <n v="3038.8237577919031"/>
    <n v="38119.70063157913"/>
    <n v="-2.2942009429309684E-2"/>
    <n v="2427.6576572294034"/>
    <n v="30012.197798178222"/>
    <n v="2.8863348284574597E-2"/>
    <n v="3576.4852440482955"/>
    <n v="40065.589180579591"/>
    <n v="-1.0259496799256418E-2"/>
    <n v="271.55659916193179"/>
    <n v="3652.2296046753877"/>
    <n v="-0.33845239310524189"/>
  </r>
  <r>
    <x v="279"/>
    <x v="3"/>
    <x v="3"/>
    <x v="23"/>
    <n v="401184.79824006109"/>
    <n v="6348.2309999999998"/>
    <n v="5671.4023235040004"/>
    <n v="1.4136633163528656"/>
    <n v="17532.507361029002"/>
    <n v="53546.965397928005"/>
    <n v="13.347206981129567"/>
    <n v="1.9003978758070694E-2"/>
    <n v="9.0426667639721403E-2"/>
    <n v="2.2786138263015454E-2"/>
    <n v="4748.5826266710001"/>
    <n v="1.1836397210219169"/>
    <n v="13979.138291465002"/>
    <n v="42201.304329466002"/>
    <n v="9.5577353232275453E-2"/>
    <n v="5.2717493818012828E-2"/>
    <n v="6.9107686900089282E-2"/>
    <m/>
    <n v="22428.690744256"/>
    <n v="-4.8611162367277472E-2"/>
    <n v="-1"/>
    <m/>
    <n v="14987.542995783999"/>
    <n v="-5.5361527761650042E-2"/>
    <n v="-1"/>
    <m/>
    <m/>
    <n v="-1"/>
    <n v="-1"/>
    <n v="367.31267050600002"/>
    <n v="9.1556976265637899E-2"/>
    <n v="134.69156747"/>
    <n v="3.3573447463830175E-2"/>
    <n v="420.81545885699995"/>
    <n v="66.288617861731865"/>
    <n v="188.721597852"/>
    <n v="29.728218436285637"/>
    <n v="131.62354584674432"/>
    <n v="0"/>
    <n v="0"/>
    <n v="11.058485329475747"/>
    <n v="232.09386100499995"/>
    <n v="188.721597852"/>
    <n v="4916.7018178280005"/>
    <n v="1.2255453943910264"/>
    <n v="18907.536982092002"/>
    <n v="56700.54184014599"/>
    <n v="14.133272768281092"/>
    <n v="4658.3537355060007"/>
    <n v="1.1611491153058431"/>
    <n v="54067.58331111"/>
    <n v="13.476977080960337"/>
    <n v="4311.468552149001"/>
    <n v="1.0746839289680918"/>
    <n v="47137.291758111001"/>
    <n v="11.749520910287577"/>
    <n v="0.22349881179667541"/>
    <n v="0.10588713695484597"/>
    <n v="4.4168191575463034E-2"/>
    <n v="1966.4280428890002"/>
    <n v="7754.4715926200006"/>
    <n v="24525.793936714999"/>
    <n v="7.2616023741164826E-2"/>
    <n v="8.7912763126665627E-2"/>
    <n v="8.9722125449603674E-2"/>
    <n v="1375.1762190330001"/>
    <n v="591.2518238560001"/>
    <n v="865.07526761300005"/>
    <n v="346.88518335700002"/>
    <n v="54.642810470664976"/>
    <n v="8.6465186337751201E-2"/>
    <n v="6930.2915529990005"/>
    <n v="558.59458449900012"/>
    <n v="996.79226698499997"/>
    <n v="182.92647248499998"/>
    <n v="754.70050567599992"/>
    <n v="-1375.0296210629995"/>
    <n v="-3153.5764422179973"/>
    <n v="-0.36178992177724767"/>
    <n v="-13.688657006572745"/>
    <n v="0.61879919756312152"/>
    <n v="118.88359224420157"/>
    <n v="0.18811792196183913"/>
    <n v="-493.07621332382513"/>
    <n v="-0.78606578715152597"/>
    <n v="1101.5856890329999"/>
    <n v="0.27458310829959032"/>
    <n v="728.28405998299991"/>
    <n v="1804.3674877589999"/>
    <n v="5495.1838354409992"/>
    <n v="1.2847334155508872"/>
    <n v="-0.12946996895125318"/>
    <n v="-0.22901459563957183"/>
    <n v="114.72236280989144"/>
    <n v="0.18153331411805115"/>
    <n v="0.44975968572949315"/>
    <n v="783.8353918733892"/>
    <n v="1.36973879856554"/>
    <n v="575.00835323199999"/>
    <n v="90.577729958471906"/>
    <n v="489.41741645162745"/>
    <n v="0"/>
    <n v="0"/>
    <n v="153.27570675099992"/>
    <n v="24.144632851419537"/>
    <n v="5644.9858778110001"/>
    <n v="1.4070787085090777"/>
    <n v="26.416445693000014"/>
    <n v="-3179.3971088219996"/>
    <n v="-8648.7602776589974"/>
    <n v="4.1612294343101279"/>
    <n v="-1276.9116051972142"/>
    <n v="-0.96941711690439436"/>
    <n v="0.61854423827973526"/>
    <n v="-4.7029170540266674E-2"/>
    <n v="6.5846078437879719E-3"/>
    <n v="-2.1558045857170662"/>
    <n v="373.30162905000003"/>
    <n v="-1718.4687246599974"/>
    <n v="9.3049794181539164E-2"/>
    <n v="-0.42834841504430571"/>
    <n v="1931.978407244"/>
    <n v="2095.3313066579999"/>
    <m/>
    <e v="#DIV/0!"/>
    <e v="#DIV/0!"/>
    <e v="#DIV/0!"/>
    <e v="#DIV/0!"/>
    <e v="#DIV/0!"/>
    <e v="#DIV/0!"/>
    <e v="#DIV/0!"/>
    <e v="#DIV/0!"/>
    <e v="#DIV/0!"/>
    <e v="#DIV/0!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330FBF-A1F3-4BDA-8FF4-4F9BD8487B34}" name="MOPC_12m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A139:D159" firstHeaderRow="0" firstDataRow="1" firstDataCol="2" rowPageCount="1" colPageCount="1"/>
  <pivotFields count="147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  <item h="1" x="24"/>
        <item h="1"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0">
    <i>
      <x v="18"/>
      <x v="8"/>
    </i>
    <i r="1">
      <x v="9"/>
    </i>
    <i r="1">
      <x v="10"/>
    </i>
    <i r="1">
      <x v="11"/>
    </i>
    <i>
      <x v="19"/>
      <x v="8"/>
    </i>
    <i r="1">
      <x v="9"/>
    </i>
    <i r="1">
      <x v="10"/>
    </i>
    <i r="1">
      <x v="11"/>
    </i>
    <i>
      <x v="20"/>
      <x v="8"/>
    </i>
    <i r="1">
      <x v="9"/>
    </i>
    <i r="1">
      <x v="10"/>
    </i>
    <i r="1">
      <x v="11"/>
    </i>
    <i>
      <x v="21"/>
      <x v="8"/>
    </i>
    <i r="1">
      <x v="9"/>
    </i>
    <i r="1">
      <x v="10"/>
    </i>
    <i r="1">
      <x v="11"/>
    </i>
    <i>
      <x v="22"/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MOPC suma 12 meses (mm US$) " fld="104" baseField="137" baseItem="19" numFmtId="168"/>
    <dataField name="ANANF anualizado (m_US$) " fld="100" baseField="1" baseItem="3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7000000}" name="Resultado_USD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3:C9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x="25"/>
        <item t="default"/>
      </items>
    </pivotField>
    <pivotField dragToRow="0" dragToCol="0" dragToPage="0" showAll="0" defaultSubtotal="0"/>
  </pivotFields>
  <rowFields count="1">
    <field x="3"/>
  </rowFields>
  <rowItems count="6">
    <i>
      <x v="18"/>
    </i>
    <i>
      <x v="19"/>
    </i>
    <i>
      <x v="20"/>
    </i>
    <i>
      <x v="21"/>
    </i>
    <i>
      <x v="22"/>
    </i>
    <i>
      <x v="23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14" baseField="3" baseItem="15" numFmtId="168"/>
    <dataField name="RON (millones de US$) " fld="85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3BD90F-9B21-430E-A8D1-D5D420613510}" name="Ingr_Binacionales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H3:L9" firstHeaderRow="0" firstDataRow="1" firstDataCol="1" rowPageCount="1" colPageCount="1"/>
  <pivotFields count="147">
    <pivotField numFmtId="17" showAll="0"/>
    <pivotField numFmtId="1" showAll="0"/>
    <pivotField axis="axisPage" multipleItemSelectionAllowed="1" showAll="0">
      <items count="13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showAll="0"/>
    <pivotField numFmtId="168" showAll="0"/>
    <pivotField numFmtId="168" showAll="0"/>
    <pivotField numFmtId="164" showAll="0"/>
    <pivotField numFmtId="168" showAll="0"/>
    <pivotField showAll="0"/>
    <pivotField showAll="0"/>
    <pivotField numFmtId="168" showAll="0"/>
    <pivotField showAll="0"/>
    <pivotField showAll="0"/>
    <pivotField numFmtId="168" showAll="0"/>
    <pivotField showAll="0"/>
    <pivotField showAll="0"/>
    <pivotField numFmtId="168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 defaultSubtotal="0"/>
    <pivotField showAll="0" defaultSubtotal="0"/>
    <pivotField dragToRow="0" dragToCol="0" dragToPage="0" showAll="0" defaultSubtotal="0"/>
  </pivotFields>
  <rowFields count="1">
    <field x="3"/>
  </rowFields>
  <rowItems count="6">
    <i>
      <x v="18"/>
    </i>
    <i>
      <x v="19"/>
    </i>
    <i>
      <x v="20"/>
    </i>
    <i>
      <x v="21"/>
    </i>
    <i>
      <x v="22"/>
    </i>
    <i>
      <x v="2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" hier="-1"/>
  </pageFields>
  <dataFields count="4">
    <dataField name="Itaipú " fld="39" baseField="3" baseItem="18" numFmtId="168"/>
    <dataField name="Yacyretá " fld="42" baseField="3" baseItem="22" numFmtId="168"/>
    <dataField name="Binacionales " fld="46" baseField="3" baseItem="18" numFmtId="168"/>
    <dataField name="% Var." fld="46" showDataAs="percentDiff" baseField="3" baseItem="1048828" numFmtId="169"/>
  </dataField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eriodos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K2:N26" firstHeaderRow="1" firstDataRow="1" firstDataCol="3"/>
  <pivotFields count="147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6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  <item h="1" x="23"/>
        <item h="1" x="24"/>
        <item h="1"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24">
    <i>
      <x v="18"/>
      <x v="10"/>
      <x v="3"/>
    </i>
    <i r="1">
      <x v="11"/>
      <x v="2"/>
    </i>
    <i r="1">
      <x v="12"/>
      <x v="1"/>
    </i>
    <i r="1">
      <x v="13"/>
      <x/>
    </i>
    <i>
      <x v="19"/>
      <x v="10"/>
      <x v="3"/>
    </i>
    <i r="1">
      <x v="11"/>
      <x v="2"/>
    </i>
    <i r="1">
      <x v="12"/>
      <x v="1"/>
    </i>
    <i r="1">
      <x v="13"/>
      <x/>
    </i>
    <i>
      <x v="20"/>
      <x v="10"/>
      <x v="3"/>
    </i>
    <i r="1">
      <x v="11"/>
      <x v="2"/>
    </i>
    <i r="1">
      <x v="12"/>
      <x v="1"/>
    </i>
    <i r="1">
      <x v="13"/>
      <x/>
    </i>
    <i>
      <x v="21"/>
      <x v="10"/>
      <x v="3"/>
    </i>
    <i r="1">
      <x v="11"/>
      <x v="2"/>
    </i>
    <i r="1">
      <x v="12"/>
      <x v="1"/>
    </i>
    <i r="1">
      <x v="13"/>
      <x/>
    </i>
    <i>
      <x v="22"/>
      <x v="10"/>
      <x v="3"/>
    </i>
    <i r="1">
      <x v="11"/>
      <x v="2"/>
    </i>
    <i r="1">
      <x v="12"/>
      <x v="1"/>
    </i>
    <i r="1">
      <x v="13"/>
      <x/>
    </i>
    <i>
      <x v="23"/>
      <x v="10"/>
      <x v="3"/>
    </i>
    <i r="1">
      <x v="11"/>
      <x v="2"/>
    </i>
    <i r="1">
      <x v="12"/>
      <x v="1"/>
    </i>
    <i r="1"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Inversión_acum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43:F49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showAll="0"/>
    <pivotField numFmtId="164" showAll="0"/>
    <pivotField numFmtId="164" showAll="0"/>
    <pivotField dataField="1" numFmtId="164" showAll="0"/>
    <pivotField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x="25"/>
        <item t="default"/>
      </items>
    </pivotField>
    <pivotField dragToRow="0" dragToCol="0" dragToPage="0" showAll="0" defaultSubtotal="0"/>
  </pivotFields>
  <rowFields count="1">
    <field x="3"/>
  </rowFields>
  <rowItems count="6">
    <i>
      <x v="18"/>
    </i>
    <i>
      <x v="19"/>
    </i>
    <i>
      <x v="20"/>
    </i>
    <i>
      <x v="21"/>
    </i>
    <i>
      <x v="22"/>
    </i>
    <i>
      <x v="23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91" baseField="3" baseItem="15" numFmtId="168"/>
    <dataField name="Inversión (USD) " fld="97" baseField="3" baseItem="15" numFmtId="3"/>
    <dataField name="Inversión_x000a_(% del PIB) " fld="98" baseField="3" baseItem="15" numFmtId="168"/>
    <dataField name="MOPC (USD) " fld="103" baseField="3" baseItem="15" numFmtId="3"/>
    <dataField name="Otras Ent. (USD) " fld="108" baseField="3" baseItem="15" numFmtId="3"/>
  </dataFields>
  <formats count="4">
    <format dxfId="15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0">
      <pivotArea outline="0" fieldPosition="0">
        <references count="1">
          <reference field="4294967294" count="1">
            <x v="3"/>
          </reference>
        </references>
      </pivotArea>
    </format>
    <format dxfId="149">
      <pivotArea outline="0" fieldPosition="0">
        <references count="1">
          <reference field="4294967294" count="1">
            <x v="4"/>
          </reference>
        </references>
      </pivotArea>
    </format>
    <format dxfId="148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Result_anualizado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A53:E77" firstHeaderRow="0" firstDataRow="1" firstDataCol="2" rowPageCount="1" colPageCount="1"/>
  <pivotFields count="147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6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4">
    <i>
      <x v="18"/>
      <x v="8"/>
    </i>
    <i r="1">
      <x v="9"/>
    </i>
    <i r="1">
      <x v="10"/>
    </i>
    <i r="1">
      <x v="11"/>
    </i>
    <i>
      <x v="19"/>
      <x v="8"/>
    </i>
    <i r="1">
      <x v="9"/>
    </i>
    <i r="1">
      <x v="10"/>
    </i>
    <i r="1">
      <x v="11"/>
    </i>
    <i>
      <x v="20"/>
      <x v="8"/>
    </i>
    <i r="1">
      <x v="9"/>
    </i>
    <i r="1">
      <x v="10"/>
    </i>
    <i r="1">
      <x v="11"/>
    </i>
    <i>
      <x v="21"/>
      <x v="8"/>
    </i>
    <i r="1">
      <x v="9"/>
    </i>
    <i r="1">
      <x v="10"/>
    </i>
    <i r="1">
      <x v="11"/>
    </i>
    <i>
      <x v="22"/>
      <x v="8"/>
    </i>
    <i r="1">
      <x v="9"/>
    </i>
    <i r="1">
      <x v="10"/>
    </i>
    <i r="1">
      <x v="11"/>
    </i>
    <i>
      <x v="23"/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88" baseField="1" baseItem="3" numFmtId="168"/>
    <dataField name="Inversión anualizada (% PIB) " fld="101" baseField="1" baseItem="3" numFmtId="168"/>
    <dataField name="Resultado anualizado (% PIB) " fld="120" baseField="1" baseItem="3" numFmtId="168"/>
  </dataFields>
  <formats count="1">
    <format dxfId="1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Resultado%PIB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13:C19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x="25"/>
        <item t="default"/>
      </items>
    </pivotField>
    <pivotField dragToRow="0" dragToCol="0" dragToPage="0" showAll="0" defaultSubtotal="0"/>
  </pivotFields>
  <rowFields count="1">
    <field x="3"/>
  </rowFields>
  <rowItems count="6">
    <i>
      <x v="18"/>
    </i>
    <i>
      <x v="19"/>
    </i>
    <i>
      <x v="20"/>
    </i>
    <i>
      <x v="21"/>
    </i>
    <i>
      <x v="22"/>
    </i>
    <i>
      <x v="23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19" baseField="3" baseItem="15" numFmtId="168"/>
    <dataField name="RON (% del PIB) " fld="86" baseField="3" baseItem="16" numFmtId="168"/>
  </dataFields>
  <formats count="1">
    <format dxfId="153">
      <pivotArea collapsedLevelsAreSubtotals="1" fieldPosition="0">
        <references count="2">
          <reference field="4294967294" count="1" selected="0">
            <x v="0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Ingreso_acum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23:F29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x="25"/>
        <item t="default"/>
      </items>
    </pivotField>
    <pivotField dragToRow="0" dragToCol="0" dragToPage="0" showAll="0" defaultSubtotal="0"/>
  </pivotFields>
  <rowFields count="1">
    <field x="3"/>
  </rowFields>
  <rowItems count="6">
    <i>
      <x v="18"/>
    </i>
    <i>
      <x v="19"/>
    </i>
    <i>
      <x v="20"/>
    </i>
    <i>
      <x v="21"/>
    </i>
    <i>
      <x v="22"/>
    </i>
    <i>
      <x v="23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4" baseField="3" baseItem="15" numFmtId="168"/>
    <dataField name="Contribuciones Sociales " fld="33" baseField="3" baseItem="16" numFmtId="168"/>
    <dataField name="Donaciones " fld="35" baseField="3" baseItem="17" numFmtId="168"/>
    <dataField name="Otros Ingresos " fld="37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Res_anualizado_USD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G53:J77" firstHeaderRow="0" firstDataRow="1" firstDataCol="2" rowPageCount="1" colPageCount="1"/>
  <pivotFields count="147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4">
    <i>
      <x v="18"/>
      <x v="8"/>
    </i>
    <i r="1">
      <x v="9"/>
    </i>
    <i r="1">
      <x v="10"/>
    </i>
    <i r="1">
      <x v="11"/>
    </i>
    <i>
      <x v="19"/>
      <x v="8"/>
    </i>
    <i r="1">
      <x v="9"/>
    </i>
    <i r="1">
      <x v="10"/>
    </i>
    <i r="1">
      <x v="11"/>
    </i>
    <i>
      <x v="20"/>
      <x v="8"/>
    </i>
    <i r="1">
      <x v="9"/>
    </i>
    <i r="1">
      <x v="10"/>
    </i>
    <i r="1">
      <x v="11"/>
    </i>
    <i>
      <x v="21"/>
      <x v="8"/>
    </i>
    <i r="1">
      <x v="9"/>
    </i>
    <i r="1">
      <x v="10"/>
    </i>
    <i r="1">
      <x v="11"/>
    </i>
    <i>
      <x v="22"/>
      <x v="8"/>
    </i>
    <i r="1">
      <x v="9"/>
    </i>
    <i r="1">
      <x v="10"/>
    </i>
    <i r="1">
      <x v="11"/>
    </i>
    <i>
      <x v="23"/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87" baseField="1" baseItem="6" numFmtId="168"/>
    <dataField name="Resultado Fiscal anualizado (millones de US$) " fld="115" baseField="1" baseItem="5" numFmtId="168"/>
  </dataFields>
  <formats count="3">
    <format dxfId="156">
      <pivotArea dataOnly="0" labelOnly="1" outline="0" axis="axisValues" fieldPosition="0"/>
    </format>
    <format dxfId="155">
      <pivotArea outline="0" fieldPosition="0">
        <references count="1">
          <reference field="4294967294" count="1">
            <x v="1"/>
          </reference>
        </references>
      </pivotArea>
    </format>
    <format dxfId="15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Gasto_total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33:H39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x="25"/>
        <item t="default"/>
      </items>
    </pivotField>
    <pivotField dragToRow="0" dragToCol="0" dragToPage="0" showAll="0" defaultSubtotal="0"/>
  </pivotFields>
  <rowFields count="1">
    <field x="3"/>
  </rowFields>
  <rowItems count="6">
    <i>
      <x v="18"/>
    </i>
    <i>
      <x v="19"/>
    </i>
    <i>
      <x v="20"/>
    </i>
    <i>
      <x v="21"/>
    </i>
    <i>
      <x v="22"/>
    </i>
    <i>
      <x v="23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7" baseField="3" baseItem="15" numFmtId="168"/>
    <dataField name="Remun. " fld="63" baseField="3" baseItem="17" numFmtId="168"/>
    <dataField name="Uso de ByS " fld="71" baseField="3" baseItem="17" numFmtId="168"/>
    <dataField name="Intereses " fld="72" baseField="3" baseItem="15" numFmtId="168"/>
    <dataField name="Donaciones " fld="76" baseField="3" baseItem="17" numFmtId="168"/>
    <dataField name="P. Sociales " fld="77" baseField="3" baseItem="17" numFmtId="168"/>
    <dataField name="Otros Gastos " fld="78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F19F49-03A5-4676-BFB8-4263A8C7C447}" name="TablaDinámica1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F139:H159" firstHeaderRow="1" firstDataRow="1" firstDataCol="2" rowPageCount="1" colPageCount="1"/>
  <pivotFields count="147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  <item h="1" x="24"/>
        <item h="1"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0">
    <i>
      <x v="18"/>
      <x v="8"/>
    </i>
    <i r="1">
      <x v="9"/>
    </i>
    <i r="1">
      <x v="10"/>
    </i>
    <i r="1">
      <x v="11"/>
    </i>
    <i>
      <x v="19"/>
      <x v="8"/>
    </i>
    <i r="1">
      <x v="9"/>
    </i>
    <i r="1">
      <x v="10"/>
    </i>
    <i r="1">
      <x v="11"/>
    </i>
    <i>
      <x v="20"/>
      <x v="8"/>
    </i>
    <i r="1">
      <x v="9"/>
    </i>
    <i r="1">
      <x v="10"/>
    </i>
    <i r="1">
      <x v="11"/>
    </i>
    <i>
      <x v="21"/>
      <x v="8"/>
    </i>
    <i r="1">
      <x v="9"/>
    </i>
    <i r="1">
      <x v="10"/>
    </i>
    <i r="1">
      <x v="11"/>
    </i>
    <i>
      <x v="22"/>
      <x v="8"/>
    </i>
    <i r="1">
      <x v="9"/>
    </i>
    <i r="1">
      <x v="10"/>
    </i>
    <i r="1">
      <x v="11"/>
    </i>
  </rowItems>
  <colItems count="1">
    <i/>
  </colItems>
  <pageFields count="1">
    <pageField fld="2" hier="-1"/>
  </pageFields>
  <dataFields count="1">
    <dataField name="ANANF suma 12 meses " fld="93" baseField="1" baseItem="8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Inversión_2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M54:Q78" firstHeaderRow="0" firstDataRow="1" firstDataCol="2" rowPageCount="1" colPageCount="1"/>
  <pivotFields count="147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6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4">
    <i>
      <x v="18"/>
      <x v="8"/>
    </i>
    <i r="1">
      <x v="9"/>
    </i>
    <i r="1">
      <x v="10"/>
    </i>
    <i r="1">
      <x v="11"/>
    </i>
    <i>
      <x v="19"/>
      <x v="8"/>
    </i>
    <i r="1">
      <x v="9"/>
    </i>
    <i r="1">
      <x v="10"/>
    </i>
    <i r="1">
      <x v="11"/>
    </i>
    <i>
      <x v="20"/>
      <x v="8"/>
    </i>
    <i r="1">
      <x v="9"/>
    </i>
    <i r="1">
      <x v="10"/>
    </i>
    <i r="1">
      <x v="11"/>
    </i>
    <i>
      <x v="21"/>
      <x v="8"/>
    </i>
    <i r="1">
      <x v="9"/>
    </i>
    <i r="1">
      <x v="10"/>
    </i>
    <i r="1">
      <x v="11"/>
    </i>
    <i>
      <x v="22"/>
      <x v="8"/>
    </i>
    <i r="1">
      <x v="9"/>
    </i>
    <i r="1">
      <x v="10"/>
    </i>
    <i r="1">
      <x v="11"/>
    </i>
    <i>
      <x v="23"/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86" baseField="1" baseItem="0" numFmtId="168"/>
    <dataField name="ANANF (% del PIB) " fld="98" baseField="1" baseItem="0" numFmtId="168"/>
    <dataField name="Resultado Fiscal (% del PIB) " fld="119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00000000-0013-0000-FFFF-FFFF01000000}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  <pivotTable tabId="10" name="MOPC_12m"/>
    <pivotTable tabId="10" name="TablaDinámica1"/>
    <pivotTable tabId="10" name="Ingr_Binacionales"/>
  </pivotTables>
  <data>
    <tabular pivotCacheId="1881808018">
      <items count="12">
        <i x="0" s="1"/>
        <i x="1" s="1"/>
        <i x="2" s="1"/>
        <i x="3" s="1"/>
        <i x="4"/>
        <i x="5"/>
        <i x="6"/>
        <i x="7"/>
        <i x="8"/>
        <i x="9"/>
        <i x="10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00000000-0013-0000-FFFF-FFFF03000000}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  <pivotTable tabId="10" name="Ingr_Binacionales"/>
  </pivotTables>
  <data>
    <tabular pivotCacheId="1881808018">
      <items count="2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 s="1"/>
        <i x="19" s="1"/>
        <i x="20" s="1"/>
        <i x="21" s="1"/>
        <i x="22" s="1"/>
        <i x="23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4000000}" cache="SegmentaciónDeDatos_Año1" caption="Año" startItem="16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1" xr10:uid="{242A92C0-778B-46B8-8EE1-2592561EDFAB}" cache="SegmentaciónDeDatos_Mes" caption="Mes" columnCount="2" showCaption="0" style="SlicerStyleDark1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853D9D7-9D25-4B6C-A721-232791D9899D}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Datos1" displayName="Datos1" ref="A2:EJ282" totalsRowShown="0" headerRowDxfId="147" dataDxfId="146" dataCellStyle="Normal 3">
  <autoFilter ref="A2:EJ282" xr:uid="{00000000-0009-0000-0100-000002000000}"/>
  <tableColumns count="140">
    <tableColumn id="2" xr3:uid="{00000000-0010-0000-0000-000002000000}" name="Periodo" dataDxfId="145" dataCellStyle="Normal 3"/>
    <tableColumn id="66" xr3:uid="{00000000-0010-0000-0000-000042000000}" name="Nro. Mes" dataDxfId="144" dataCellStyle="Normal 3">
      <calculatedColumnFormula>MONTH(A3)</calculatedColumnFormula>
    </tableColumn>
    <tableColumn id="3" xr3:uid="{00000000-0010-0000-0000-000003000000}" name="Mes" dataDxfId="143">
      <calculatedColumnFormula>VLOOKUP(MONTH(A3),Meses,2,0)</calculatedColumnFormula>
    </tableColumn>
    <tableColumn id="4" xr3:uid="{00000000-0010-0000-0000-000004000000}" name="Año" dataDxfId="142">
      <calculatedColumnFormula>YEAR(A3)</calculatedColumnFormula>
    </tableColumn>
    <tableColumn id="5" xr3:uid="{00000000-0010-0000-0000-000005000000}" name="PIB nominal (miles de millones de G.)" dataDxfId="141">
      <calculatedColumnFormula>VLOOKUP(D3,PIBNOMG,2,0)</calculatedColumnFormula>
    </tableColumn>
    <tableColumn id="6" xr3:uid="{00000000-0010-0000-0000-000006000000}" name="Tipo de cambio Gs./US$" dataDxfId="140">
      <calculatedColumnFormula>VLOOKUP(A3,TC_mes,2,0)</calculatedColumnFormula>
    </tableColumn>
    <tableColumn id="7" xr3:uid="{00000000-0010-0000-0000-000007000000}" name="Ingreso Total (Recaudado)" dataDxfId="139" dataCellStyle="Normal 3">
      <calculatedColumnFormula>O3+AH3+AJ3+AL3</calculatedColumnFormula>
    </tableColumn>
    <tableColumn id="8" xr3:uid="{00000000-0010-0000-0000-000008000000}" name="Ingreso Total (% del PIB)" dataDxfId="138" dataCellStyle="Normal 3">
      <calculatedColumnFormula>G3/E3*100</calculatedColumnFormula>
    </tableColumn>
    <tableColumn id="25" xr3:uid="{00000000-0010-0000-0000-000019000000}" name="IT acumulado por año" dataDxfId="137" dataCellStyle="Normal 3">
      <calculatedColumnFormula>SUMIFS($G$3:$G3,$D$3:$D3,D3)</calculatedColumnFormula>
    </tableColumn>
    <tableColumn id="9" xr3:uid="{00000000-0010-0000-0000-000009000000}" name="IT Suma 12 meses" dataDxfId="136" dataCellStyle="Normal 3"/>
    <tableColumn id="137" xr3:uid="{A08667D9-90C2-42B0-964F-8AA7BC7AB4FF}" name="IT anualizado (% del PIB)" dataDxfId="135" dataCellStyle="Normal 3"/>
    <tableColumn id="20" xr3:uid="{00000000-0010-0000-0000-000014000000}" name="% Var acum Ingreso total" dataDxfId="134" dataCellStyle="Normal 3"/>
    <tableColumn id="21" xr3:uid="{00000000-0010-0000-0000-000015000000}" name="% Var interanual" dataDxfId="133" dataCellStyle="Normal 3"/>
    <tableColumn id="17" xr3:uid="{00000000-0010-0000-0000-000011000000}" name="% Var suma 12 meses" dataDxfId="132" dataCellStyle="Normal 3"/>
    <tableColumn id="12" xr3:uid="{00000000-0010-0000-0000-00000C000000}" name="Ingresos Tributarios" dataDxfId="131" dataCellStyle="Normal 3">
      <calculatedColumnFormula>HLOOKUP(A3,serie_situfin,4,0)</calculatedColumnFormula>
    </tableColumn>
    <tableColumn id="13" xr3:uid="{00000000-0010-0000-0000-00000D000000}" name="Presión Tributaria" dataDxfId="130" dataCellStyle="Normal 3">
      <calculatedColumnFormula>O3/E3*100</calculatedColumnFormula>
    </tableColumn>
    <tableColumn id="120" xr3:uid="{00000000-0010-0000-0000-000078000000}" name="Tributarios Acum. Por año" dataDxfId="129" dataCellStyle="Normal 3">
      <calculatedColumnFormula>SUMIFS($O$3:$O3,$D$3:$D3,D3)</calculatedColumnFormula>
    </tableColumn>
    <tableColumn id="14" xr3:uid="{00000000-0010-0000-0000-00000E000000}" name="Tributarios suma 12 meses" dataDxfId="128" dataCellStyle="Normal 3"/>
    <tableColumn id="123" xr3:uid="{00000000-0010-0000-0000-00007B000000}" name="% Var. Interanual Tributarios" dataDxfId="127" dataCellStyle="Normal 3"/>
    <tableColumn id="122" xr3:uid="{00000000-0010-0000-0000-00007A000000}" name="% Var. Acum. Tributarios" dataDxfId="126" dataCellStyle="Normal 3"/>
    <tableColumn id="121" xr3:uid="{00000000-0010-0000-0000-000079000000}" name="% Var. Suma 12m Tributarios" dataDxfId="125" dataCellStyle="Normal 3"/>
    <tableColumn id="18" xr3:uid="{00000000-0010-0000-0000-000012000000}" name="Imp. Internos" dataDxfId="124" dataCellStyle="Normal 3"/>
    <tableColumn id="19" xr3:uid="{00000000-0010-0000-0000-000013000000}" name="Imp. Internos suma 12 meses" dataDxfId="123" dataCellStyle="Normal 3"/>
    <tableColumn id="22" xr3:uid="{00000000-0010-0000-0000-000016000000}" name="% Var. Anualizado Imp. Internos" dataDxfId="122"/>
    <tableColumn id="96" xr3:uid="{00000000-0010-0000-0000-000060000000}" name="% Var. Interanual Imp. Internos" dataDxfId="121"/>
    <tableColumn id="23" xr3:uid="{00000000-0010-0000-0000-000017000000}" name="Imp. Externos" dataDxfId="120" dataCellStyle="Normal 3"/>
    <tableColumn id="24" xr3:uid="{00000000-0010-0000-0000-000018000000}" name="Imp. Externos suma 12 meses" dataDxfId="119" dataCellStyle="Normal 3"/>
    <tableColumn id="27" xr3:uid="{00000000-0010-0000-0000-00001B000000}" name="% Var. Anualizado Imp. Externos" dataDxfId="118"/>
    <tableColumn id="97" xr3:uid="{00000000-0010-0000-0000-000061000000}" name="% Var. Interanual Imp. Externos" dataDxfId="117"/>
    <tableColumn id="101" xr3:uid="{00000000-0010-0000-0000-000065000000}" name="IVA interno" dataDxfId="116" dataCellStyle="Normal 3"/>
    <tableColumn id="104" xr3:uid="{00000000-0010-0000-0000-000068000000}" name="IVA externo" dataDxfId="115" dataCellStyle="Normal 3"/>
    <tableColumn id="103" xr3:uid="{00000000-0010-0000-0000-000067000000}" name="% Var. i.a. IVA interno" dataDxfId="114" dataCellStyle="Porcentaje"/>
    <tableColumn id="102" xr3:uid="{00000000-0010-0000-0000-000066000000}" name="% Var. i.a. IVA externo" dataDxfId="113" dataCellStyle="Porcentaje"/>
    <tableColumn id="28" xr3:uid="{00000000-0010-0000-0000-00001C000000}" name="Contribuciones Sociales" dataDxfId="112" dataCellStyle="Normal 3">
      <calculatedColumnFormula>HLOOKUP(A3,serie_situfin,13,0)</calculatedColumnFormula>
    </tableColumn>
    <tableColumn id="29" xr3:uid="{00000000-0010-0000-0000-00001D000000}" name="Contribuciones Sociales (% del PIB)" dataDxfId="111" dataCellStyle="Normal 3">
      <calculatedColumnFormula>AH3/E3*100</calculatedColumnFormula>
    </tableColumn>
    <tableColumn id="33" xr3:uid="{00000000-0010-0000-0000-000021000000}" name="Donaciones" dataDxfId="110" dataCellStyle="Normal 3">
      <calculatedColumnFormula>HLOOKUP(A3,serie_situfin,15,0)</calculatedColumnFormula>
    </tableColumn>
    <tableColumn id="34" xr3:uid="{00000000-0010-0000-0000-000022000000}" name="Donaciones (% del PIB)" dataDxfId="109" dataCellStyle="Normal 3">
      <calculatedColumnFormula>AJ3/E3*100</calculatedColumnFormula>
    </tableColumn>
    <tableColumn id="41" xr3:uid="{00000000-0010-0000-0000-000029000000}" name="Otros Ingresos" dataDxfId="108" dataCellStyle="Normal 3">
      <calculatedColumnFormula>HLOOKUP(A3,serie_situfin,25,0)</calculatedColumnFormula>
    </tableColumn>
    <tableColumn id="42" xr3:uid="{00000000-0010-0000-0000-00002A000000}" name="Otros ingresos (millones de US$)" dataDxfId="107" dataCellStyle="Normal 3">
      <calculatedColumnFormula>AL3*1000/F3</calculatedColumnFormula>
    </tableColumn>
    <tableColumn id="43" xr3:uid="{00000000-0010-0000-0000-00002B000000}" name="Itaipú" dataDxfId="106" dataCellStyle="Normal 3"/>
    <tableColumn id="44" xr3:uid="{00000000-0010-0000-0000-00002C000000}" name="Itaipú (millones de US$)" dataDxfId="105" dataCellStyle="Normal 3">
      <calculatedColumnFormula>AN3*1000/F3</calculatedColumnFormula>
    </tableColumn>
    <tableColumn id="31" xr3:uid="{00000000-0010-0000-0000-00001F000000}" name="Itaipú acumulado por año (millones de US$)" dataDxfId="104" dataCellStyle="Normal 3">
      <calculatedColumnFormula>SUMIFS($AO$3:$AO3,$D$3:$D3,D3)</calculatedColumnFormula>
    </tableColumn>
    <tableColumn id="45" xr3:uid="{00000000-0010-0000-0000-00002D000000}" name="Yacyretá" dataDxfId="103" dataCellStyle="Normal 3"/>
    <tableColumn id="46" xr3:uid="{00000000-0010-0000-0000-00002E000000}" name="Yacyretá (en millones de US$)" dataDxfId="102" dataCellStyle="Normal 3">
      <calculatedColumnFormula>AQ3*1000/F3</calculatedColumnFormula>
    </tableColumn>
    <tableColumn id="89" xr3:uid="{00000000-0010-0000-0000-000059000000}" name="Yacyretá acumulado por año (millones de US$)" dataDxfId="101" dataCellStyle="Normal 3">
      <calculatedColumnFormula>SUMIFS($AR$3:$AR3,$D$3:$D3,D3)</calculatedColumnFormula>
    </tableColumn>
    <tableColumn id="47" xr3:uid="{00000000-0010-0000-0000-00002F000000}" name="Otros Ingr." dataDxfId="100" dataCellStyle="Normal 3">
      <calculatedColumnFormula>+AL3-AN3-AQ3</calculatedColumnFormula>
    </tableColumn>
    <tableColumn id="1" xr3:uid="{00000000-0010-0000-0000-000001000000}" name="Binacionales" dataDxfId="99" dataCellStyle="Normal 3">
      <calculatedColumnFormula>AN3+AQ3</calculatedColumnFormula>
    </tableColumn>
    <tableColumn id="48" xr3:uid="{00000000-0010-0000-0000-000030000000}" name="Gasto Total (Obligado)" dataDxfId="98" dataCellStyle="Normal 3">
      <calculatedColumnFormula>BL3+BT3+BU3+BY3+BZ3+CA3</calculatedColumnFormula>
    </tableColumn>
    <tableColumn id="49" xr3:uid="{00000000-0010-0000-0000-000031000000}" name="Gasto Total (% del PIB)" dataDxfId="97" dataCellStyle="Normal 3">
      <calculatedColumnFormula>+AV3/E3*100</calculatedColumnFormula>
    </tableColumn>
    <tableColumn id="32" xr3:uid="{00000000-0010-0000-0000-000020000000}" name="Gasto total acumulado por año" dataDxfId="96" dataCellStyle="Normal 3">
      <calculatedColumnFormula>SUMIFS($AV$3:$AV3,$D$3:$D3,D3)</calculatedColumnFormula>
    </tableColumn>
    <tableColumn id="50" xr3:uid="{00000000-0010-0000-0000-000032000000}" name="Gasto Total suma 12 meses" dataDxfId="95" dataCellStyle="Normal 3"/>
    <tableColumn id="138" xr3:uid="{3460216F-FB29-4A33-BE69-1E3509920BA8}" name="GT anualizado (% del PIB)" dataDxfId="94" dataCellStyle="Normal 3"/>
    <tableColumn id="127" xr3:uid="{D04A07CB-C44D-468B-946D-17D148D178B6}" name="Gasto corriente" dataDxfId="93" dataCellStyle="Normal 3">
      <calculatedColumnFormula>HLOOKUP(A3,serie_situfin,34,0)-(HLOOKUP(A3,serie_situfin,48,0)+HLOOKUP(A3,serie_situfin,51,0)+HLOOKUP(A3,serie_situfin,54,0)+HLOOKUP(A3,serie_situfin,66,0))</calculatedColumnFormula>
    </tableColumn>
    <tableColumn id="128" xr3:uid="{4C2F1EEC-AF29-4924-B038-D2EB74FE3B9D}" name="Gasto corriente (% del PIB)" dataDxfId="92" dataCellStyle="Normal 3">
      <calculatedColumnFormula>BA3/$E3*100</calculatedColumnFormula>
    </tableColumn>
    <tableColumn id="129" xr3:uid="{C527B186-2E07-45BF-AC4F-6F3F6BB87B35}" name="Gasto corr. anualizado" dataDxfId="91" dataCellStyle="Normal 3"/>
    <tableColumn id="130" xr3:uid="{00A4846C-F34B-42F1-BD02-BAFA1F2DADE8}" name="Gasto corr. anualizado (% del PIB)" dataDxfId="90" dataCellStyle="Normal 3"/>
    <tableColumn id="136" xr3:uid="{3BF659E0-E801-409C-A82B-D89301181242}" name="Gto. Corr. Primario" dataDxfId="89" dataCellStyle="Normal 3">
      <calculatedColumnFormula>BA3-BU3</calculatedColumnFormula>
    </tableColumn>
    <tableColumn id="135" xr3:uid="{A2340A63-9AC0-4A7A-9F2D-485BD4660F54}" name="Gto. Corr. Primario (% del PIB)" dataDxfId="88" dataCellStyle="Normal 3">
      <calculatedColumnFormula>BE3/$E3*100</calculatedColumnFormula>
    </tableColumn>
    <tableColumn id="134" xr3:uid="{5DB593E4-1E01-4127-8E5B-5413C2FF1626}" name="Gto. Corr. Primario anualizado" dataDxfId="87" dataCellStyle="Normal 3"/>
    <tableColumn id="133" xr3:uid="{999FDE60-2720-46B9-B433-54263D6AB97D}" name="Gto. Corr. Primario anualizado (% del PIB)" dataDxfId="86" dataCellStyle="Normal 3"/>
    <tableColumn id="30" xr3:uid="{00000000-0010-0000-0000-00001E000000}" name="% Var interanual gasto total" dataDxfId="85" dataCellStyle="Normal 3"/>
    <tableColumn id="26" xr3:uid="{00000000-0010-0000-0000-00001A000000}" name="% Var acumulado gasto total" dataDxfId="84" dataCellStyle="Normal 3"/>
    <tableColumn id="53" xr3:uid="{00000000-0010-0000-0000-000035000000}" name="% Var. Anualizado GT" dataDxfId="83" dataCellStyle="Normal 3"/>
    <tableColumn id="54" xr3:uid="{00000000-0010-0000-0000-000036000000}" name="Remuneración a los Empleados" dataDxfId="82" dataCellStyle="Normal 3">
      <calculatedColumnFormula>HLOOKUP(A3,serie_situfin,35,0)</calculatedColumnFormula>
    </tableColumn>
    <tableColumn id="114" xr3:uid="{00000000-0010-0000-0000-000072000000}" name="Remun. Acum. Por año" dataDxfId="81" dataCellStyle="Normal 3">
      <calculatedColumnFormula>SUMIFS($BL$3:$BL3,$D$3:$D3,D3)</calculatedColumnFormula>
    </tableColumn>
    <tableColumn id="113" xr3:uid="{00000000-0010-0000-0000-000071000000}" name="Remun. Suma 12 meses" dataDxfId="80" dataCellStyle="Normal 3"/>
    <tableColumn id="110" xr3:uid="{00000000-0010-0000-0000-00006E000000}" name="% Var. Interanual Remun." dataDxfId="79" dataCellStyle="Normal 3"/>
    <tableColumn id="112" xr3:uid="{00000000-0010-0000-0000-000070000000}" name="% Var. Acumulado Remun." dataDxfId="78" dataCellStyle="Normal 3"/>
    <tableColumn id="111" xr3:uid="{00000000-0010-0000-0000-00006F000000}" name="% Var. Anualizado Remun." dataDxfId="77" dataCellStyle="Normal 3"/>
    <tableColumn id="55" xr3:uid="{00000000-0010-0000-0000-000037000000}" name="Sueldos" dataDxfId="76" dataCellStyle="Normal 3"/>
    <tableColumn id="56" xr3:uid="{00000000-0010-0000-0000-000038000000}" name="Otras remuneraciones" dataDxfId="75" dataCellStyle="Normal 3">
      <calculatedColumnFormula>+BL3-BR3</calculatedColumnFormula>
    </tableColumn>
    <tableColumn id="57" xr3:uid="{00000000-0010-0000-0000-000039000000}" name="Uso de Bienes y Servicios" dataDxfId="74" dataCellStyle="Normal 3">
      <calculatedColumnFormula>HLOOKUP(A3,serie_situfin,36,0)</calculatedColumnFormula>
    </tableColumn>
    <tableColumn id="62" xr3:uid="{00000000-0010-0000-0000-00003E000000}" name="Intereses" dataDxfId="73" dataCellStyle="Normal 3">
      <calculatedColumnFormula>HLOOKUP(A3,serie_situfin,41,0)</calculatedColumnFormula>
    </tableColumn>
    <tableColumn id="63" xr3:uid="{00000000-0010-0000-0000-00003F000000}" name="Intereses (millones de US$)" dataDxfId="72" dataCellStyle="Normal 3">
      <calculatedColumnFormula>+BU3*1000/F3</calculatedColumnFormula>
    </tableColumn>
    <tableColumn id="95" xr3:uid="{00000000-0010-0000-0000-00005F000000}" name="Intereses (% del PIB)" dataDxfId="71" dataCellStyle="Normal 3">
      <calculatedColumnFormula>(BU3/E3)*100</calculatedColumnFormula>
    </tableColumn>
    <tableColumn id="131" xr3:uid="{B19C6142-89CB-429E-B9B3-3F0B4DB2B801}" name="Intereses anualizados" dataDxfId="70" dataCellStyle="Normal 3"/>
    <tableColumn id="64" xr3:uid="{00000000-0010-0000-0000-000040000000}" name="Donaciones (Gasto)" dataDxfId="69" dataCellStyle="Normal 3">
      <calculatedColumnFormula>HLOOKUP(A3,serie_situfin,45,0)</calculatedColumnFormula>
    </tableColumn>
    <tableColumn id="67" xr3:uid="{00000000-0010-0000-0000-000043000000}" name="Prestaciones Sociales" dataDxfId="68" dataCellStyle="Normal 3">
      <calculatedColumnFormula>HLOOKUP(A3,serie_situfin,55,0)</calculatedColumnFormula>
    </tableColumn>
    <tableColumn id="68" xr3:uid="{00000000-0010-0000-0000-000044000000}" name="Otros Gastos" dataDxfId="67" dataCellStyle="Normal 3">
      <calculatedColumnFormula>HLOOKUP(A3,serie_situfin,59,0)</calculatedColumnFormula>
    </tableColumn>
    <tableColumn id="69" xr3:uid="{00000000-0010-0000-0000-000045000000}" name="Resultado Operativo Neto" dataDxfId="66" dataCellStyle="Normal 3">
      <calculatedColumnFormula>G3-AV3</calculatedColumnFormula>
    </tableColumn>
    <tableColumn id="35" xr3:uid="{00000000-0010-0000-0000-000023000000}" name="RON acumulado por año" dataDxfId="65" dataCellStyle="Normal 3">
      <calculatedColumnFormula>SUMIFS($CB$3:$CB3,$D$3:$D3,D3)</calculatedColumnFormula>
    </tableColumn>
    <tableColumn id="11" xr3:uid="{00000000-0010-0000-0000-00000B000000}" name="RON acumulado 12 meses" dataDxfId="64" dataCellStyle="Normal 3"/>
    <tableColumn id="51" xr3:uid="{00000000-0010-0000-0000-000033000000}" name="% Var interanual RON" dataDxfId="63" dataCellStyle="Normal 3"/>
    <tableColumn id="37" xr3:uid="{00000000-0010-0000-0000-000025000000}" name="% Var acumulado RON" dataDxfId="62" dataCellStyle="Normal 3"/>
    <tableColumn id="36" xr3:uid="{00000000-0010-0000-0000-000024000000}" name="% Var anualizado" dataDxfId="61" dataCellStyle="Normal 3"/>
    <tableColumn id="91" xr3:uid="{00000000-0010-0000-0000-00005B000000}" name="RON (millones de US$)" dataDxfId="60" dataCellStyle="Normal 3">
      <calculatedColumnFormula>CB3*1000/F3</calculatedColumnFormula>
    </tableColumn>
    <tableColumn id="70" xr3:uid="{00000000-0010-0000-0000-000046000000}" name="RON (% del PIB)" dataDxfId="59" dataCellStyle="Normal 3">
      <calculatedColumnFormula>CB3/E3*100</calculatedColumnFormula>
    </tableColumn>
    <tableColumn id="126" xr3:uid="{00000000-0010-0000-0000-00007E000000}" name="RON anualizado (millones de US$)" dataDxfId="58" dataCellStyle="Normal 3"/>
    <tableColumn id="15" xr3:uid="{00000000-0010-0000-0000-00000F000000}" name="RON anualizado (% del PIB)" dataDxfId="57" dataCellStyle="Normal 3"/>
    <tableColumn id="39" xr3:uid="{00000000-0010-0000-0000-000027000000}" name="RON primario" dataDxfId="56" dataCellStyle="Normal 3">
      <calculatedColumnFormula>CB3+BU3</calculatedColumnFormula>
    </tableColumn>
    <tableColumn id="38" xr3:uid="{00000000-0010-0000-0000-000026000000}" name="RON primario (% del PIB)" dataDxfId="55" dataCellStyle="Normal 3">
      <calculatedColumnFormula>(CL3/E3)*100</calculatedColumnFormula>
    </tableColumn>
    <tableColumn id="71" xr3:uid="{00000000-0010-0000-0000-000047000000}" name="Adquisición Neta de Activos no Financieros" dataDxfId="54" dataCellStyle="Normal 3">
      <calculatedColumnFormula>HLOOKUP(A3,serie_situfin,74,0)</calculatedColumnFormula>
    </tableColumn>
    <tableColumn id="52" xr3:uid="{00000000-0010-0000-0000-000034000000}" name="ANANF acumulado por año" dataDxfId="53" dataCellStyle="Normal 3">
      <calculatedColumnFormula>SUMIFS($CN$3:$CN3,$D$3:$D3,D3)</calculatedColumnFormula>
    </tableColumn>
    <tableColumn id="10" xr3:uid="{00000000-0010-0000-0000-00000A000000}" name="ANANF acumulado 12 meses" dataDxfId="52" dataCellStyle="Normal 3"/>
    <tableColumn id="84" xr3:uid="{00000000-0010-0000-0000-000054000000}" name="% Var interanual ANANF" dataDxfId="51" dataCellStyle="Normal 3"/>
    <tableColumn id="83" xr3:uid="{00000000-0010-0000-0000-000053000000}" name="% Var acumulado por año ANANF" dataDxfId="50" dataCellStyle="Normal 3"/>
    <tableColumn id="82" xr3:uid="{00000000-0010-0000-0000-000052000000}" name="% Var anualizado ANANF" dataDxfId="49" dataCellStyle="Normal 3"/>
    <tableColumn id="72" xr3:uid="{00000000-0010-0000-0000-000048000000}" name="ANANF (mm US$)" dataDxfId="48" dataCellStyle="Normal 3">
      <calculatedColumnFormula>CN3*1000/F3</calculatedColumnFormula>
    </tableColumn>
    <tableColumn id="108" xr3:uid="{00000000-0010-0000-0000-00006C000000}" name="ANANF (% del PIB)" dataDxfId="47" dataCellStyle="Normal 3">
      <calculatedColumnFormula>(CN3/E3)*100</calculatedColumnFormula>
    </tableColumn>
    <tableColumn id="109" xr3:uid="{00000000-0010-0000-0000-00006D000000}" name="ANANF acum. Por año (% del PIB)" dataDxfId="46" dataCellStyle="Normal 3">
      <calculatedColumnFormula>(CO3/E3)*100</calculatedColumnFormula>
    </tableColumn>
    <tableColumn id="139" xr3:uid="{48E42C26-E63B-4F2F-BCE7-0BEF963CC270}" name="ANANF anualizado (millones de USD)" dataDxfId="45" dataCellStyle="Normal 3"/>
    <tableColumn id="16" xr3:uid="{00000000-0010-0000-0000-000010000000}" name="ANANF anualizado (% del PIB)" dataDxfId="44" dataCellStyle="Normal 3"/>
    <tableColumn id="73" xr3:uid="{00000000-0010-0000-0000-000049000000}" name="MOPC" dataDxfId="43" dataCellStyle="Normal 3"/>
    <tableColumn id="74" xr3:uid="{00000000-0010-0000-0000-00004A000000}" name="MOPC (mm US$)" dataDxfId="42" dataCellStyle="Normal 3">
      <calculatedColumnFormula>CY3*1000/F3</calculatedColumnFormula>
    </tableColumn>
    <tableColumn id="132" xr3:uid="{3E089823-97E3-40C1-965D-0D59094123FB}" name="MOPC suma 12 meses (mm US$)" dataDxfId="41" dataCellStyle="Normal 3"/>
    <tableColumn id="90" xr3:uid="{00000000-0010-0000-0000-00005A000000}" name="Llave en mano" dataDxfId="40" dataCellStyle="Normal 3"/>
    <tableColumn id="92" xr3:uid="{00000000-0010-0000-0000-00005C000000}" name="Llave en mano (mm US$)" dataDxfId="39" dataCellStyle="Normal 3">
      <calculatedColumnFormula>DB3*1000/F3</calculatedColumnFormula>
    </tableColumn>
    <tableColumn id="75" xr3:uid="{00000000-0010-0000-0000-00004B000000}" name="Otras entidades" dataDxfId="38" dataCellStyle="Normal 3">
      <calculatedColumnFormula>+CN3-CY3</calculatedColumnFormula>
    </tableColumn>
    <tableColumn id="76" xr3:uid="{00000000-0010-0000-0000-00004C000000}" name="Otras entidades (mm US$)" dataDxfId="37" dataCellStyle="Normal 3">
      <calculatedColumnFormula>DD3*1000/F3</calculatedColumnFormula>
    </tableColumn>
    <tableColumn id="58" xr3:uid="{00000000-0010-0000-0000-00003A000000}" name="Gasto+Inversión" dataDxfId="36" dataCellStyle="Normal 3">
      <calculatedColumnFormula>AV3+CN3</calculatedColumnFormula>
    </tableColumn>
    <tableColumn id="40" xr3:uid="{00000000-0010-0000-0000-000028000000}" name="Gasto+Inversión (% del PIB)" dataDxfId="35" dataCellStyle="Normal 3">
      <calculatedColumnFormula>(DF3/E3)*100</calculatedColumnFormula>
    </tableColumn>
    <tableColumn id="77" xr3:uid="{00000000-0010-0000-0000-00004D000000}" name="Resultado Fiscal (miles de millones de G.)" dataDxfId="34" dataCellStyle="Normal 3">
      <calculatedColumnFormula>CB3-CN3</calculatedColumnFormula>
    </tableColumn>
    <tableColumn id="85" xr3:uid="{00000000-0010-0000-0000-000055000000}" name="Resultado Fiscal acumulado por año" dataDxfId="33" dataCellStyle="Normal 3">
      <calculatedColumnFormula>SUMIFS($DH$3:$DH3,$D$3:$D3,D3)</calculatedColumnFormula>
    </tableColumn>
    <tableColumn id="79" xr3:uid="{00000000-0010-0000-0000-00004F000000}" name="Resultado fiscal anualizado" dataDxfId="32" dataCellStyle="Normal 3"/>
    <tableColumn id="99" xr3:uid="{00000000-0010-0000-0000-000063000000}" name="Resultado Fiscal (millones de US$)" dataDxfId="31" dataCellStyle="Normal 3">
      <calculatedColumnFormula>DH3*1000/F3</calculatedColumnFormula>
    </tableColumn>
    <tableColumn id="98" xr3:uid="{00000000-0010-0000-0000-000062000000}" name="Resultado Fiscal anualizado (millones de US$)" dataDxfId="30" dataCellStyle="Normal 3"/>
    <tableColumn id="88" xr3:uid="{00000000-0010-0000-0000-000058000000}" name="% Var interanual Resultado Fiscal" dataDxfId="29" dataCellStyle="Normal 3"/>
    <tableColumn id="87" xr3:uid="{00000000-0010-0000-0000-000057000000}" name="% Var acumulado Resultado Fiscal" dataDxfId="28" dataCellStyle="Normal 3"/>
    <tableColumn id="86" xr3:uid="{00000000-0010-0000-0000-000056000000}" name="% Var anualizado Resultado Fiscal" dataDxfId="27" dataCellStyle="Normal 3"/>
    <tableColumn id="78" xr3:uid="{00000000-0010-0000-0000-00004E000000}" name="Resultado Fiscal (% del PIB)" dataDxfId="26" dataCellStyle="Normal 3">
      <calculatedColumnFormula>+DH3/E3*100</calculatedColumnFormula>
    </tableColumn>
    <tableColumn id="80" xr3:uid="{00000000-0010-0000-0000-000050000000}" name="Resultado fiscal anualizado (% del PIB)" dataDxfId="25" dataCellStyle="Normal 3">
      <calculatedColumnFormula>+DJ3/E3*100</calculatedColumnFormula>
    </tableColumn>
    <tableColumn id="60" xr3:uid="{00000000-0010-0000-0000-00003C000000}" name="Resultado Primario" dataDxfId="24" dataCellStyle="Normal 3">
      <calculatedColumnFormula>DH3+BU3</calculatedColumnFormula>
    </tableColumn>
    <tableColumn id="59" xr3:uid="{00000000-0010-0000-0000-00003B000000}" name="Resultado Primario Anualizado" dataDxfId="23" dataCellStyle="Normal 3"/>
    <tableColumn id="65" xr3:uid="{00000000-0010-0000-0000-000041000000}" name="Resultado Primario (% del PIB)" dataDxfId="22" dataCellStyle="Normal 3">
      <calculatedColumnFormula>(DR3/E3)*100</calculatedColumnFormula>
    </tableColumn>
    <tableColumn id="61" xr3:uid="{00000000-0010-0000-0000-00003D000000}" name="Resultado Primario anualizado (% del PIB)" dataDxfId="21" dataCellStyle="Normal 3"/>
    <tableColumn id="140" xr3:uid="{800A16B6-8F06-4276-AE88-550DA2915D9A}" name="SSPP AC financiados con ingresos tributarios" dataDxfId="20"/>
    <tableColumn id="81" xr3:uid="{00000000-0010-0000-0000-000051000000}" name="SSPP SP financiados con Ingresos Tributarios" dataDxfId="19"/>
    <tableColumn id="93" xr3:uid="{00000000-0010-0000-0000-00005D000000}" name="IPC General" dataDxfId="18" dataCellStyle="Normal 3"/>
    <tableColumn id="94" xr3:uid="{00000000-0010-0000-0000-00005E000000}" name="Ingreso Total def." dataDxfId="17" dataCellStyle="Normal 3">
      <calculatedColumnFormula>(G3/DX3)*100</calculatedColumnFormula>
    </tableColumn>
    <tableColumn id="105" xr3:uid="{00000000-0010-0000-0000-000069000000}" name="Ing. Total def. suma 12m" dataDxfId="16" dataCellStyle="Normal 3"/>
    <tableColumn id="107" xr3:uid="{00000000-0010-0000-0000-00006B000000}" name="% Var. Real Ing. Total" dataDxfId="15" dataCellStyle="Normal 3"/>
    <tableColumn id="100" xr3:uid="{00000000-0010-0000-0000-000064000000}" name="Ingresos Tributarios def." dataDxfId="14" dataCellStyle="Normal 3">
      <calculatedColumnFormula>(O3/DX3)*100</calculatedColumnFormula>
    </tableColumn>
    <tableColumn id="106" xr3:uid="{00000000-0010-0000-0000-00006A000000}" name="Ing. Trib. Def Sum12m" dataDxfId="13" dataCellStyle="Normal 3"/>
    <tableColumn id="115" xr3:uid="{00000000-0010-0000-0000-000073000000}" name="% Var. Real Ing. Trib." dataDxfId="12" dataCellStyle="Normal 3"/>
    <tableColumn id="116" xr3:uid="{00000000-0010-0000-0000-000074000000}" name="Gasto Total def." dataDxfId="11" dataCellStyle="Normal 3">
      <calculatedColumnFormula>(AV3/DX3)*100</calculatedColumnFormula>
    </tableColumn>
    <tableColumn id="117" xr3:uid="{00000000-0010-0000-0000-000075000000}" name="Gto. Total def. sum12m" dataDxfId="10" dataCellStyle="Normal 3"/>
    <tableColumn id="118" xr3:uid="{00000000-0010-0000-0000-000076000000}" name="% Var. Real Gto. Total" dataDxfId="9" dataCellStyle="Normal 3"/>
    <tableColumn id="119" xr3:uid="{00000000-0010-0000-0000-000077000000}" name="ANANF def." dataDxfId="8" dataCellStyle="Normal 3">
      <calculatedColumnFormula>(CN3/DX3)*100</calculatedColumnFormula>
    </tableColumn>
    <tableColumn id="124" xr3:uid="{00000000-0010-0000-0000-00007C000000}" name="ANANF def. sum12m" dataDxfId="7" dataCellStyle="Normal 3"/>
    <tableColumn id="125" xr3:uid="{00000000-0010-0000-0000-00007D000000}" name="% Var. Real ANANF" dataDxfId="6" dataCellStyle="Normal 3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a2" displayName="Tabla2" ref="A2:B14" totalsRowShown="0" headerRowDxfId="5" headerRowBorderDxfId="4" tableBorderDxfId="3" totalsRowBorderDxfId="2">
  <autoFilter ref="A2:B14" xr:uid="{00000000-0009-0000-0100-000001000000}"/>
  <tableColumns count="2">
    <tableColumn id="1" xr3:uid="{00000000-0010-0000-0100-000001000000}" name="Nro." dataDxfId="1"/>
    <tableColumn id="2" xr3:uid="{00000000-0010-0000-0100-000002000000}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drawing" Target="../drawings/drawing4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microsoft.com/office/2007/relationships/slicer" Target="../slicers/slicer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omments" Target="../comments3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2.xml"/><Relationship Id="rId6" Type="http://schemas.microsoft.com/office/2007/relationships/slicer" Target="../slicers/slicer2.xml"/><Relationship Id="rId5" Type="http://schemas.openxmlformats.org/officeDocument/2006/relationships/table" Target="../tables/table2.xml"/><Relationship Id="rId4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N68"/>
  <sheetViews>
    <sheetView showGridLines="0" showRowColHeaders="0" tabSelected="1" zoomScale="85" zoomScaleNormal="85" workbookViewId="0">
      <selection activeCell="L19" sqref="L19"/>
    </sheetView>
  </sheetViews>
  <sheetFormatPr baseColWidth="10" defaultColWidth="0" defaultRowHeight="14" zeroHeight="1"/>
  <cols>
    <col min="1" max="1" width="1.81640625" style="92" customWidth="1"/>
    <col min="2" max="2" width="26.1796875" style="92" customWidth="1"/>
    <col min="3" max="3" width="11.54296875" style="92" customWidth="1"/>
    <col min="4" max="4" width="12.26953125" style="92" customWidth="1"/>
    <col min="5" max="5" width="12.7265625" style="92" customWidth="1"/>
    <col min="6" max="6" width="23" style="92" customWidth="1"/>
    <col min="7" max="7" width="11.54296875" style="92" customWidth="1"/>
    <col min="8" max="8" width="13.26953125" style="92" customWidth="1"/>
    <col min="9" max="9" width="12.54296875" style="92" customWidth="1"/>
    <col min="10" max="10" width="3.453125" style="92" customWidth="1"/>
    <col min="11" max="11" width="2.7265625" style="92" customWidth="1"/>
    <col min="12" max="13" width="11.54296875" style="92" customWidth="1"/>
    <col min="14" max="257" width="11.54296875" style="92" hidden="1"/>
    <col min="258" max="258" width="20.7265625" style="92" hidden="1"/>
    <col min="259" max="259" width="11.54296875" style="92" hidden="1"/>
    <col min="260" max="261" width="12.26953125" style="92" hidden="1"/>
    <col min="262" max="262" width="21.7265625" style="92" hidden="1"/>
    <col min="263" max="513" width="11.54296875" style="92" hidden="1"/>
    <col min="514" max="514" width="20.7265625" style="92" hidden="1"/>
    <col min="515" max="515" width="11.54296875" style="92" hidden="1"/>
    <col min="516" max="517" width="12.26953125" style="92" hidden="1"/>
    <col min="518" max="518" width="21.7265625" style="92" hidden="1"/>
    <col min="519" max="769" width="11.54296875" style="92" hidden="1"/>
    <col min="770" max="770" width="20.7265625" style="92" hidden="1"/>
    <col min="771" max="771" width="11.54296875" style="92" hidden="1"/>
    <col min="772" max="773" width="12.26953125" style="92" hidden="1"/>
    <col min="774" max="774" width="21.7265625" style="92" hidden="1"/>
    <col min="775" max="1025" width="11.54296875" style="92" hidden="1"/>
    <col min="1026" max="1026" width="20.7265625" style="92" hidden="1"/>
    <col min="1027" max="1027" width="11.54296875" style="92" hidden="1"/>
    <col min="1028" max="1029" width="12.26953125" style="92" hidden="1"/>
    <col min="1030" max="1030" width="21.7265625" style="92" hidden="1"/>
    <col min="1031" max="1281" width="11.54296875" style="92" hidden="1"/>
    <col min="1282" max="1282" width="20.7265625" style="92" hidden="1"/>
    <col min="1283" max="1283" width="11.54296875" style="92" hidden="1"/>
    <col min="1284" max="1285" width="12.26953125" style="92" hidden="1"/>
    <col min="1286" max="1286" width="21.7265625" style="92" hidden="1"/>
    <col min="1287" max="1537" width="11.54296875" style="92" hidden="1"/>
    <col min="1538" max="1538" width="20.7265625" style="92" hidden="1"/>
    <col min="1539" max="1539" width="11.54296875" style="92" hidden="1"/>
    <col min="1540" max="1541" width="12.26953125" style="92" hidden="1"/>
    <col min="1542" max="1542" width="21.7265625" style="92" hidden="1"/>
    <col min="1543" max="1793" width="11.54296875" style="92" hidden="1"/>
    <col min="1794" max="1794" width="20.7265625" style="92" hidden="1"/>
    <col min="1795" max="1795" width="11.54296875" style="92" hidden="1"/>
    <col min="1796" max="1797" width="12.26953125" style="92" hidden="1"/>
    <col min="1798" max="1798" width="21.7265625" style="92" hidden="1"/>
    <col min="1799" max="2049" width="11.54296875" style="92" hidden="1"/>
    <col min="2050" max="2050" width="20.7265625" style="92" hidden="1"/>
    <col min="2051" max="2051" width="11.54296875" style="92" hidden="1"/>
    <col min="2052" max="2053" width="12.26953125" style="92" hidden="1"/>
    <col min="2054" max="2054" width="21.7265625" style="92" hidden="1"/>
    <col min="2055" max="2305" width="11.54296875" style="92" hidden="1"/>
    <col min="2306" max="2306" width="20.7265625" style="92" hidden="1"/>
    <col min="2307" max="2307" width="11.54296875" style="92" hidden="1"/>
    <col min="2308" max="2309" width="12.26953125" style="92" hidden="1"/>
    <col min="2310" max="2310" width="21.7265625" style="92" hidden="1"/>
    <col min="2311" max="2561" width="11.54296875" style="92" hidden="1"/>
    <col min="2562" max="2562" width="20.7265625" style="92" hidden="1"/>
    <col min="2563" max="2563" width="11.54296875" style="92" hidden="1"/>
    <col min="2564" max="2565" width="12.26953125" style="92" hidden="1"/>
    <col min="2566" max="2566" width="21.7265625" style="92" hidden="1"/>
    <col min="2567" max="2817" width="11.54296875" style="92" hidden="1"/>
    <col min="2818" max="2818" width="20.7265625" style="92" hidden="1"/>
    <col min="2819" max="2819" width="11.54296875" style="92" hidden="1"/>
    <col min="2820" max="2821" width="12.26953125" style="92" hidden="1"/>
    <col min="2822" max="2822" width="21.7265625" style="92" hidden="1"/>
    <col min="2823" max="3073" width="11.54296875" style="92" hidden="1"/>
    <col min="3074" max="3074" width="20.7265625" style="92" hidden="1"/>
    <col min="3075" max="3075" width="11.54296875" style="92" hidden="1"/>
    <col min="3076" max="3077" width="12.26953125" style="92" hidden="1"/>
    <col min="3078" max="3078" width="21.7265625" style="92" hidden="1"/>
    <col min="3079" max="3329" width="11.54296875" style="92" hidden="1"/>
    <col min="3330" max="3330" width="20.7265625" style="92" hidden="1"/>
    <col min="3331" max="3331" width="11.54296875" style="92" hidden="1"/>
    <col min="3332" max="3333" width="12.26953125" style="92" hidden="1"/>
    <col min="3334" max="3334" width="21.7265625" style="92" hidden="1"/>
    <col min="3335" max="3585" width="11.54296875" style="92" hidden="1"/>
    <col min="3586" max="3586" width="20.7265625" style="92" hidden="1"/>
    <col min="3587" max="3587" width="11.54296875" style="92" hidden="1"/>
    <col min="3588" max="3589" width="12.26953125" style="92" hidden="1"/>
    <col min="3590" max="3590" width="21.7265625" style="92" hidden="1"/>
    <col min="3591" max="3841" width="11.54296875" style="92" hidden="1"/>
    <col min="3842" max="3842" width="20.7265625" style="92" hidden="1"/>
    <col min="3843" max="3843" width="11.54296875" style="92" hidden="1"/>
    <col min="3844" max="3845" width="12.26953125" style="92" hidden="1"/>
    <col min="3846" max="3846" width="21.7265625" style="92" hidden="1"/>
    <col min="3847" max="4097" width="11.54296875" style="92" hidden="1"/>
    <col min="4098" max="4098" width="20.7265625" style="92" hidden="1"/>
    <col min="4099" max="4099" width="11.54296875" style="92" hidden="1"/>
    <col min="4100" max="4101" width="12.26953125" style="92" hidden="1"/>
    <col min="4102" max="4102" width="21.7265625" style="92" hidden="1"/>
    <col min="4103" max="4353" width="11.54296875" style="92" hidden="1"/>
    <col min="4354" max="4354" width="20.7265625" style="92" hidden="1"/>
    <col min="4355" max="4355" width="11.54296875" style="92" hidden="1"/>
    <col min="4356" max="4357" width="12.26953125" style="92" hidden="1"/>
    <col min="4358" max="4358" width="21.7265625" style="92" hidden="1"/>
    <col min="4359" max="4609" width="11.54296875" style="92" hidden="1"/>
    <col min="4610" max="4610" width="20.7265625" style="92" hidden="1"/>
    <col min="4611" max="4611" width="11.54296875" style="92" hidden="1"/>
    <col min="4612" max="4613" width="12.26953125" style="92" hidden="1"/>
    <col min="4614" max="4614" width="21.7265625" style="92" hidden="1"/>
    <col min="4615" max="4865" width="11.54296875" style="92" hidden="1"/>
    <col min="4866" max="4866" width="20.7265625" style="92" hidden="1"/>
    <col min="4867" max="4867" width="11.54296875" style="92" hidden="1"/>
    <col min="4868" max="4869" width="12.26953125" style="92" hidden="1"/>
    <col min="4870" max="4870" width="21.7265625" style="92" hidden="1"/>
    <col min="4871" max="5121" width="11.54296875" style="92" hidden="1"/>
    <col min="5122" max="5122" width="20.7265625" style="92" hidden="1"/>
    <col min="5123" max="5123" width="11.54296875" style="92" hidden="1"/>
    <col min="5124" max="5125" width="12.26953125" style="92" hidden="1"/>
    <col min="5126" max="5126" width="21.7265625" style="92" hidden="1"/>
    <col min="5127" max="5377" width="11.54296875" style="92" hidden="1"/>
    <col min="5378" max="5378" width="20.7265625" style="92" hidden="1"/>
    <col min="5379" max="5379" width="11.54296875" style="92" hidden="1"/>
    <col min="5380" max="5381" width="12.26953125" style="92" hidden="1"/>
    <col min="5382" max="5382" width="21.7265625" style="92" hidden="1"/>
    <col min="5383" max="5633" width="11.54296875" style="92" hidden="1"/>
    <col min="5634" max="5634" width="20.7265625" style="92" hidden="1"/>
    <col min="5635" max="5635" width="11.54296875" style="92" hidden="1"/>
    <col min="5636" max="5637" width="12.26953125" style="92" hidden="1"/>
    <col min="5638" max="5638" width="21.7265625" style="92" hidden="1"/>
    <col min="5639" max="5889" width="11.54296875" style="92" hidden="1"/>
    <col min="5890" max="5890" width="20.7265625" style="92" hidden="1"/>
    <col min="5891" max="5891" width="11.54296875" style="92" hidden="1"/>
    <col min="5892" max="5893" width="12.26953125" style="92" hidden="1"/>
    <col min="5894" max="5894" width="21.7265625" style="92" hidden="1"/>
    <col min="5895" max="6145" width="11.54296875" style="92" hidden="1"/>
    <col min="6146" max="6146" width="20.7265625" style="92" hidden="1"/>
    <col min="6147" max="6147" width="11.54296875" style="92" hidden="1"/>
    <col min="6148" max="6149" width="12.26953125" style="92" hidden="1"/>
    <col min="6150" max="6150" width="21.7265625" style="92" hidden="1"/>
    <col min="6151" max="6401" width="11.54296875" style="92" hidden="1"/>
    <col min="6402" max="6402" width="20.7265625" style="92" hidden="1"/>
    <col min="6403" max="6403" width="11.54296875" style="92" hidden="1"/>
    <col min="6404" max="6405" width="12.26953125" style="92" hidden="1"/>
    <col min="6406" max="6406" width="21.7265625" style="92" hidden="1"/>
    <col min="6407" max="6657" width="11.54296875" style="92" hidden="1"/>
    <col min="6658" max="6658" width="20.7265625" style="92" hidden="1"/>
    <col min="6659" max="6659" width="11.54296875" style="92" hidden="1"/>
    <col min="6660" max="6661" width="12.26953125" style="92" hidden="1"/>
    <col min="6662" max="6662" width="21.7265625" style="92" hidden="1"/>
    <col min="6663" max="6913" width="11.54296875" style="92" hidden="1"/>
    <col min="6914" max="6914" width="20.7265625" style="92" hidden="1"/>
    <col min="6915" max="6915" width="11.54296875" style="92" hidden="1"/>
    <col min="6916" max="6917" width="12.26953125" style="92" hidden="1"/>
    <col min="6918" max="6918" width="21.7265625" style="92" hidden="1"/>
    <col min="6919" max="7169" width="11.54296875" style="92" hidden="1"/>
    <col min="7170" max="7170" width="20.7265625" style="92" hidden="1"/>
    <col min="7171" max="7171" width="11.54296875" style="92" hidden="1"/>
    <col min="7172" max="7173" width="12.26953125" style="92" hidden="1"/>
    <col min="7174" max="7174" width="21.7265625" style="92" hidden="1"/>
    <col min="7175" max="7425" width="11.54296875" style="92" hidden="1"/>
    <col min="7426" max="7426" width="20.7265625" style="92" hidden="1"/>
    <col min="7427" max="7427" width="11.54296875" style="92" hidden="1"/>
    <col min="7428" max="7429" width="12.26953125" style="92" hidden="1"/>
    <col min="7430" max="7430" width="21.7265625" style="92" hidden="1"/>
    <col min="7431" max="7681" width="11.54296875" style="92" hidden="1"/>
    <col min="7682" max="7682" width="20.7265625" style="92" hidden="1"/>
    <col min="7683" max="7683" width="11.54296875" style="92" hidden="1"/>
    <col min="7684" max="7685" width="12.26953125" style="92" hidden="1"/>
    <col min="7686" max="7686" width="21.7265625" style="92" hidden="1"/>
    <col min="7687" max="7937" width="11.54296875" style="92" hidden="1"/>
    <col min="7938" max="7938" width="20.7265625" style="92" hidden="1"/>
    <col min="7939" max="7939" width="11.54296875" style="92" hidden="1"/>
    <col min="7940" max="7941" width="12.26953125" style="92" hidden="1"/>
    <col min="7942" max="7942" width="21.7265625" style="92" hidden="1"/>
    <col min="7943" max="8193" width="11.54296875" style="92" hidden="1"/>
    <col min="8194" max="8194" width="20.7265625" style="92" hidden="1"/>
    <col min="8195" max="8195" width="11.54296875" style="92" hidden="1"/>
    <col min="8196" max="8197" width="12.26953125" style="92" hidden="1"/>
    <col min="8198" max="8198" width="21.7265625" style="92" hidden="1"/>
    <col min="8199" max="8449" width="11.54296875" style="92" hidden="1"/>
    <col min="8450" max="8450" width="20.7265625" style="92" hidden="1"/>
    <col min="8451" max="8451" width="11.54296875" style="92" hidden="1"/>
    <col min="8452" max="8453" width="12.26953125" style="92" hidden="1"/>
    <col min="8454" max="8454" width="21.7265625" style="92" hidden="1"/>
    <col min="8455" max="8705" width="11.54296875" style="92" hidden="1"/>
    <col min="8706" max="8706" width="20.7265625" style="92" hidden="1"/>
    <col min="8707" max="8707" width="11.54296875" style="92" hidden="1"/>
    <col min="8708" max="8709" width="12.26953125" style="92" hidden="1"/>
    <col min="8710" max="8710" width="21.7265625" style="92" hidden="1"/>
    <col min="8711" max="8961" width="11.54296875" style="92" hidden="1"/>
    <col min="8962" max="8962" width="20.7265625" style="92" hidden="1"/>
    <col min="8963" max="8963" width="11.54296875" style="92" hidden="1"/>
    <col min="8964" max="8965" width="12.26953125" style="92" hidden="1"/>
    <col min="8966" max="8966" width="21.7265625" style="92" hidden="1"/>
    <col min="8967" max="9217" width="11.54296875" style="92" hidden="1"/>
    <col min="9218" max="9218" width="20.7265625" style="92" hidden="1"/>
    <col min="9219" max="9219" width="11.54296875" style="92" hidden="1"/>
    <col min="9220" max="9221" width="12.26953125" style="92" hidden="1"/>
    <col min="9222" max="9222" width="21.7265625" style="92" hidden="1"/>
    <col min="9223" max="9473" width="11.54296875" style="92" hidden="1"/>
    <col min="9474" max="9474" width="20.7265625" style="92" hidden="1"/>
    <col min="9475" max="9475" width="11.54296875" style="92" hidden="1"/>
    <col min="9476" max="9477" width="12.26953125" style="92" hidden="1"/>
    <col min="9478" max="9478" width="21.7265625" style="92" hidden="1"/>
    <col min="9479" max="9729" width="11.54296875" style="92" hidden="1"/>
    <col min="9730" max="9730" width="20.7265625" style="92" hidden="1"/>
    <col min="9731" max="9731" width="11.54296875" style="92" hidden="1"/>
    <col min="9732" max="9733" width="12.26953125" style="92" hidden="1"/>
    <col min="9734" max="9734" width="21.7265625" style="92" hidden="1"/>
    <col min="9735" max="9985" width="11.54296875" style="92" hidden="1"/>
    <col min="9986" max="9986" width="20.7265625" style="92" hidden="1"/>
    <col min="9987" max="9987" width="11.54296875" style="92" hidden="1"/>
    <col min="9988" max="9989" width="12.26953125" style="92" hidden="1"/>
    <col min="9990" max="9990" width="21.7265625" style="92" hidden="1"/>
    <col min="9991" max="10241" width="11.54296875" style="92" hidden="1"/>
    <col min="10242" max="10242" width="20.7265625" style="92" hidden="1"/>
    <col min="10243" max="10243" width="11.54296875" style="92" hidden="1"/>
    <col min="10244" max="10245" width="12.26953125" style="92" hidden="1"/>
    <col min="10246" max="10246" width="21.7265625" style="92" hidden="1"/>
    <col min="10247" max="10497" width="11.54296875" style="92" hidden="1"/>
    <col min="10498" max="10498" width="20.7265625" style="92" hidden="1"/>
    <col min="10499" max="10499" width="11.54296875" style="92" hidden="1"/>
    <col min="10500" max="10501" width="12.26953125" style="92" hidden="1"/>
    <col min="10502" max="10502" width="21.7265625" style="92" hidden="1"/>
    <col min="10503" max="10753" width="11.54296875" style="92" hidden="1"/>
    <col min="10754" max="10754" width="20.7265625" style="92" hidden="1"/>
    <col min="10755" max="10755" width="11.54296875" style="92" hidden="1"/>
    <col min="10756" max="10757" width="12.26953125" style="92" hidden="1"/>
    <col min="10758" max="10758" width="21.7265625" style="92" hidden="1"/>
    <col min="10759" max="11009" width="11.54296875" style="92" hidden="1"/>
    <col min="11010" max="11010" width="20.7265625" style="92" hidden="1"/>
    <col min="11011" max="11011" width="11.54296875" style="92" hidden="1"/>
    <col min="11012" max="11013" width="12.26953125" style="92" hidden="1"/>
    <col min="11014" max="11014" width="21.7265625" style="92" hidden="1"/>
    <col min="11015" max="11265" width="11.54296875" style="92" hidden="1"/>
    <col min="11266" max="11266" width="20.7265625" style="92" hidden="1"/>
    <col min="11267" max="11267" width="11.54296875" style="92" hidden="1"/>
    <col min="11268" max="11269" width="12.26953125" style="92" hidden="1"/>
    <col min="11270" max="11270" width="21.7265625" style="92" hidden="1"/>
    <col min="11271" max="11521" width="11.54296875" style="92" hidden="1"/>
    <col min="11522" max="11522" width="20.7265625" style="92" hidden="1"/>
    <col min="11523" max="11523" width="11.54296875" style="92" hidden="1"/>
    <col min="11524" max="11525" width="12.26953125" style="92" hidden="1"/>
    <col min="11526" max="11526" width="21.7265625" style="92" hidden="1"/>
    <col min="11527" max="11777" width="11.54296875" style="92" hidden="1"/>
    <col min="11778" max="11778" width="20.7265625" style="92" hidden="1"/>
    <col min="11779" max="11779" width="11.54296875" style="92" hidden="1"/>
    <col min="11780" max="11781" width="12.26953125" style="92" hidden="1"/>
    <col min="11782" max="11782" width="21.7265625" style="92" hidden="1"/>
    <col min="11783" max="12033" width="11.54296875" style="92" hidden="1"/>
    <col min="12034" max="12034" width="20.7265625" style="92" hidden="1"/>
    <col min="12035" max="12035" width="11.54296875" style="92" hidden="1"/>
    <col min="12036" max="12037" width="12.26953125" style="92" hidden="1"/>
    <col min="12038" max="12038" width="21.7265625" style="92" hidden="1"/>
    <col min="12039" max="12289" width="11.54296875" style="92" hidden="1"/>
    <col min="12290" max="12290" width="20.7265625" style="92" hidden="1"/>
    <col min="12291" max="12291" width="11.54296875" style="92" hidden="1"/>
    <col min="12292" max="12293" width="12.26953125" style="92" hidden="1"/>
    <col min="12294" max="12294" width="21.7265625" style="92" hidden="1"/>
    <col min="12295" max="12545" width="11.54296875" style="92" hidden="1"/>
    <col min="12546" max="12546" width="20.7265625" style="92" hidden="1"/>
    <col min="12547" max="12547" width="11.54296875" style="92" hidden="1"/>
    <col min="12548" max="12549" width="12.26953125" style="92" hidden="1"/>
    <col min="12550" max="12550" width="21.7265625" style="92" hidden="1"/>
    <col min="12551" max="12801" width="11.54296875" style="92" hidden="1"/>
    <col min="12802" max="12802" width="20.7265625" style="92" hidden="1"/>
    <col min="12803" max="12803" width="11.54296875" style="92" hidden="1"/>
    <col min="12804" max="12805" width="12.26953125" style="92" hidden="1"/>
    <col min="12806" max="12806" width="21.7265625" style="92" hidden="1"/>
    <col min="12807" max="13057" width="11.54296875" style="92" hidden="1"/>
    <col min="13058" max="13058" width="20.7265625" style="92" hidden="1"/>
    <col min="13059" max="13059" width="11.54296875" style="92" hidden="1"/>
    <col min="13060" max="13061" width="12.26953125" style="92" hidden="1"/>
    <col min="13062" max="13062" width="21.7265625" style="92" hidden="1"/>
    <col min="13063" max="13313" width="11.54296875" style="92" hidden="1"/>
    <col min="13314" max="13314" width="20.7265625" style="92" hidden="1"/>
    <col min="13315" max="13315" width="11.54296875" style="92" hidden="1"/>
    <col min="13316" max="13317" width="12.26953125" style="92" hidden="1"/>
    <col min="13318" max="13318" width="21.7265625" style="92" hidden="1"/>
    <col min="13319" max="13569" width="11.54296875" style="92" hidden="1"/>
    <col min="13570" max="13570" width="20.7265625" style="92" hidden="1"/>
    <col min="13571" max="13571" width="11.54296875" style="92" hidden="1"/>
    <col min="13572" max="13573" width="12.26953125" style="92" hidden="1"/>
    <col min="13574" max="13574" width="21.7265625" style="92" hidden="1"/>
    <col min="13575" max="13825" width="11.54296875" style="92" hidden="1"/>
    <col min="13826" max="13826" width="20.7265625" style="92" hidden="1"/>
    <col min="13827" max="13827" width="11.54296875" style="92" hidden="1"/>
    <col min="13828" max="13829" width="12.26953125" style="92" hidden="1"/>
    <col min="13830" max="13830" width="21.7265625" style="92" hidden="1"/>
    <col min="13831" max="14081" width="11.54296875" style="92" hidden="1"/>
    <col min="14082" max="14082" width="20.7265625" style="92" hidden="1"/>
    <col min="14083" max="14083" width="11.54296875" style="92" hidden="1"/>
    <col min="14084" max="14085" width="12.26953125" style="92" hidden="1"/>
    <col min="14086" max="14086" width="21.7265625" style="92" hidden="1"/>
    <col min="14087" max="14337" width="11.54296875" style="92" hidden="1"/>
    <col min="14338" max="14338" width="20.7265625" style="92" hidden="1"/>
    <col min="14339" max="14339" width="11.54296875" style="92" hidden="1"/>
    <col min="14340" max="14341" width="12.26953125" style="92" hidden="1"/>
    <col min="14342" max="14342" width="21.7265625" style="92" hidden="1"/>
    <col min="14343" max="14593" width="11.54296875" style="92" hidden="1"/>
    <col min="14594" max="14594" width="20.7265625" style="92" hidden="1"/>
    <col min="14595" max="14595" width="11.54296875" style="92" hidden="1"/>
    <col min="14596" max="14597" width="12.26953125" style="92" hidden="1"/>
    <col min="14598" max="14598" width="21.7265625" style="92" hidden="1"/>
    <col min="14599" max="14849" width="11.54296875" style="92" hidden="1"/>
    <col min="14850" max="14850" width="20.7265625" style="92" hidden="1"/>
    <col min="14851" max="14851" width="11.54296875" style="92" hidden="1"/>
    <col min="14852" max="14853" width="12.26953125" style="92" hidden="1"/>
    <col min="14854" max="14854" width="21.7265625" style="92" hidden="1"/>
    <col min="14855" max="15105" width="11.54296875" style="92" hidden="1"/>
    <col min="15106" max="15106" width="20.7265625" style="92" hidden="1"/>
    <col min="15107" max="15107" width="11.54296875" style="92" hidden="1"/>
    <col min="15108" max="15109" width="12.26953125" style="92" hidden="1"/>
    <col min="15110" max="15110" width="21.7265625" style="92" hidden="1"/>
    <col min="15111" max="15361" width="11.54296875" style="92" hidden="1"/>
    <col min="15362" max="15362" width="20.7265625" style="92" hidden="1"/>
    <col min="15363" max="15363" width="11.54296875" style="92" hidden="1"/>
    <col min="15364" max="15365" width="12.26953125" style="92" hidden="1"/>
    <col min="15366" max="15366" width="21.7265625" style="92" hidden="1"/>
    <col min="15367" max="15617" width="11.54296875" style="92" hidden="1"/>
    <col min="15618" max="15618" width="20.7265625" style="92" hidden="1"/>
    <col min="15619" max="15619" width="11.54296875" style="92" hidden="1"/>
    <col min="15620" max="15621" width="12.26953125" style="92" hidden="1"/>
    <col min="15622" max="15622" width="21.7265625" style="92" hidden="1"/>
    <col min="15623" max="15873" width="11.54296875" style="92" hidden="1"/>
    <col min="15874" max="15874" width="20.7265625" style="92" hidden="1"/>
    <col min="15875" max="15875" width="11.54296875" style="92" hidden="1"/>
    <col min="15876" max="15877" width="12.26953125" style="92" hidden="1"/>
    <col min="15878" max="15878" width="21.7265625" style="92" hidden="1"/>
    <col min="15879" max="16129" width="11.54296875" style="92" hidden="1"/>
    <col min="16130" max="16130" width="20.7265625" style="92" hidden="1"/>
    <col min="16131" max="16131" width="11.54296875" style="92" hidden="1"/>
    <col min="16132" max="16133" width="12.26953125" style="92" hidden="1"/>
    <col min="16134" max="16134" width="21.7265625" style="92" hidden="1"/>
    <col min="16135" max="16384" width="11.54296875" style="92" hidden="1"/>
  </cols>
  <sheetData>
    <row r="1" spans="2:13"/>
    <row r="2" spans="2:13" ht="21" customHeight="1">
      <c r="L2" s="211" t="s">
        <v>270</v>
      </c>
    </row>
    <row r="3" spans="2:13" ht="21" customHeight="1" thickBot="1">
      <c r="B3" s="276"/>
      <c r="C3" s="276"/>
      <c r="D3" s="276"/>
      <c r="E3" s="276"/>
      <c r="F3" s="276"/>
      <c r="G3" s="276"/>
      <c r="H3" s="276"/>
      <c r="I3" s="276"/>
      <c r="J3" s="276"/>
      <c r="L3" s="212" t="s">
        <v>271</v>
      </c>
    </row>
    <row r="4" spans="2:13" ht="14.25" customHeight="1"/>
    <row r="5" spans="2:13">
      <c r="B5" s="306" t="s">
        <v>289</v>
      </c>
      <c r="C5" s="306"/>
      <c r="D5" s="306"/>
      <c r="E5" s="306"/>
      <c r="F5" s="306"/>
      <c r="G5" s="306"/>
      <c r="H5" s="306"/>
      <c r="I5" s="306"/>
      <c r="J5" s="306"/>
    </row>
    <row r="6" spans="2:13">
      <c r="B6" s="307" t="str">
        <f>Aux!$V$5</f>
        <v>Abril 2026</v>
      </c>
      <c r="C6" s="307"/>
      <c r="D6" s="307"/>
      <c r="E6" s="307"/>
      <c r="F6" s="307"/>
      <c r="G6" s="307"/>
      <c r="H6" s="307"/>
      <c r="I6" s="307"/>
      <c r="J6" s="307"/>
    </row>
    <row r="7" spans="2:13" ht="23.25" customHeight="1">
      <c r="M7" s="92" t="s">
        <v>335</v>
      </c>
    </row>
    <row r="8" spans="2:13">
      <c r="L8" s="198"/>
    </row>
    <row r="9" spans="2:13" ht="14.5" thickBot="1">
      <c r="F9" s="93"/>
      <c r="G9" s="275" t="str">
        <f>Aux!W6</f>
        <v>ene-abr 2025</v>
      </c>
      <c r="H9" s="275" t="str">
        <f>Aux!W5</f>
        <v>ene-abr 2026</v>
      </c>
      <c r="I9" s="94" t="s">
        <v>220</v>
      </c>
    </row>
    <row r="10" spans="2:13" ht="14.5" thickBot="1">
      <c r="F10" s="95" t="s">
        <v>180</v>
      </c>
      <c r="G10" s="96">
        <f>'CA Informe'!U13</f>
        <v>17205.533762878</v>
      </c>
      <c r="H10" s="96">
        <f>'CA Informe'!T13</f>
        <v>17532.507361029002</v>
      </c>
      <c r="I10" s="97">
        <f>+H10/G10-1</f>
        <v>1.9003978758070694E-2</v>
      </c>
    </row>
    <row r="11" spans="2:13">
      <c r="F11" s="98" t="str">
        <f>+'1'!A13</f>
        <v xml:space="preserve">Ingresos Tributarios </v>
      </c>
      <c r="G11" s="99">
        <f>'CA Informe'!U14</f>
        <v>13279.097548541</v>
      </c>
      <c r="H11" s="99">
        <f>'CA Informe'!T14</f>
        <v>13979.138291465002</v>
      </c>
      <c r="I11" s="100">
        <f>+H11/G11-1</f>
        <v>5.271749381801305E-2</v>
      </c>
    </row>
    <row r="12" spans="2:13">
      <c r="F12" s="98" t="str">
        <f>+'1'!A15</f>
        <v>Contribuciones sociales</v>
      </c>
      <c r="G12" s="99">
        <f>'CA Informe'!U17</f>
        <v>1119.6314853509998</v>
      </c>
      <c r="H12" s="99">
        <f>'CA Informe'!T17</f>
        <v>1251.8467068509999</v>
      </c>
      <c r="I12" s="100">
        <f>+H12/G12-1</f>
        <v>0.11808815956845953</v>
      </c>
    </row>
    <row r="13" spans="2:13">
      <c r="F13" s="101" t="str">
        <f>+'1'!A17</f>
        <v>Donaciones</v>
      </c>
      <c r="G13" s="102">
        <f>'CA Informe'!U18</f>
        <v>519.76563248900004</v>
      </c>
      <c r="H13" s="102">
        <f>'CA Informe'!T18</f>
        <v>478.50415214200001</v>
      </c>
      <c r="I13" s="103">
        <f>+H13/G13-1</f>
        <v>-7.9384779923619253E-2</v>
      </c>
    </row>
    <row r="14" spans="2:13">
      <c r="F14" s="104" t="str">
        <f>+'1'!A27</f>
        <v>Otros ingresos</v>
      </c>
      <c r="G14" s="105">
        <f>'CA Informe'!U19</f>
        <v>2287.0390964970002</v>
      </c>
      <c r="H14" s="247">
        <f>'CA Informe'!T19</f>
        <v>1823.0182105710001</v>
      </c>
      <c r="I14" s="106">
        <f>+H14/G14-1</f>
        <v>-0.20289154069850801</v>
      </c>
    </row>
    <row r="15" spans="2:13">
      <c r="F15" s="107" t="s">
        <v>221</v>
      </c>
    </row>
    <row r="16" spans="2:13"/>
    <row r="17" spans="2:14"/>
    <row r="18" spans="2:14"/>
    <row r="19" spans="2:14"/>
    <row r="20" spans="2:14"/>
    <row r="21" spans="2:14"/>
    <row r="22" spans="2:14"/>
    <row r="23" spans="2:14"/>
    <row r="24" spans="2:14"/>
    <row r="25" spans="2:14"/>
    <row r="26" spans="2:14"/>
    <row r="27" spans="2:14"/>
    <row r="28" spans="2:14"/>
    <row r="29" spans="2:14"/>
    <row r="30" spans="2:14" ht="14.5" thickBot="1">
      <c r="C30" s="275" t="str">
        <f>Aux!W6</f>
        <v>ene-abr 2025</v>
      </c>
      <c r="D30" s="275" t="str">
        <f>Aux!W5</f>
        <v>ene-abr 2026</v>
      </c>
      <c r="E30" s="108" t="s">
        <v>220</v>
      </c>
    </row>
    <row r="31" spans="2:14" ht="14.5" thickBot="1">
      <c r="B31" s="109" t="s">
        <v>222</v>
      </c>
      <c r="C31" s="109">
        <f>'CA Informe'!U20</f>
        <v>17097.166926234</v>
      </c>
      <c r="D31" s="109">
        <f>'CA Informe'!T20</f>
        <v>18907.536982092002</v>
      </c>
      <c r="E31" s="110">
        <f>+D31/C31-1</f>
        <v>0.10588713695484597</v>
      </c>
      <c r="N31" s="189"/>
    </row>
    <row r="32" spans="2:14">
      <c r="B32" s="112" t="str">
        <f>+'1'!A37</f>
        <v>Remuneración a los empleados</v>
      </c>
      <c r="C32" s="113">
        <f>'CA Informe'!U21</f>
        <v>7127.8432016309998</v>
      </c>
      <c r="D32" s="113">
        <f>'CA Informe'!T21</f>
        <v>7754.4715926200006</v>
      </c>
      <c r="E32" s="114">
        <f t="shared" ref="E32:E37" si="0">+D32/C32-1</f>
        <v>8.7912763126665627E-2</v>
      </c>
      <c r="F32" s="111"/>
    </row>
    <row r="33" spans="2:15">
      <c r="B33" s="102" t="str">
        <f>+'1'!A38</f>
        <v>Uso de bienes y servicios</v>
      </c>
      <c r="C33" s="274">
        <f>'CA Informe'!U22</f>
        <v>1998.3193255489998</v>
      </c>
      <c r="D33" s="102">
        <f>'CA Informe'!T22</f>
        <v>2369.2592850400006</v>
      </c>
      <c r="E33" s="103">
        <f t="shared" si="0"/>
        <v>0.18562596815656174</v>
      </c>
      <c r="F33" s="103"/>
    </row>
    <row r="34" spans="2:15">
      <c r="B34" s="102" t="str">
        <f>+'1'!A43</f>
        <v>Intereses</v>
      </c>
      <c r="C34" s="102">
        <f>'CA Informe'!U23</f>
        <v>2317.1339911170003</v>
      </c>
      <c r="D34" s="102">
        <f>'CA Informe'!T23</f>
        <v>2279.0505458480002</v>
      </c>
      <c r="E34" s="103">
        <f t="shared" si="0"/>
        <v>-1.6435581807093369E-2</v>
      </c>
      <c r="F34" s="103"/>
      <c r="L34" s="189"/>
      <c r="M34" s="189"/>
    </row>
    <row r="35" spans="2:15" ht="19.149999999999999" customHeight="1">
      <c r="B35" s="102" t="str">
        <f>+'1'!A47</f>
        <v>Donaciones</v>
      </c>
      <c r="C35" s="102">
        <f>'CA Informe'!U24</f>
        <v>1844.0390065999998</v>
      </c>
      <c r="D35" s="102">
        <f>'CA Informe'!T24</f>
        <v>2085.4653721069999</v>
      </c>
      <c r="E35" s="103">
        <f t="shared" si="0"/>
        <v>0.13092259146520813</v>
      </c>
      <c r="F35" s="103"/>
      <c r="L35" s="189"/>
      <c r="M35" s="189"/>
    </row>
    <row r="36" spans="2:15">
      <c r="B36" s="102" t="str">
        <f>+'1'!A57</f>
        <v>Prestaciones sociales</v>
      </c>
      <c r="C36" s="102">
        <f>'CA Informe'!U25</f>
        <v>3355.5823372979994</v>
      </c>
      <c r="D36" s="102">
        <f>'CA Informe'!T25</f>
        <v>3892.6891346720004</v>
      </c>
      <c r="E36" s="103">
        <f t="shared" si="0"/>
        <v>0.16006366209642553</v>
      </c>
      <c r="F36" s="103"/>
      <c r="L36" s="189"/>
      <c r="M36" s="189"/>
      <c r="N36" s="189"/>
    </row>
    <row r="37" spans="2:15">
      <c r="B37" s="115" t="str">
        <f>+'1'!A61</f>
        <v>Otros gastos</v>
      </c>
      <c r="C37" s="115">
        <f>'CA Informe'!U26</f>
        <v>454.24906403900002</v>
      </c>
      <c r="D37" s="115">
        <f>'CA Informe'!T26</f>
        <v>526.601051805</v>
      </c>
      <c r="E37" s="116">
        <f t="shared" si="0"/>
        <v>0.15927823190800927</v>
      </c>
      <c r="F37" s="103"/>
      <c r="M37" s="189"/>
      <c r="N37" s="189"/>
    </row>
    <row r="38" spans="2:15">
      <c r="B38" s="117" t="s">
        <v>223</v>
      </c>
      <c r="F38" s="103"/>
      <c r="M38" s="189"/>
      <c r="N38" s="189"/>
    </row>
    <row r="39" spans="2:15" ht="15">
      <c r="F39" s="93"/>
      <c r="H39" s="202"/>
      <c r="I39" s="203"/>
      <c r="M39" s="189"/>
      <c r="N39" s="189"/>
    </row>
    <row r="40" spans="2:15" ht="15">
      <c r="H40" s="202"/>
      <c r="I40" s="203"/>
      <c r="M40" s="189"/>
      <c r="N40" s="189"/>
      <c r="O40" s="189"/>
    </row>
    <row r="41" spans="2:15" ht="15">
      <c r="H41" s="202"/>
      <c r="I41" s="203"/>
      <c r="L41" s="189"/>
      <c r="M41" s="189"/>
      <c r="N41" s="189"/>
    </row>
    <row r="42" spans="2:15" ht="15">
      <c r="H42" s="204"/>
      <c r="I42" s="203"/>
      <c r="M42" s="189"/>
      <c r="N42" s="189"/>
    </row>
    <row r="43" spans="2:15" ht="15">
      <c r="H43" s="202"/>
      <c r="I43" s="203"/>
      <c r="M43" s="189"/>
      <c r="N43" s="189"/>
    </row>
    <row r="44" spans="2:15">
      <c r="M44" s="189"/>
      <c r="N44" s="189"/>
    </row>
    <row r="45" spans="2:15">
      <c r="M45" s="189"/>
      <c r="N45" s="189"/>
    </row>
    <row r="46" spans="2:15"/>
    <row r="47" spans="2:15">
      <c r="M47" s="189"/>
    </row>
    <row r="48" spans="2:15">
      <c r="M48" s="189"/>
      <c r="N48" s="189"/>
    </row>
    <row r="49" spans="8:10"/>
    <row r="50" spans="8:10"/>
    <row r="51" spans="8:10"/>
    <row r="52" spans="8:10"/>
    <row r="53" spans="8:10">
      <c r="J53" s="201"/>
    </row>
    <row r="54" spans="8:10" hidden="1">
      <c r="J54" s="201"/>
    </row>
    <row r="55" spans="8:10" hidden="1">
      <c r="J55" s="201"/>
    </row>
    <row r="56" spans="8:10" hidden="1">
      <c r="J56" s="201"/>
    </row>
    <row r="57" spans="8:10" hidden="1">
      <c r="J57" s="201"/>
    </row>
    <row r="58" spans="8:10" ht="15" hidden="1">
      <c r="H58" s="200"/>
      <c r="I58" s="200"/>
      <c r="J58" s="201"/>
    </row>
    <row r="59" spans="8:10" ht="15" hidden="1">
      <c r="H59" s="200"/>
      <c r="I59" s="200"/>
      <c r="J59" s="201"/>
    </row>
    <row r="60" spans="8:10" ht="15" hidden="1">
      <c r="H60" s="200"/>
      <c r="I60" s="200"/>
      <c r="J60" s="201"/>
    </row>
    <row r="61" spans="8:10" ht="15" hidden="1">
      <c r="H61" s="200"/>
      <c r="I61" s="200"/>
      <c r="J61" s="201"/>
    </row>
    <row r="62" spans="8:10" ht="15" hidden="1">
      <c r="H62" s="200"/>
      <c r="I62" s="200"/>
      <c r="J62" s="201"/>
    </row>
    <row r="63" spans="8:10" ht="15" hidden="1">
      <c r="H63" s="200"/>
      <c r="I63" s="200"/>
      <c r="J63" s="201"/>
    </row>
    <row r="64" spans="8:10" ht="15" hidden="1">
      <c r="H64" s="200"/>
      <c r="I64" s="200"/>
      <c r="J64" s="201"/>
    </row>
    <row r="65" spans="8:10" ht="15" hidden="1">
      <c r="H65" s="200"/>
      <c r="I65" s="200"/>
      <c r="J65" s="201"/>
    </row>
    <row r="66" spans="8:10" ht="15" hidden="1">
      <c r="H66" s="200"/>
      <c r="I66" s="200"/>
      <c r="J66" s="201"/>
    </row>
    <row r="67" spans="8:10" ht="14.5" hidden="1">
      <c r="H67" s="199"/>
      <c r="I67" s="199"/>
    </row>
    <row r="68" spans="8:10" ht="14.5" hidden="1">
      <c r="H68" s="199"/>
      <c r="I68" s="199"/>
    </row>
  </sheetData>
  <mergeCells count="2">
    <mergeCell ref="B5:J5"/>
    <mergeCell ref="B6:J6"/>
  </mergeCells>
  <hyperlinks>
    <hyperlink ref="L2" location="'1'!A1" display="SITUFIN Acumulado" xr:uid="{00000000-0004-0000-0000-000000000000}"/>
    <hyperlink ref="L3" location="'2'!A1" display="SITUFIN por mes" xr:uid="{00000000-0004-0000-0000-000001000000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138"/>
  <sheetViews>
    <sheetView showGridLines="0" showRowColHeaders="0" zoomScale="85" zoomScaleNormal="85" workbookViewId="0">
      <pane ySplit="10" topLeftCell="A11" activePane="bottomLeft" state="frozen"/>
      <selection activeCell="K15" sqref="K15"/>
      <selection pane="bottomLeft" activeCell="J1" sqref="J1"/>
    </sheetView>
  </sheetViews>
  <sheetFormatPr baseColWidth="10" defaultColWidth="0" defaultRowHeight="14" zeroHeight="1" outlineLevelRow="2"/>
  <cols>
    <col min="1" max="1" width="53.7265625" style="122" customWidth="1"/>
    <col min="2" max="2" width="12.26953125" style="122" bestFit="1" customWidth="1"/>
    <col min="3" max="3" width="11.453125" style="155" customWidth="1"/>
    <col min="4" max="4" width="9.7265625" style="122" bestFit="1" customWidth="1"/>
    <col min="5" max="5" width="12.26953125" style="122" bestFit="1" customWidth="1"/>
    <col min="6" max="6" width="10.81640625" style="129" customWidth="1"/>
    <col min="7" max="7" width="9.453125" style="122" customWidth="1"/>
    <col min="8" max="8" width="9.81640625" style="122" customWidth="1"/>
    <col min="9" max="9" width="3.54296875" style="122" customWidth="1"/>
    <col min="10" max="10" width="17.7265625" style="122" bestFit="1" customWidth="1"/>
    <col min="11" max="256" width="12.26953125" style="122" hidden="1"/>
    <col min="257" max="257" width="53.7265625" style="122" hidden="1"/>
    <col min="258" max="258" width="12.26953125" style="122" hidden="1"/>
    <col min="259" max="259" width="10.54296875" style="122" hidden="1"/>
    <col min="260" max="260" width="9.7265625" style="122" hidden="1"/>
    <col min="261" max="261" width="12.26953125" style="122" hidden="1"/>
    <col min="262" max="262" width="9.26953125" style="122" hidden="1"/>
    <col min="263" max="263" width="8.26953125" style="122" hidden="1"/>
    <col min="264" max="264" width="9.1796875" style="122" hidden="1"/>
    <col min="265" max="265" width="14" style="122" hidden="1"/>
    <col min="266" max="266" width="17.7265625" style="122" hidden="1"/>
    <col min="267" max="512" width="12.26953125" style="122" hidden="1"/>
    <col min="513" max="513" width="53.7265625" style="122" hidden="1"/>
    <col min="514" max="514" width="12.26953125" style="122" hidden="1"/>
    <col min="515" max="515" width="10.54296875" style="122" hidden="1"/>
    <col min="516" max="516" width="9.7265625" style="122" hidden="1"/>
    <col min="517" max="517" width="12.26953125" style="122" hidden="1"/>
    <col min="518" max="518" width="9.26953125" style="122" hidden="1"/>
    <col min="519" max="519" width="8.26953125" style="122" hidden="1"/>
    <col min="520" max="520" width="9.1796875" style="122" hidden="1"/>
    <col min="521" max="521" width="14" style="122" hidden="1"/>
    <col min="522" max="522" width="17.7265625" style="122" hidden="1"/>
    <col min="523" max="768" width="12.26953125" style="122" hidden="1"/>
    <col min="769" max="769" width="53.7265625" style="122" hidden="1"/>
    <col min="770" max="770" width="12.26953125" style="122" hidden="1"/>
    <col min="771" max="771" width="10.54296875" style="122" hidden="1"/>
    <col min="772" max="772" width="9.7265625" style="122" hidden="1"/>
    <col min="773" max="773" width="12.26953125" style="122" hidden="1"/>
    <col min="774" max="774" width="9.26953125" style="122" hidden="1"/>
    <col min="775" max="775" width="8.26953125" style="122" hidden="1"/>
    <col min="776" max="776" width="9.1796875" style="122" hidden="1"/>
    <col min="777" max="777" width="14" style="122" hidden="1"/>
    <col min="778" max="778" width="17.7265625" style="122" hidden="1"/>
    <col min="779" max="1024" width="12.26953125" style="122" hidden="1"/>
    <col min="1025" max="1025" width="53.7265625" style="122" hidden="1"/>
    <col min="1026" max="1026" width="12.26953125" style="122" hidden="1"/>
    <col min="1027" max="1027" width="10.54296875" style="122" hidden="1"/>
    <col min="1028" max="1028" width="9.7265625" style="122" hidden="1"/>
    <col min="1029" max="1029" width="12.26953125" style="122" hidden="1"/>
    <col min="1030" max="1030" width="9.26953125" style="122" hidden="1"/>
    <col min="1031" max="1031" width="8.26953125" style="122" hidden="1"/>
    <col min="1032" max="1032" width="9.1796875" style="122" hidden="1"/>
    <col min="1033" max="1033" width="14" style="122" hidden="1"/>
    <col min="1034" max="1034" width="17.7265625" style="122" hidden="1"/>
    <col min="1035" max="1280" width="12.26953125" style="122" hidden="1"/>
    <col min="1281" max="1281" width="53.7265625" style="122" hidden="1"/>
    <col min="1282" max="1282" width="12.26953125" style="122" hidden="1"/>
    <col min="1283" max="1283" width="10.54296875" style="122" hidden="1"/>
    <col min="1284" max="1284" width="9.7265625" style="122" hidden="1"/>
    <col min="1285" max="1285" width="12.26953125" style="122" hidden="1"/>
    <col min="1286" max="1286" width="9.26953125" style="122" hidden="1"/>
    <col min="1287" max="1287" width="8.26953125" style="122" hidden="1"/>
    <col min="1288" max="1288" width="9.1796875" style="122" hidden="1"/>
    <col min="1289" max="1289" width="14" style="122" hidden="1"/>
    <col min="1290" max="1290" width="17.7265625" style="122" hidden="1"/>
    <col min="1291" max="1536" width="12.26953125" style="122" hidden="1"/>
    <col min="1537" max="1537" width="53.7265625" style="122" hidden="1"/>
    <col min="1538" max="1538" width="12.26953125" style="122" hidden="1"/>
    <col min="1539" max="1539" width="10.54296875" style="122" hidden="1"/>
    <col min="1540" max="1540" width="9.7265625" style="122" hidden="1"/>
    <col min="1541" max="1541" width="12.26953125" style="122" hidden="1"/>
    <col min="1542" max="1542" width="9.26953125" style="122" hidden="1"/>
    <col min="1543" max="1543" width="8.26953125" style="122" hidden="1"/>
    <col min="1544" max="1544" width="9.1796875" style="122" hidden="1"/>
    <col min="1545" max="1545" width="14" style="122" hidden="1"/>
    <col min="1546" max="1546" width="17.7265625" style="122" hidden="1"/>
    <col min="1547" max="1792" width="12.26953125" style="122" hidden="1"/>
    <col min="1793" max="1793" width="53.7265625" style="122" hidden="1"/>
    <col min="1794" max="1794" width="12.26953125" style="122" hidden="1"/>
    <col min="1795" max="1795" width="10.54296875" style="122" hidden="1"/>
    <col min="1796" max="1796" width="9.7265625" style="122" hidden="1"/>
    <col min="1797" max="1797" width="12.26953125" style="122" hidden="1"/>
    <col min="1798" max="1798" width="9.26953125" style="122" hidden="1"/>
    <col min="1799" max="1799" width="8.26953125" style="122" hidden="1"/>
    <col min="1800" max="1800" width="9.1796875" style="122" hidden="1"/>
    <col min="1801" max="1801" width="14" style="122" hidden="1"/>
    <col min="1802" max="1802" width="17.7265625" style="122" hidden="1"/>
    <col min="1803" max="2048" width="12.26953125" style="122" hidden="1"/>
    <col min="2049" max="2049" width="53.7265625" style="122" hidden="1"/>
    <col min="2050" max="2050" width="12.26953125" style="122" hidden="1"/>
    <col min="2051" max="2051" width="10.54296875" style="122" hidden="1"/>
    <col min="2052" max="2052" width="9.7265625" style="122" hidden="1"/>
    <col min="2053" max="2053" width="12.26953125" style="122" hidden="1"/>
    <col min="2054" max="2054" width="9.26953125" style="122" hidden="1"/>
    <col min="2055" max="2055" width="8.26953125" style="122" hidden="1"/>
    <col min="2056" max="2056" width="9.1796875" style="122" hidden="1"/>
    <col min="2057" max="2057" width="14" style="122" hidden="1"/>
    <col min="2058" max="2058" width="17.7265625" style="122" hidden="1"/>
    <col min="2059" max="2304" width="12.26953125" style="122" hidden="1"/>
    <col min="2305" max="2305" width="53.7265625" style="122" hidden="1"/>
    <col min="2306" max="2306" width="12.26953125" style="122" hidden="1"/>
    <col min="2307" max="2307" width="10.54296875" style="122" hidden="1"/>
    <col min="2308" max="2308" width="9.7265625" style="122" hidden="1"/>
    <col min="2309" max="2309" width="12.26953125" style="122" hidden="1"/>
    <col min="2310" max="2310" width="9.26953125" style="122" hidden="1"/>
    <col min="2311" max="2311" width="8.26953125" style="122" hidden="1"/>
    <col min="2312" max="2312" width="9.1796875" style="122" hidden="1"/>
    <col min="2313" max="2313" width="14" style="122" hidden="1"/>
    <col min="2314" max="2314" width="17.7265625" style="122" hidden="1"/>
    <col min="2315" max="2560" width="12.26953125" style="122" hidden="1"/>
    <col min="2561" max="2561" width="53.7265625" style="122" hidden="1"/>
    <col min="2562" max="2562" width="12.26953125" style="122" hidden="1"/>
    <col min="2563" max="2563" width="10.54296875" style="122" hidden="1"/>
    <col min="2564" max="2564" width="9.7265625" style="122" hidden="1"/>
    <col min="2565" max="2565" width="12.26953125" style="122" hidden="1"/>
    <col min="2566" max="2566" width="9.26953125" style="122" hidden="1"/>
    <col min="2567" max="2567" width="8.26953125" style="122" hidden="1"/>
    <col min="2568" max="2568" width="9.1796875" style="122" hidden="1"/>
    <col min="2569" max="2569" width="14" style="122" hidden="1"/>
    <col min="2570" max="2570" width="17.7265625" style="122" hidden="1"/>
    <col min="2571" max="2816" width="12.26953125" style="122" hidden="1"/>
    <col min="2817" max="2817" width="53.7265625" style="122" hidden="1"/>
    <col min="2818" max="2818" width="12.26953125" style="122" hidden="1"/>
    <col min="2819" max="2819" width="10.54296875" style="122" hidden="1"/>
    <col min="2820" max="2820" width="9.7265625" style="122" hidden="1"/>
    <col min="2821" max="2821" width="12.26953125" style="122" hidden="1"/>
    <col min="2822" max="2822" width="9.26953125" style="122" hidden="1"/>
    <col min="2823" max="2823" width="8.26953125" style="122" hidden="1"/>
    <col min="2824" max="2824" width="9.1796875" style="122" hidden="1"/>
    <col min="2825" max="2825" width="14" style="122" hidden="1"/>
    <col min="2826" max="2826" width="17.7265625" style="122" hidden="1"/>
    <col min="2827" max="3072" width="12.26953125" style="122" hidden="1"/>
    <col min="3073" max="3073" width="53.7265625" style="122" hidden="1"/>
    <col min="3074" max="3074" width="12.26953125" style="122" hidden="1"/>
    <col min="3075" max="3075" width="10.54296875" style="122" hidden="1"/>
    <col min="3076" max="3076" width="9.7265625" style="122" hidden="1"/>
    <col min="3077" max="3077" width="12.26953125" style="122" hidden="1"/>
    <col min="3078" max="3078" width="9.26953125" style="122" hidden="1"/>
    <col min="3079" max="3079" width="8.26953125" style="122" hidden="1"/>
    <col min="3080" max="3080" width="9.1796875" style="122" hidden="1"/>
    <col min="3081" max="3081" width="14" style="122" hidden="1"/>
    <col min="3082" max="3082" width="17.7265625" style="122" hidden="1"/>
    <col min="3083" max="3328" width="12.26953125" style="122" hidden="1"/>
    <col min="3329" max="3329" width="53.7265625" style="122" hidden="1"/>
    <col min="3330" max="3330" width="12.26953125" style="122" hidden="1"/>
    <col min="3331" max="3331" width="10.54296875" style="122" hidden="1"/>
    <col min="3332" max="3332" width="9.7265625" style="122" hidden="1"/>
    <col min="3333" max="3333" width="12.26953125" style="122" hidden="1"/>
    <col min="3334" max="3334" width="9.26953125" style="122" hidden="1"/>
    <col min="3335" max="3335" width="8.26953125" style="122" hidden="1"/>
    <col min="3336" max="3336" width="9.1796875" style="122" hidden="1"/>
    <col min="3337" max="3337" width="14" style="122" hidden="1"/>
    <col min="3338" max="3338" width="17.7265625" style="122" hidden="1"/>
    <col min="3339" max="3584" width="12.26953125" style="122" hidden="1"/>
    <col min="3585" max="3585" width="53.7265625" style="122" hidden="1"/>
    <col min="3586" max="3586" width="12.26953125" style="122" hidden="1"/>
    <col min="3587" max="3587" width="10.54296875" style="122" hidden="1"/>
    <col min="3588" max="3588" width="9.7265625" style="122" hidden="1"/>
    <col min="3589" max="3589" width="12.26953125" style="122" hidden="1"/>
    <col min="3590" max="3590" width="9.26953125" style="122" hidden="1"/>
    <col min="3591" max="3591" width="8.26953125" style="122" hidden="1"/>
    <col min="3592" max="3592" width="9.1796875" style="122" hidden="1"/>
    <col min="3593" max="3593" width="14" style="122" hidden="1"/>
    <col min="3594" max="3594" width="17.7265625" style="122" hidden="1"/>
    <col min="3595" max="3840" width="12.26953125" style="122" hidden="1"/>
    <col min="3841" max="3841" width="53.7265625" style="122" hidden="1"/>
    <col min="3842" max="3842" width="12.26953125" style="122" hidden="1"/>
    <col min="3843" max="3843" width="10.54296875" style="122" hidden="1"/>
    <col min="3844" max="3844" width="9.7265625" style="122" hidden="1"/>
    <col min="3845" max="3845" width="12.26953125" style="122" hidden="1"/>
    <col min="3846" max="3846" width="9.26953125" style="122" hidden="1"/>
    <col min="3847" max="3847" width="8.26953125" style="122" hidden="1"/>
    <col min="3848" max="3848" width="9.1796875" style="122" hidden="1"/>
    <col min="3849" max="3849" width="14" style="122" hidden="1"/>
    <col min="3850" max="3850" width="17.7265625" style="122" hidden="1"/>
    <col min="3851" max="4096" width="12.26953125" style="122" hidden="1"/>
    <col min="4097" max="4097" width="53.7265625" style="122" hidden="1"/>
    <col min="4098" max="4098" width="12.26953125" style="122" hidden="1"/>
    <col min="4099" max="4099" width="10.54296875" style="122" hidden="1"/>
    <col min="4100" max="4100" width="9.7265625" style="122" hidden="1"/>
    <col min="4101" max="4101" width="12.26953125" style="122" hidden="1"/>
    <col min="4102" max="4102" width="9.26953125" style="122" hidden="1"/>
    <col min="4103" max="4103" width="8.26953125" style="122" hidden="1"/>
    <col min="4104" max="4104" width="9.1796875" style="122" hidden="1"/>
    <col min="4105" max="4105" width="14" style="122" hidden="1"/>
    <col min="4106" max="4106" width="17.7265625" style="122" hidden="1"/>
    <col min="4107" max="4352" width="12.26953125" style="122" hidden="1"/>
    <col min="4353" max="4353" width="53.7265625" style="122" hidden="1"/>
    <col min="4354" max="4354" width="12.26953125" style="122" hidden="1"/>
    <col min="4355" max="4355" width="10.54296875" style="122" hidden="1"/>
    <col min="4356" max="4356" width="9.7265625" style="122" hidden="1"/>
    <col min="4357" max="4357" width="12.26953125" style="122" hidden="1"/>
    <col min="4358" max="4358" width="9.26953125" style="122" hidden="1"/>
    <col min="4359" max="4359" width="8.26953125" style="122" hidden="1"/>
    <col min="4360" max="4360" width="9.1796875" style="122" hidden="1"/>
    <col min="4361" max="4361" width="14" style="122" hidden="1"/>
    <col min="4362" max="4362" width="17.7265625" style="122" hidden="1"/>
    <col min="4363" max="4608" width="12.26953125" style="122" hidden="1"/>
    <col min="4609" max="4609" width="53.7265625" style="122" hidden="1"/>
    <col min="4610" max="4610" width="12.26953125" style="122" hidden="1"/>
    <col min="4611" max="4611" width="10.54296875" style="122" hidden="1"/>
    <col min="4612" max="4612" width="9.7265625" style="122" hidden="1"/>
    <col min="4613" max="4613" width="12.26953125" style="122" hidden="1"/>
    <col min="4614" max="4614" width="9.26953125" style="122" hidden="1"/>
    <col min="4615" max="4615" width="8.26953125" style="122" hidden="1"/>
    <col min="4616" max="4616" width="9.1796875" style="122" hidden="1"/>
    <col min="4617" max="4617" width="14" style="122" hidden="1"/>
    <col min="4618" max="4618" width="17.7265625" style="122" hidden="1"/>
    <col min="4619" max="4864" width="12.26953125" style="122" hidden="1"/>
    <col min="4865" max="4865" width="53.7265625" style="122" hidden="1"/>
    <col min="4866" max="4866" width="12.26953125" style="122" hidden="1"/>
    <col min="4867" max="4867" width="10.54296875" style="122" hidden="1"/>
    <col min="4868" max="4868" width="9.7265625" style="122" hidden="1"/>
    <col min="4869" max="4869" width="12.26953125" style="122" hidden="1"/>
    <col min="4870" max="4870" width="9.26953125" style="122" hidden="1"/>
    <col min="4871" max="4871" width="8.26953125" style="122" hidden="1"/>
    <col min="4872" max="4872" width="9.1796875" style="122" hidden="1"/>
    <col min="4873" max="4873" width="14" style="122" hidden="1"/>
    <col min="4874" max="4874" width="17.7265625" style="122" hidden="1"/>
    <col min="4875" max="5120" width="12.26953125" style="122" hidden="1"/>
    <col min="5121" max="5121" width="53.7265625" style="122" hidden="1"/>
    <col min="5122" max="5122" width="12.26953125" style="122" hidden="1"/>
    <col min="5123" max="5123" width="10.54296875" style="122" hidden="1"/>
    <col min="5124" max="5124" width="9.7265625" style="122" hidden="1"/>
    <col min="5125" max="5125" width="12.26953125" style="122" hidden="1"/>
    <col min="5126" max="5126" width="9.26953125" style="122" hidden="1"/>
    <col min="5127" max="5127" width="8.26953125" style="122" hidden="1"/>
    <col min="5128" max="5128" width="9.1796875" style="122" hidden="1"/>
    <col min="5129" max="5129" width="14" style="122" hidden="1"/>
    <col min="5130" max="5130" width="17.7265625" style="122" hidden="1"/>
    <col min="5131" max="5376" width="12.26953125" style="122" hidden="1"/>
    <col min="5377" max="5377" width="53.7265625" style="122" hidden="1"/>
    <col min="5378" max="5378" width="12.26953125" style="122" hidden="1"/>
    <col min="5379" max="5379" width="10.54296875" style="122" hidden="1"/>
    <col min="5380" max="5380" width="9.7265625" style="122" hidden="1"/>
    <col min="5381" max="5381" width="12.26953125" style="122" hidden="1"/>
    <col min="5382" max="5382" width="9.26953125" style="122" hidden="1"/>
    <col min="5383" max="5383" width="8.26953125" style="122" hidden="1"/>
    <col min="5384" max="5384" width="9.1796875" style="122" hidden="1"/>
    <col min="5385" max="5385" width="14" style="122" hidden="1"/>
    <col min="5386" max="5386" width="17.7265625" style="122" hidden="1"/>
    <col min="5387" max="5632" width="12.26953125" style="122" hidden="1"/>
    <col min="5633" max="5633" width="53.7265625" style="122" hidden="1"/>
    <col min="5634" max="5634" width="12.26953125" style="122" hidden="1"/>
    <col min="5635" max="5635" width="10.54296875" style="122" hidden="1"/>
    <col min="5636" max="5636" width="9.7265625" style="122" hidden="1"/>
    <col min="5637" max="5637" width="12.26953125" style="122" hidden="1"/>
    <col min="5638" max="5638" width="9.26953125" style="122" hidden="1"/>
    <col min="5639" max="5639" width="8.26953125" style="122" hidden="1"/>
    <col min="5640" max="5640" width="9.1796875" style="122" hidden="1"/>
    <col min="5641" max="5641" width="14" style="122" hidden="1"/>
    <col min="5642" max="5642" width="17.7265625" style="122" hidden="1"/>
    <col min="5643" max="5888" width="12.26953125" style="122" hidden="1"/>
    <col min="5889" max="5889" width="53.7265625" style="122" hidden="1"/>
    <col min="5890" max="5890" width="12.26953125" style="122" hidden="1"/>
    <col min="5891" max="5891" width="10.54296875" style="122" hidden="1"/>
    <col min="5892" max="5892" width="9.7265625" style="122" hidden="1"/>
    <col min="5893" max="5893" width="12.26953125" style="122" hidden="1"/>
    <col min="5894" max="5894" width="9.26953125" style="122" hidden="1"/>
    <col min="5895" max="5895" width="8.26953125" style="122" hidden="1"/>
    <col min="5896" max="5896" width="9.1796875" style="122" hidden="1"/>
    <col min="5897" max="5897" width="14" style="122" hidden="1"/>
    <col min="5898" max="5898" width="17.7265625" style="122" hidden="1"/>
    <col min="5899" max="6144" width="12.26953125" style="122" hidden="1"/>
    <col min="6145" max="6145" width="53.7265625" style="122" hidden="1"/>
    <col min="6146" max="6146" width="12.26953125" style="122" hidden="1"/>
    <col min="6147" max="6147" width="10.54296875" style="122" hidden="1"/>
    <col min="6148" max="6148" width="9.7265625" style="122" hidden="1"/>
    <col min="6149" max="6149" width="12.26953125" style="122" hidden="1"/>
    <col min="6150" max="6150" width="9.26953125" style="122" hidden="1"/>
    <col min="6151" max="6151" width="8.26953125" style="122" hidden="1"/>
    <col min="6152" max="6152" width="9.1796875" style="122" hidden="1"/>
    <col min="6153" max="6153" width="14" style="122" hidden="1"/>
    <col min="6154" max="6154" width="17.7265625" style="122" hidden="1"/>
    <col min="6155" max="6400" width="12.26953125" style="122" hidden="1"/>
    <col min="6401" max="6401" width="53.7265625" style="122" hidden="1"/>
    <col min="6402" max="6402" width="12.26953125" style="122" hidden="1"/>
    <col min="6403" max="6403" width="10.54296875" style="122" hidden="1"/>
    <col min="6404" max="6404" width="9.7265625" style="122" hidden="1"/>
    <col min="6405" max="6405" width="12.26953125" style="122" hidden="1"/>
    <col min="6406" max="6406" width="9.26953125" style="122" hidden="1"/>
    <col min="6407" max="6407" width="8.26953125" style="122" hidden="1"/>
    <col min="6408" max="6408" width="9.1796875" style="122" hidden="1"/>
    <col min="6409" max="6409" width="14" style="122" hidden="1"/>
    <col min="6410" max="6410" width="17.7265625" style="122" hidden="1"/>
    <col min="6411" max="6656" width="12.26953125" style="122" hidden="1"/>
    <col min="6657" max="6657" width="53.7265625" style="122" hidden="1"/>
    <col min="6658" max="6658" width="12.26953125" style="122" hidden="1"/>
    <col min="6659" max="6659" width="10.54296875" style="122" hidden="1"/>
    <col min="6660" max="6660" width="9.7265625" style="122" hidden="1"/>
    <col min="6661" max="6661" width="12.26953125" style="122" hidden="1"/>
    <col min="6662" max="6662" width="9.26953125" style="122" hidden="1"/>
    <col min="6663" max="6663" width="8.26953125" style="122" hidden="1"/>
    <col min="6664" max="6664" width="9.1796875" style="122" hidden="1"/>
    <col min="6665" max="6665" width="14" style="122" hidden="1"/>
    <col min="6666" max="6666" width="17.7265625" style="122" hidden="1"/>
    <col min="6667" max="6912" width="12.26953125" style="122" hidden="1"/>
    <col min="6913" max="6913" width="53.7265625" style="122" hidden="1"/>
    <col min="6914" max="6914" width="12.26953125" style="122" hidden="1"/>
    <col min="6915" max="6915" width="10.54296875" style="122" hidden="1"/>
    <col min="6916" max="6916" width="9.7265625" style="122" hidden="1"/>
    <col min="6917" max="6917" width="12.26953125" style="122" hidden="1"/>
    <col min="6918" max="6918" width="9.26953125" style="122" hidden="1"/>
    <col min="6919" max="6919" width="8.26953125" style="122" hidden="1"/>
    <col min="6920" max="6920" width="9.1796875" style="122" hidden="1"/>
    <col min="6921" max="6921" width="14" style="122" hidden="1"/>
    <col min="6922" max="6922" width="17.7265625" style="122" hidden="1"/>
    <col min="6923" max="7168" width="12.26953125" style="122" hidden="1"/>
    <col min="7169" max="7169" width="53.7265625" style="122" hidden="1"/>
    <col min="7170" max="7170" width="12.26953125" style="122" hidden="1"/>
    <col min="7171" max="7171" width="10.54296875" style="122" hidden="1"/>
    <col min="7172" max="7172" width="9.7265625" style="122" hidden="1"/>
    <col min="7173" max="7173" width="12.26953125" style="122" hidden="1"/>
    <col min="7174" max="7174" width="9.26953125" style="122" hidden="1"/>
    <col min="7175" max="7175" width="8.26953125" style="122" hidden="1"/>
    <col min="7176" max="7176" width="9.1796875" style="122" hidden="1"/>
    <col min="7177" max="7177" width="14" style="122" hidden="1"/>
    <col min="7178" max="7178" width="17.7265625" style="122" hidden="1"/>
    <col min="7179" max="7424" width="12.26953125" style="122" hidden="1"/>
    <col min="7425" max="7425" width="53.7265625" style="122" hidden="1"/>
    <col min="7426" max="7426" width="12.26953125" style="122" hidden="1"/>
    <col min="7427" max="7427" width="10.54296875" style="122" hidden="1"/>
    <col min="7428" max="7428" width="9.7265625" style="122" hidden="1"/>
    <col min="7429" max="7429" width="12.26953125" style="122" hidden="1"/>
    <col min="7430" max="7430" width="9.26953125" style="122" hidden="1"/>
    <col min="7431" max="7431" width="8.26953125" style="122" hidden="1"/>
    <col min="7432" max="7432" width="9.1796875" style="122" hidden="1"/>
    <col min="7433" max="7433" width="14" style="122" hidden="1"/>
    <col min="7434" max="7434" width="17.7265625" style="122" hidden="1"/>
    <col min="7435" max="7680" width="12.26953125" style="122" hidden="1"/>
    <col min="7681" max="7681" width="53.7265625" style="122" hidden="1"/>
    <col min="7682" max="7682" width="12.26953125" style="122" hidden="1"/>
    <col min="7683" max="7683" width="10.54296875" style="122" hidden="1"/>
    <col min="7684" max="7684" width="9.7265625" style="122" hidden="1"/>
    <col min="7685" max="7685" width="12.26953125" style="122" hidden="1"/>
    <col min="7686" max="7686" width="9.26953125" style="122" hidden="1"/>
    <col min="7687" max="7687" width="8.26953125" style="122" hidden="1"/>
    <col min="7688" max="7688" width="9.1796875" style="122" hidden="1"/>
    <col min="7689" max="7689" width="14" style="122" hidden="1"/>
    <col min="7690" max="7690" width="17.7265625" style="122" hidden="1"/>
    <col min="7691" max="7936" width="12.26953125" style="122" hidden="1"/>
    <col min="7937" max="7937" width="53.7265625" style="122" hidden="1"/>
    <col min="7938" max="7938" width="12.26953125" style="122" hidden="1"/>
    <col min="7939" max="7939" width="10.54296875" style="122" hidden="1"/>
    <col min="7940" max="7940" width="9.7265625" style="122" hidden="1"/>
    <col min="7941" max="7941" width="12.26953125" style="122" hidden="1"/>
    <col min="7942" max="7942" width="9.26953125" style="122" hidden="1"/>
    <col min="7943" max="7943" width="8.26953125" style="122" hidden="1"/>
    <col min="7944" max="7944" width="9.1796875" style="122" hidden="1"/>
    <col min="7945" max="7945" width="14" style="122" hidden="1"/>
    <col min="7946" max="7946" width="17.7265625" style="122" hidden="1"/>
    <col min="7947" max="8192" width="12.26953125" style="122" hidden="1"/>
    <col min="8193" max="8193" width="53.7265625" style="122" hidden="1"/>
    <col min="8194" max="8194" width="12.26953125" style="122" hidden="1"/>
    <col min="8195" max="8195" width="10.54296875" style="122" hidden="1"/>
    <col min="8196" max="8196" width="9.7265625" style="122" hidden="1"/>
    <col min="8197" max="8197" width="12.26953125" style="122" hidden="1"/>
    <col min="8198" max="8198" width="9.26953125" style="122" hidden="1"/>
    <col min="8199" max="8199" width="8.26953125" style="122" hidden="1"/>
    <col min="8200" max="8200" width="9.1796875" style="122" hidden="1"/>
    <col min="8201" max="8201" width="14" style="122" hidden="1"/>
    <col min="8202" max="8202" width="17.7265625" style="122" hidden="1"/>
    <col min="8203" max="8448" width="12.26953125" style="122" hidden="1"/>
    <col min="8449" max="8449" width="53.7265625" style="122" hidden="1"/>
    <col min="8450" max="8450" width="12.26953125" style="122" hidden="1"/>
    <col min="8451" max="8451" width="10.54296875" style="122" hidden="1"/>
    <col min="8452" max="8452" width="9.7265625" style="122" hidden="1"/>
    <col min="8453" max="8453" width="12.26953125" style="122" hidden="1"/>
    <col min="8454" max="8454" width="9.26953125" style="122" hidden="1"/>
    <col min="8455" max="8455" width="8.26953125" style="122" hidden="1"/>
    <col min="8456" max="8456" width="9.1796875" style="122" hidden="1"/>
    <col min="8457" max="8457" width="14" style="122" hidden="1"/>
    <col min="8458" max="8458" width="17.7265625" style="122" hidden="1"/>
    <col min="8459" max="8704" width="12.26953125" style="122" hidden="1"/>
    <col min="8705" max="8705" width="53.7265625" style="122" hidden="1"/>
    <col min="8706" max="8706" width="12.26953125" style="122" hidden="1"/>
    <col min="8707" max="8707" width="10.54296875" style="122" hidden="1"/>
    <col min="8708" max="8708" width="9.7265625" style="122" hidden="1"/>
    <col min="8709" max="8709" width="12.26953125" style="122" hidden="1"/>
    <col min="8710" max="8710" width="9.26953125" style="122" hidden="1"/>
    <col min="8711" max="8711" width="8.26953125" style="122" hidden="1"/>
    <col min="8712" max="8712" width="9.1796875" style="122" hidden="1"/>
    <col min="8713" max="8713" width="14" style="122" hidden="1"/>
    <col min="8714" max="8714" width="17.7265625" style="122" hidden="1"/>
    <col min="8715" max="8960" width="12.26953125" style="122" hidden="1"/>
    <col min="8961" max="8961" width="53.7265625" style="122" hidden="1"/>
    <col min="8962" max="8962" width="12.26953125" style="122" hidden="1"/>
    <col min="8963" max="8963" width="10.54296875" style="122" hidden="1"/>
    <col min="8964" max="8964" width="9.7265625" style="122" hidden="1"/>
    <col min="8965" max="8965" width="12.26953125" style="122" hidden="1"/>
    <col min="8966" max="8966" width="9.26953125" style="122" hidden="1"/>
    <col min="8967" max="8967" width="8.26953125" style="122" hidden="1"/>
    <col min="8968" max="8968" width="9.1796875" style="122" hidden="1"/>
    <col min="8969" max="8969" width="14" style="122" hidden="1"/>
    <col min="8970" max="8970" width="17.7265625" style="122" hidden="1"/>
    <col min="8971" max="9216" width="12.26953125" style="122" hidden="1"/>
    <col min="9217" max="9217" width="53.7265625" style="122" hidden="1"/>
    <col min="9218" max="9218" width="12.26953125" style="122" hidden="1"/>
    <col min="9219" max="9219" width="10.54296875" style="122" hidden="1"/>
    <col min="9220" max="9220" width="9.7265625" style="122" hidden="1"/>
    <col min="9221" max="9221" width="12.26953125" style="122" hidden="1"/>
    <col min="9222" max="9222" width="9.26953125" style="122" hidden="1"/>
    <col min="9223" max="9223" width="8.26953125" style="122" hidden="1"/>
    <col min="9224" max="9224" width="9.1796875" style="122" hidden="1"/>
    <col min="9225" max="9225" width="14" style="122" hidden="1"/>
    <col min="9226" max="9226" width="17.7265625" style="122" hidden="1"/>
    <col min="9227" max="9472" width="12.26953125" style="122" hidden="1"/>
    <col min="9473" max="9473" width="53.7265625" style="122" hidden="1"/>
    <col min="9474" max="9474" width="12.26953125" style="122" hidden="1"/>
    <col min="9475" max="9475" width="10.54296875" style="122" hidden="1"/>
    <col min="9476" max="9476" width="9.7265625" style="122" hidden="1"/>
    <col min="9477" max="9477" width="12.26953125" style="122" hidden="1"/>
    <col min="9478" max="9478" width="9.26953125" style="122" hidden="1"/>
    <col min="9479" max="9479" width="8.26953125" style="122" hidden="1"/>
    <col min="9480" max="9480" width="9.1796875" style="122" hidden="1"/>
    <col min="9481" max="9481" width="14" style="122" hidden="1"/>
    <col min="9482" max="9482" width="17.7265625" style="122" hidden="1"/>
    <col min="9483" max="9728" width="12.26953125" style="122" hidden="1"/>
    <col min="9729" max="9729" width="53.7265625" style="122" hidden="1"/>
    <col min="9730" max="9730" width="12.26953125" style="122" hidden="1"/>
    <col min="9731" max="9731" width="10.54296875" style="122" hidden="1"/>
    <col min="9732" max="9732" width="9.7265625" style="122" hidden="1"/>
    <col min="9733" max="9733" width="12.26953125" style="122" hidden="1"/>
    <col min="9734" max="9734" width="9.26953125" style="122" hidden="1"/>
    <col min="9735" max="9735" width="8.26953125" style="122" hidden="1"/>
    <col min="9736" max="9736" width="9.1796875" style="122" hidden="1"/>
    <col min="9737" max="9737" width="14" style="122" hidden="1"/>
    <col min="9738" max="9738" width="17.7265625" style="122" hidden="1"/>
    <col min="9739" max="9984" width="12.26953125" style="122" hidden="1"/>
    <col min="9985" max="9985" width="53.7265625" style="122" hidden="1"/>
    <col min="9986" max="9986" width="12.26953125" style="122" hidden="1"/>
    <col min="9987" max="9987" width="10.54296875" style="122" hidden="1"/>
    <col min="9988" max="9988" width="9.7265625" style="122" hidden="1"/>
    <col min="9989" max="9989" width="12.26953125" style="122" hidden="1"/>
    <col min="9990" max="9990" width="9.26953125" style="122" hidden="1"/>
    <col min="9991" max="9991" width="8.26953125" style="122" hidden="1"/>
    <col min="9992" max="9992" width="9.1796875" style="122" hidden="1"/>
    <col min="9993" max="9993" width="14" style="122" hidden="1"/>
    <col min="9994" max="9994" width="17.7265625" style="122" hidden="1"/>
    <col min="9995" max="10240" width="12.26953125" style="122" hidden="1"/>
    <col min="10241" max="10241" width="53.7265625" style="122" hidden="1"/>
    <col min="10242" max="10242" width="12.26953125" style="122" hidden="1"/>
    <col min="10243" max="10243" width="10.54296875" style="122" hidden="1"/>
    <col min="10244" max="10244" width="9.7265625" style="122" hidden="1"/>
    <col min="10245" max="10245" width="12.26953125" style="122" hidden="1"/>
    <col min="10246" max="10246" width="9.26953125" style="122" hidden="1"/>
    <col min="10247" max="10247" width="8.26953125" style="122" hidden="1"/>
    <col min="10248" max="10248" width="9.1796875" style="122" hidden="1"/>
    <col min="10249" max="10249" width="14" style="122" hidden="1"/>
    <col min="10250" max="10250" width="17.7265625" style="122" hidden="1"/>
    <col min="10251" max="10496" width="12.26953125" style="122" hidden="1"/>
    <col min="10497" max="10497" width="53.7265625" style="122" hidden="1"/>
    <col min="10498" max="10498" width="12.26953125" style="122" hidden="1"/>
    <col min="10499" max="10499" width="10.54296875" style="122" hidden="1"/>
    <col min="10500" max="10500" width="9.7265625" style="122" hidden="1"/>
    <col min="10501" max="10501" width="12.26953125" style="122" hidden="1"/>
    <col min="10502" max="10502" width="9.26953125" style="122" hidden="1"/>
    <col min="10503" max="10503" width="8.26953125" style="122" hidden="1"/>
    <col min="10504" max="10504" width="9.1796875" style="122" hidden="1"/>
    <col min="10505" max="10505" width="14" style="122" hidden="1"/>
    <col min="10506" max="10506" width="17.7265625" style="122" hidden="1"/>
    <col min="10507" max="10752" width="12.26953125" style="122" hidden="1"/>
    <col min="10753" max="10753" width="53.7265625" style="122" hidden="1"/>
    <col min="10754" max="10754" width="12.26953125" style="122" hidden="1"/>
    <col min="10755" max="10755" width="10.54296875" style="122" hidden="1"/>
    <col min="10756" max="10756" width="9.7265625" style="122" hidden="1"/>
    <col min="10757" max="10757" width="12.26953125" style="122" hidden="1"/>
    <col min="10758" max="10758" width="9.26953125" style="122" hidden="1"/>
    <col min="10759" max="10759" width="8.26953125" style="122" hidden="1"/>
    <col min="10760" max="10760" width="9.1796875" style="122" hidden="1"/>
    <col min="10761" max="10761" width="14" style="122" hidden="1"/>
    <col min="10762" max="10762" width="17.7265625" style="122" hidden="1"/>
    <col min="10763" max="11008" width="12.26953125" style="122" hidden="1"/>
    <col min="11009" max="11009" width="53.7265625" style="122" hidden="1"/>
    <col min="11010" max="11010" width="12.26953125" style="122" hidden="1"/>
    <col min="11011" max="11011" width="10.54296875" style="122" hidden="1"/>
    <col min="11012" max="11012" width="9.7265625" style="122" hidden="1"/>
    <col min="11013" max="11013" width="12.26953125" style="122" hidden="1"/>
    <col min="11014" max="11014" width="9.26953125" style="122" hidden="1"/>
    <col min="11015" max="11015" width="8.26953125" style="122" hidden="1"/>
    <col min="11016" max="11016" width="9.1796875" style="122" hidden="1"/>
    <col min="11017" max="11017" width="14" style="122" hidden="1"/>
    <col min="11018" max="11018" width="17.7265625" style="122" hidden="1"/>
    <col min="11019" max="11264" width="12.26953125" style="122" hidden="1"/>
    <col min="11265" max="11265" width="53.7265625" style="122" hidden="1"/>
    <col min="11266" max="11266" width="12.26953125" style="122" hidden="1"/>
    <col min="11267" max="11267" width="10.54296875" style="122" hidden="1"/>
    <col min="11268" max="11268" width="9.7265625" style="122" hidden="1"/>
    <col min="11269" max="11269" width="12.26953125" style="122" hidden="1"/>
    <col min="11270" max="11270" width="9.26953125" style="122" hidden="1"/>
    <col min="11271" max="11271" width="8.26953125" style="122" hidden="1"/>
    <col min="11272" max="11272" width="9.1796875" style="122" hidden="1"/>
    <col min="11273" max="11273" width="14" style="122" hidden="1"/>
    <col min="11274" max="11274" width="17.7265625" style="122" hidden="1"/>
    <col min="11275" max="11520" width="12.26953125" style="122" hidden="1"/>
    <col min="11521" max="11521" width="53.7265625" style="122" hidden="1"/>
    <col min="11522" max="11522" width="12.26953125" style="122" hidden="1"/>
    <col min="11523" max="11523" width="10.54296875" style="122" hidden="1"/>
    <col min="11524" max="11524" width="9.7265625" style="122" hidden="1"/>
    <col min="11525" max="11525" width="12.26953125" style="122" hidden="1"/>
    <col min="11526" max="11526" width="9.26953125" style="122" hidden="1"/>
    <col min="11527" max="11527" width="8.26953125" style="122" hidden="1"/>
    <col min="11528" max="11528" width="9.1796875" style="122" hidden="1"/>
    <col min="11529" max="11529" width="14" style="122" hidden="1"/>
    <col min="11530" max="11530" width="17.7265625" style="122" hidden="1"/>
    <col min="11531" max="11776" width="12.26953125" style="122" hidden="1"/>
    <col min="11777" max="11777" width="53.7265625" style="122" hidden="1"/>
    <col min="11778" max="11778" width="12.26953125" style="122" hidden="1"/>
    <col min="11779" max="11779" width="10.54296875" style="122" hidden="1"/>
    <col min="11780" max="11780" width="9.7265625" style="122" hidden="1"/>
    <col min="11781" max="11781" width="12.26953125" style="122" hidden="1"/>
    <col min="11782" max="11782" width="9.26953125" style="122" hidden="1"/>
    <col min="11783" max="11783" width="8.26953125" style="122" hidden="1"/>
    <col min="11784" max="11784" width="9.1796875" style="122" hidden="1"/>
    <col min="11785" max="11785" width="14" style="122" hidden="1"/>
    <col min="11786" max="11786" width="17.7265625" style="122" hidden="1"/>
    <col min="11787" max="12032" width="12.26953125" style="122" hidden="1"/>
    <col min="12033" max="12033" width="53.7265625" style="122" hidden="1"/>
    <col min="12034" max="12034" width="12.26953125" style="122" hidden="1"/>
    <col min="12035" max="12035" width="10.54296875" style="122" hidden="1"/>
    <col min="12036" max="12036" width="9.7265625" style="122" hidden="1"/>
    <col min="12037" max="12037" width="12.26953125" style="122" hidden="1"/>
    <col min="12038" max="12038" width="9.26953125" style="122" hidden="1"/>
    <col min="12039" max="12039" width="8.26953125" style="122" hidden="1"/>
    <col min="12040" max="12040" width="9.1796875" style="122" hidden="1"/>
    <col min="12041" max="12041" width="14" style="122" hidden="1"/>
    <col min="12042" max="12042" width="17.7265625" style="122" hidden="1"/>
    <col min="12043" max="12288" width="12.26953125" style="122" hidden="1"/>
    <col min="12289" max="12289" width="53.7265625" style="122" hidden="1"/>
    <col min="12290" max="12290" width="12.26953125" style="122" hidden="1"/>
    <col min="12291" max="12291" width="10.54296875" style="122" hidden="1"/>
    <col min="12292" max="12292" width="9.7265625" style="122" hidden="1"/>
    <col min="12293" max="12293" width="12.26953125" style="122" hidden="1"/>
    <col min="12294" max="12294" width="9.26953125" style="122" hidden="1"/>
    <col min="12295" max="12295" width="8.26953125" style="122" hidden="1"/>
    <col min="12296" max="12296" width="9.1796875" style="122" hidden="1"/>
    <col min="12297" max="12297" width="14" style="122" hidden="1"/>
    <col min="12298" max="12298" width="17.7265625" style="122" hidden="1"/>
    <col min="12299" max="12544" width="12.26953125" style="122" hidden="1"/>
    <col min="12545" max="12545" width="53.7265625" style="122" hidden="1"/>
    <col min="12546" max="12546" width="12.26953125" style="122" hidden="1"/>
    <col min="12547" max="12547" width="10.54296875" style="122" hidden="1"/>
    <col min="12548" max="12548" width="9.7265625" style="122" hidden="1"/>
    <col min="12549" max="12549" width="12.26953125" style="122" hidden="1"/>
    <col min="12550" max="12550" width="9.26953125" style="122" hidden="1"/>
    <col min="12551" max="12551" width="8.26953125" style="122" hidden="1"/>
    <col min="12552" max="12552" width="9.1796875" style="122" hidden="1"/>
    <col min="12553" max="12553" width="14" style="122" hidden="1"/>
    <col min="12554" max="12554" width="17.7265625" style="122" hidden="1"/>
    <col min="12555" max="12800" width="12.26953125" style="122" hidden="1"/>
    <col min="12801" max="12801" width="53.7265625" style="122" hidden="1"/>
    <col min="12802" max="12802" width="12.26953125" style="122" hidden="1"/>
    <col min="12803" max="12803" width="10.54296875" style="122" hidden="1"/>
    <col min="12804" max="12804" width="9.7265625" style="122" hidden="1"/>
    <col min="12805" max="12805" width="12.26953125" style="122" hidden="1"/>
    <col min="12806" max="12806" width="9.26953125" style="122" hidden="1"/>
    <col min="12807" max="12807" width="8.26953125" style="122" hidden="1"/>
    <col min="12808" max="12808" width="9.1796875" style="122" hidden="1"/>
    <col min="12809" max="12809" width="14" style="122" hidden="1"/>
    <col min="12810" max="12810" width="17.7265625" style="122" hidden="1"/>
    <col min="12811" max="13056" width="12.26953125" style="122" hidden="1"/>
    <col min="13057" max="13057" width="53.7265625" style="122" hidden="1"/>
    <col min="13058" max="13058" width="12.26953125" style="122" hidden="1"/>
    <col min="13059" max="13059" width="10.54296875" style="122" hidden="1"/>
    <col min="13060" max="13060" width="9.7265625" style="122" hidden="1"/>
    <col min="13061" max="13061" width="12.26953125" style="122" hidden="1"/>
    <col min="13062" max="13062" width="9.26953125" style="122" hidden="1"/>
    <col min="13063" max="13063" width="8.26953125" style="122" hidden="1"/>
    <col min="13064" max="13064" width="9.1796875" style="122" hidden="1"/>
    <col min="13065" max="13065" width="14" style="122" hidden="1"/>
    <col min="13066" max="13066" width="17.7265625" style="122" hidden="1"/>
    <col min="13067" max="13312" width="12.26953125" style="122" hidden="1"/>
    <col min="13313" max="13313" width="53.7265625" style="122" hidden="1"/>
    <col min="13314" max="13314" width="12.26953125" style="122" hidden="1"/>
    <col min="13315" max="13315" width="10.54296875" style="122" hidden="1"/>
    <col min="13316" max="13316" width="9.7265625" style="122" hidden="1"/>
    <col min="13317" max="13317" width="12.26953125" style="122" hidden="1"/>
    <col min="13318" max="13318" width="9.26953125" style="122" hidden="1"/>
    <col min="13319" max="13319" width="8.26953125" style="122" hidden="1"/>
    <col min="13320" max="13320" width="9.1796875" style="122" hidden="1"/>
    <col min="13321" max="13321" width="14" style="122" hidden="1"/>
    <col min="13322" max="13322" width="17.7265625" style="122" hidden="1"/>
    <col min="13323" max="13568" width="12.26953125" style="122" hidden="1"/>
    <col min="13569" max="13569" width="53.7265625" style="122" hidden="1"/>
    <col min="13570" max="13570" width="12.26953125" style="122" hidden="1"/>
    <col min="13571" max="13571" width="10.54296875" style="122" hidden="1"/>
    <col min="13572" max="13572" width="9.7265625" style="122" hidden="1"/>
    <col min="13573" max="13573" width="12.26953125" style="122" hidden="1"/>
    <col min="13574" max="13574" width="9.26953125" style="122" hidden="1"/>
    <col min="13575" max="13575" width="8.26953125" style="122" hidden="1"/>
    <col min="13576" max="13576" width="9.1796875" style="122" hidden="1"/>
    <col min="13577" max="13577" width="14" style="122" hidden="1"/>
    <col min="13578" max="13578" width="17.7265625" style="122" hidden="1"/>
    <col min="13579" max="13824" width="12.26953125" style="122" hidden="1"/>
    <col min="13825" max="13825" width="53.7265625" style="122" hidden="1"/>
    <col min="13826" max="13826" width="12.26953125" style="122" hidden="1"/>
    <col min="13827" max="13827" width="10.54296875" style="122" hidden="1"/>
    <col min="13828" max="13828" width="9.7265625" style="122" hidden="1"/>
    <col min="13829" max="13829" width="12.26953125" style="122" hidden="1"/>
    <col min="13830" max="13830" width="9.26953125" style="122" hidden="1"/>
    <col min="13831" max="13831" width="8.26953125" style="122" hidden="1"/>
    <col min="13832" max="13832" width="9.1796875" style="122" hidden="1"/>
    <col min="13833" max="13833" width="14" style="122" hidden="1"/>
    <col min="13834" max="13834" width="17.7265625" style="122" hidden="1"/>
    <col min="13835" max="14080" width="12.26953125" style="122" hidden="1"/>
    <col min="14081" max="14081" width="53.7265625" style="122" hidden="1"/>
    <col min="14082" max="14082" width="12.26953125" style="122" hidden="1"/>
    <col min="14083" max="14083" width="10.54296875" style="122" hidden="1"/>
    <col min="14084" max="14084" width="9.7265625" style="122" hidden="1"/>
    <col min="14085" max="14085" width="12.26953125" style="122" hidden="1"/>
    <col min="14086" max="14086" width="9.26953125" style="122" hidden="1"/>
    <col min="14087" max="14087" width="8.26953125" style="122" hidden="1"/>
    <col min="14088" max="14088" width="9.1796875" style="122" hidden="1"/>
    <col min="14089" max="14089" width="14" style="122" hidden="1"/>
    <col min="14090" max="14090" width="17.7265625" style="122" hidden="1"/>
    <col min="14091" max="14336" width="12.26953125" style="122" hidden="1"/>
    <col min="14337" max="14337" width="53.7265625" style="122" hidden="1"/>
    <col min="14338" max="14338" width="12.26953125" style="122" hidden="1"/>
    <col min="14339" max="14339" width="10.54296875" style="122" hidden="1"/>
    <col min="14340" max="14340" width="9.7265625" style="122" hidden="1"/>
    <col min="14341" max="14341" width="12.26953125" style="122" hidden="1"/>
    <col min="14342" max="14342" width="9.26953125" style="122" hidden="1"/>
    <col min="14343" max="14343" width="8.26953125" style="122" hidden="1"/>
    <col min="14344" max="14344" width="9.1796875" style="122" hidden="1"/>
    <col min="14345" max="14345" width="14" style="122" hidden="1"/>
    <col min="14346" max="14346" width="17.7265625" style="122" hidden="1"/>
    <col min="14347" max="14592" width="12.26953125" style="122" hidden="1"/>
    <col min="14593" max="14593" width="53.7265625" style="122" hidden="1"/>
    <col min="14594" max="14594" width="12.26953125" style="122" hidden="1"/>
    <col min="14595" max="14595" width="10.54296875" style="122" hidden="1"/>
    <col min="14596" max="14596" width="9.7265625" style="122" hidden="1"/>
    <col min="14597" max="14597" width="12.26953125" style="122" hidden="1"/>
    <col min="14598" max="14598" width="9.26953125" style="122" hidden="1"/>
    <col min="14599" max="14599" width="8.26953125" style="122" hidden="1"/>
    <col min="14600" max="14600" width="9.1796875" style="122" hidden="1"/>
    <col min="14601" max="14601" width="14" style="122" hidden="1"/>
    <col min="14602" max="14602" width="17.7265625" style="122" hidden="1"/>
    <col min="14603" max="14848" width="12.26953125" style="122" hidden="1"/>
    <col min="14849" max="14849" width="53.7265625" style="122" hidden="1"/>
    <col min="14850" max="14850" width="12.26953125" style="122" hidden="1"/>
    <col min="14851" max="14851" width="10.54296875" style="122" hidden="1"/>
    <col min="14852" max="14852" width="9.7265625" style="122" hidden="1"/>
    <col min="14853" max="14853" width="12.26953125" style="122" hidden="1"/>
    <col min="14854" max="14854" width="9.26953125" style="122" hidden="1"/>
    <col min="14855" max="14855" width="8.26953125" style="122" hidden="1"/>
    <col min="14856" max="14856" width="9.1796875" style="122" hidden="1"/>
    <col min="14857" max="14857" width="14" style="122" hidden="1"/>
    <col min="14858" max="14858" width="17.7265625" style="122" hidden="1"/>
    <col min="14859" max="15104" width="12.26953125" style="122" hidden="1"/>
    <col min="15105" max="15105" width="53.7265625" style="122" hidden="1"/>
    <col min="15106" max="15106" width="12.26953125" style="122" hidden="1"/>
    <col min="15107" max="15107" width="10.54296875" style="122" hidden="1"/>
    <col min="15108" max="15108" width="9.7265625" style="122" hidden="1"/>
    <col min="15109" max="15109" width="12.26953125" style="122" hidden="1"/>
    <col min="15110" max="15110" width="9.26953125" style="122" hidden="1"/>
    <col min="15111" max="15111" width="8.26953125" style="122" hidden="1"/>
    <col min="15112" max="15112" width="9.1796875" style="122" hidden="1"/>
    <col min="15113" max="15113" width="14" style="122" hidden="1"/>
    <col min="15114" max="15114" width="17.7265625" style="122" hidden="1"/>
    <col min="15115" max="15360" width="12.26953125" style="122" hidden="1"/>
    <col min="15361" max="15361" width="53.7265625" style="122" hidden="1"/>
    <col min="15362" max="15362" width="12.26953125" style="122" hidden="1"/>
    <col min="15363" max="15363" width="10.54296875" style="122" hidden="1"/>
    <col min="15364" max="15364" width="9.7265625" style="122" hidden="1"/>
    <col min="15365" max="15365" width="12.26953125" style="122" hidden="1"/>
    <col min="15366" max="15366" width="9.26953125" style="122" hidden="1"/>
    <col min="15367" max="15367" width="8.26953125" style="122" hidden="1"/>
    <col min="15368" max="15368" width="9.1796875" style="122" hidden="1"/>
    <col min="15369" max="15369" width="14" style="122" hidden="1"/>
    <col min="15370" max="15370" width="17.7265625" style="122" hidden="1"/>
    <col min="15371" max="15616" width="12.26953125" style="122" hidden="1"/>
    <col min="15617" max="15617" width="53.7265625" style="122" hidden="1"/>
    <col min="15618" max="15618" width="12.26953125" style="122" hidden="1"/>
    <col min="15619" max="15619" width="10.54296875" style="122" hidden="1"/>
    <col min="15620" max="15620" width="9.7265625" style="122" hidden="1"/>
    <col min="15621" max="15621" width="12.26953125" style="122" hidden="1"/>
    <col min="15622" max="15622" width="9.26953125" style="122" hidden="1"/>
    <col min="15623" max="15623" width="8.26953125" style="122" hidden="1"/>
    <col min="15624" max="15624" width="9.1796875" style="122" hidden="1"/>
    <col min="15625" max="15625" width="14" style="122" hidden="1"/>
    <col min="15626" max="15626" width="17.7265625" style="122" hidden="1"/>
    <col min="15627" max="15872" width="12.26953125" style="122" hidden="1"/>
    <col min="15873" max="15873" width="53.7265625" style="122" hidden="1"/>
    <col min="15874" max="15874" width="12.26953125" style="122" hidden="1"/>
    <col min="15875" max="15875" width="10.54296875" style="122" hidden="1"/>
    <col min="15876" max="15876" width="9.7265625" style="122" hidden="1"/>
    <col min="15877" max="15877" width="12.26953125" style="122" hidden="1"/>
    <col min="15878" max="15878" width="9.26953125" style="122" hidden="1"/>
    <col min="15879" max="15879" width="8.26953125" style="122" hidden="1"/>
    <col min="15880" max="15880" width="9.1796875" style="122" hidden="1"/>
    <col min="15881" max="15881" width="14" style="122" hidden="1"/>
    <col min="15882" max="15882" width="17.7265625" style="122" hidden="1"/>
    <col min="15883" max="16128" width="12.26953125" style="122" hidden="1"/>
    <col min="16129" max="16129" width="53.7265625" style="122" hidden="1"/>
    <col min="16130" max="16130" width="12.26953125" style="122" hidden="1"/>
    <col min="16131" max="16131" width="10.54296875" style="122" hidden="1"/>
    <col min="16132" max="16132" width="9.7265625" style="122" hidden="1"/>
    <col min="16133" max="16133" width="12.26953125" style="122" hidden="1"/>
    <col min="16134" max="16134" width="9.26953125" style="122" hidden="1"/>
    <col min="16135" max="16135" width="8.26953125" style="122" hidden="1"/>
    <col min="16136" max="16136" width="9.1796875" style="122" hidden="1"/>
    <col min="16137" max="16137" width="14" style="122" hidden="1"/>
    <col min="16138" max="16138" width="17.7265625" style="122" hidden="1"/>
    <col min="16139" max="16384" width="12.26953125" style="122" hidden="1"/>
  </cols>
  <sheetData>
    <row r="1" spans="1:248" ht="15">
      <c r="A1" s="118"/>
      <c r="B1" s="118"/>
      <c r="C1" s="119"/>
      <c r="D1" s="118"/>
      <c r="E1" s="118"/>
      <c r="F1" s="120"/>
      <c r="G1" s="118"/>
      <c r="H1" s="118"/>
      <c r="I1" s="121"/>
      <c r="J1" s="216" t="s">
        <v>273</v>
      </c>
    </row>
    <row r="2" spans="1:248" ht="15">
      <c r="A2" s="118"/>
      <c r="B2" s="118"/>
      <c r="C2" s="119"/>
      <c r="D2" s="118"/>
      <c r="E2" s="118"/>
      <c r="F2" s="120"/>
      <c r="G2" s="118"/>
      <c r="H2" s="118"/>
      <c r="I2" s="121"/>
      <c r="J2" s="216"/>
    </row>
    <row r="3" spans="1:248" ht="25.5" customHeight="1">
      <c r="A3" s="310" t="s">
        <v>224</v>
      </c>
      <c r="B3" s="310"/>
      <c r="C3" s="310"/>
      <c r="D3" s="310"/>
      <c r="E3" s="310"/>
      <c r="F3" s="310"/>
      <c r="G3" s="310"/>
      <c r="H3" s="310"/>
      <c r="I3" s="121"/>
    </row>
    <row r="4" spans="1:248" ht="15.5">
      <c r="A4" s="311" t="s">
        <v>225</v>
      </c>
      <c r="B4" s="311"/>
      <c r="C4" s="311"/>
      <c r="D4" s="311"/>
      <c r="E4" s="311"/>
      <c r="F4" s="311"/>
      <c r="G4" s="311"/>
      <c r="H4" s="311"/>
      <c r="I4" s="121"/>
    </row>
    <row r="5" spans="1:248" ht="8.15" customHeight="1">
      <c r="A5" s="123"/>
      <c r="B5" s="123"/>
      <c r="C5" s="124"/>
      <c r="D5" s="123"/>
      <c r="E5" s="123"/>
      <c r="F5" s="124"/>
      <c r="G5" s="123"/>
      <c r="H5" s="123"/>
      <c r="I5" s="121"/>
    </row>
    <row r="6" spans="1:248" ht="18">
      <c r="A6" s="310" t="s">
        <v>226</v>
      </c>
      <c r="B6" s="310"/>
      <c r="C6" s="310"/>
      <c r="D6" s="310"/>
      <c r="E6" s="310"/>
      <c r="F6" s="310"/>
      <c r="G6" s="310"/>
      <c r="H6" s="310"/>
      <c r="I6" s="125"/>
      <c r="J6" s="126"/>
      <c r="K6" s="19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/>
      <c r="BV6" s="126"/>
      <c r="BW6" s="126"/>
      <c r="BX6" s="126"/>
      <c r="BY6" s="126"/>
      <c r="BZ6" s="126"/>
      <c r="CA6" s="126"/>
      <c r="CB6" s="126"/>
      <c r="CC6" s="126"/>
      <c r="CD6" s="126"/>
      <c r="CE6" s="126"/>
      <c r="CF6" s="126"/>
      <c r="CG6" s="126"/>
      <c r="CH6" s="126"/>
      <c r="CI6" s="126"/>
      <c r="CJ6" s="126"/>
      <c r="CK6" s="126"/>
      <c r="CL6" s="126"/>
      <c r="CM6" s="126"/>
      <c r="CN6" s="126"/>
      <c r="CO6" s="126"/>
      <c r="CP6" s="126"/>
      <c r="CQ6" s="126"/>
      <c r="CR6" s="126"/>
      <c r="CS6" s="126"/>
      <c r="CT6" s="126"/>
      <c r="CU6" s="126"/>
      <c r="CV6" s="126"/>
      <c r="CW6" s="126"/>
      <c r="CX6" s="126"/>
      <c r="CY6" s="126"/>
      <c r="CZ6" s="126"/>
      <c r="DA6" s="126"/>
      <c r="DB6" s="126"/>
      <c r="DC6" s="126"/>
      <c r="DD6" s="126"/>
      <c r="DE6" s="126"/>
      <c r="DF6" s="126"/>
      <c r="DG6" s="126"/>
      <c r="DH6" s="126"/>
      <c r="DI6" s="126"/>
      <c r="DJ6" s="126"/>
      <c r="DK6" s="126"/>
      <c r="DL6" s="126"/>
      <c r="DM6" s="126"/>
      <c r="DN6" s="126"/>
      <c r="DO6" s="126"/>
      <c r="DP6" s="126"/>
      <c r="DQ6" s="126"/>
      <c r="DR6" s="126"/>
      <c r="DS6" s="126"/>
      <c r="DT6" s="126"/>
      <c r="DU6" s="126"/>
      <c r="DV6" s="126"/>
      <c r="DW6" s="126"/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6"/>
      <c r="EJ6" s="126"/>
      <c r="EK6" s="126"/>
      <c r="EL6" s="126"/>
      <c r="EM6" s="126"/>
      <c r="EN6" s="126"/>
      <c r="EO6" s="126"/>
      <c r="EP6" s="126"/>
      <c r="EQ6" s="126"/>
      <c r="ER6" s="126"/>
      <c r="ES6" s="126"/>
      <c r="ET6" s="126"/>
      <c r="EU6" s="126"/>
      <c r="EV6" s="126"/>
      <c r="EW6" s="126"/>
      <c r="EX6" s="126"/>
      <c r="EY6" s="126"/>
      <c r="EZ6" s="126"/>
      <c r="FA6" s="126"/>
      <c r="FB6" s="126"/>
      <c r="FC6" s="126"/>
      <c r="FD6" s="126"/>
      <c r="FE6" s="126"/>
      <c r="FF6" s="126"/>
      <c r="FG6" s="126"/>
      <c r="FH6" s="126"/>
      <c r="FI6" s="126"/>
      <c r="FJ6" s="126"/>
      <c r="FK6" s="126"/>
      <c r="FL6" s="126"/>
      <c r="FM6" s="126"/>
      <c r="FN6" s="126"/>
      <c r="FO6" s="126"/>
      <c r="FP6" s="126"/>
      <c r="FQ6" s="126"/>
      <c r="FR6" s="126"/>
      <c r="FS6" s="126"/>
      <c r="FT6" s="126"/>
      <c r="FU6" s="126"/>
      <c r="FV6" s="126"/>
      <c r="FW6" s="126"/>
      <c r="FX6" s="126"/>
      <c r="FY6" s="126"/>
      <c r="FZ6" s="126"/>
      <c r="GA6" s="126"/>
      <c r="GB6" s="126"/>
      <c r="GC6" s="126"/>
      <c r="GD6" s="126"/>
      <c r="GE6" s="126"/>
      <c r="GF6" s="126"/>
      <c r="GG6" s="126"/>
      <c r="GH6" s="126"/>
      <c r="GI6" s="126"/>
      <c r="GJ6" s="126"/>
      <c r="GK6" s="126"/>
      <c r="GL6" s="126"/>
      <c r="GM6" s="126"/>
      <c r="GN6" s="126"/>
      <c r="GO6" s="126"/>
      <c r="GP6" s="126"/>
      <c r="GQ6" s="126"/>
      <c r="GR6" s="126"/>
      <c r="GS6" s="126"/>
      <c r="GT6" s="126"/>
      <c r="GU6" s="126"/>
      <c r="GV6" s="126"/>
      <c r="GW6" s="126"/>
      <c r="GX6" s="126"/>
      <c r="GY6" s="126"/>
      <c r="GZ6" s="126"/>
      <c r="HA6" s="126"/>
      <c r="HB6" s="126"/>
      <c r="HC6" s="126"/>
      <c r="HD6" s="126"/>
      <c r="HE6" s="126"/>
      <c r="HF6" s="126"/>
      <c r="HG6" s="126"/>
      <c r="HH6" s="126"/>
      <c r="HI6" s="126"/>
      <c r="HJ6" s="126"/>
      <c r="HK6" s="126"/>
      <c r="HL6" s="126"/>
      <c r="HM6" s="126"/>
      <c r="HN6" s="126"/>
      <c r="HO6" s="126"/>
      <c r="HP6" s="126"/>
      <c r="HQ6" s="126"/>
      <c r="HR6" s="126"/>
      <c r="HS6" s="126"/>
      <c r="HT6" s="126"/>
      <c r="HU6" s="126"/>
      <c r="HV6" s="126"/>
      <c r="HW6" s="126"/>
      <c r="HX6" s="126"/>
      <c r="HY6" s="126"/>
      <c r="HZ6" s="126"/>
      <c r="IA6" s="126"/>
      <c r="IB6" s="126"/>
      <c r="IC6" s="126"/>
      <c r="ID6" s="126"/>
      <c r="IE6" s="126"/>
      <c r="IF6" s="126"/>
      <c r="IG6" s="126"/>
      <c r="IH6" s="126"/>
      <c r="II6" s="126"/>
      <c r="IJ6" s="126"/>
      <c r="IK6" s="126"/>
      <c r="IL6" s="126"/>
      <c r="IM6" s="126"/>
      <c r="IN6" s="126"/>
    </row>
    <row r="7" spans="1:248" ht="18">
      <c r="A7" s="310" t="s">
        <v>227</v>
      </c>
      <c r="B7" s="310"/>
      <c r="C7" s="310"/>
      <c r="D7" s="310"/>
      <c r="E7" s="310"/>
      <c r="F7" s="310"/>
      <c r="G7" s="310"/>
      <c r="H7" s="310"/>
      <c r="I7" s="125"/>
      <c r="J7" s="1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26"/>
      <c r="BC7" s="126"/>
      <c r="BD7" s="126"/>
      <c r="BE7" s="126"/>
      <c r="BF7" s="126"/>
      <c r="BG7" s="126"/>
      <c r="BH7" s="126"/>
      <c r="BI7" s="126"/>
      <c r="BJ7" s="126"/>
      <c r="BK7" s="126"/>
      <c r="BL7" s="126"/>
      <c r="BM7" s="126"/>
      <c r="BN7" s="126"/>
      <c r="BO7" s="126"/>
      <c r="BP7" s="126"/>
      <c r="BQ7" s="126"/>
      <c r="BR7" s="126"/>
      <c r="BS7" s="126"/>
      <c r="BT7" s="126"/>
      <c r="BU7" s="126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  <c r="CN7" s="126"/>
      <c r="CO7" s="126"/>
      <c r="CP7" s="126"/>
      <c r="CQ7" s="126"/>
      <c r="CR7" s="126"/>
      <c r="CS7" s="126"/>
      <c r="CT7" s="126"/>
      <c r="CU7" s="126"/>
      <c r="CV7" s="126"/>
      <c r="CW7" s="126"/>
      <c r="CX7" s="126"/>
      <c r="CY7" s="126"/>
      <c r="CZ7" s="126"/>
      <c r="DA7" s="126"/>
      <c r="DB7" s="126"/>
      <c r="DC7" s="126"/>
      <c r="DD7" s="126"/>
      <c r="DE7" s="126"/>
      <c r="DF7" s="126"/>
      <c r="DG7" s="126"/>
      <c r="DH7" s="126"/>
      <c r="DI7" s="126"/>
      <c r="DJ7" s="126"/>
      <c r="DK7" s="126"/>
      <c r="DL7" s="126"/>
      <c r="DM7" s="126"/>
      <c r="DN7" s="126"/>
      <c r="DO7" s="126"/>
      <c r="DP7" s="126"/>
      <c r="DQ7" s="126"/>
      <c r="DR7" s="126"/>
      <c r="DS7" s="126"/>
      <c r="DT7" s="126"/>
      <c r="DU7" s="126"/>
      <c r="DV7" s="126"/>
      <c r="DW7" s="126"/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6"/>
      <c r="EL7" s="126"/>
      <c r="EM7" s="126"/>
      <c r="EN7" s="126"/>
      <c r="EO7" s="126"/>
      <c r="EP7" s="126"/>
      <c r="EQ7" s="126"/>
      <c r="ER7" s="126"/>
      <c r="ES7" s="126"/>
      <c r="ET7" s="126"/>
      <c r="EU7" s="126"/>
      <c r="EV7" s="126"/>
      <c r="EW7" s="126"/>
      <c r="EX7" s="126"/>
      <c r="EY7" s="126"/>
      <c r="EZ7" s="126"/>
      <c r="FA7" s="126"/>
      <c r="FB7" s="126"/>
      <c r="FC7" s="126"/>
      <c r="FD7" s="126"/>
      <c r="FE7" s="126"/>
      <c r="FF7" s="126"/>
      <c r="FG7" s="126"/>
      <c r="FH7" s="126"/>
      <c r="FI7" s="126"/>
      <c r="FJ7" s="126"/>
      <c r="FK7" s="126"/>
      <c r="FL7" s="126"/>
      <c r="FM7" s="126"/>
      <c r="FN7" s="126"/>
      <c r="FO7" s="126"/>
      <c r="FP7" s="126"/>
      <c r="FQ7" s="126"/>
      <c r="FR7" s="126"/>
      <c r="FS7" s="126"/>
      <c r="FT7" s="126"/>
      <c r="FU7" s="126"/>
      <c r="FV7" s="126"/>
      <c r="FW7" s="126"/>
      <c r="FX7" s="126"/>
      <c r="FY7" s="126"/>
      <c r="FZ7" s="126"/>
      <c r="GA7" s="126"/>
      <c r="GB7" s="126"/>
      <c r="GC7" s="126"/>
      <c r="GD7" s="126"/>
      <c r="GE7" s="126"/>
      <c r="GF7" s="126"/>
      <c r="GG7" s="126"/>
      <c r="GH7" s="126"/>
      <c r="GI7" s="126"/>
      <c r="GJ7" s="126"/>
      <c r="GK7" s="126"/>
      <c r="GL7" s="126"/>
      <c r="GM7" s="126"/>
      <c r="GN7" s="126"/>
      <c r="GO7" s="126"/>
      <c r="GP7" s="126"/>
      <c r="GQ7" s="126"/>
      <c r="GR7" s="126"/>
      <c r="GS7" s="126"/>
      <c r="GT7" s="126"/>
      <c r="GU7" s="126"/>
      <c r="GV7" s="126"/>
      <c r="GW7" s="126"/>
      <c r="GX7" s="126"/>
      <c r="GY7" s="126"/>
      <c r="GZ7" s="126"/>
      <c r="HA7" s="126"/>
      <c r="HB7" s="126"/>
      <c r="HC7" s="126"/>
      <c r="HD7" s="126"/>
      <c r="HE7" s="126"/>
      <c r="HF7" s="126"/>
      <c r="HG7" s="126"/>
      <c r="HH7" s="126"/>
      <c r="HI7" s="126"/>
      <c r="HJ7" s="126"/>
      <c r="HK7" s="126"/>
      <c r="HL7" s="126"/>
      <c r="HM7" s="126"/>
      <c r="HN7" s="126"/>
      <c r="HO7" s="126"/>
      <c r="HP7" s="126"/>
      <c r="HQ7" s="126"/>
      <c r="HR7" s="126"/>
      <c r="HS7" s="126"/>
      <c r="HT7" s="126"/>
      <c r="HU7" s="126"/>
      <c r="HV7" s="126"/>
      <c r="HW7" s="126"/>
      <c r="HX7" s="126"/>
      <c r="HY7" s="126"/>
      <c r="HZ7" s="126"/>
      <c r="IA7" s="126"/>
      <c r="IB7" s="126"/>
      <c r="IC7" s="126"/>
      <c r="ID7" s="126"/>
      <c r="IE7" s="126"/>
      <c r="IF7" s="126"/>
      <c r="IG7" s="126"/>
      <c r="IH7" s="126"/>
      <c r="II7" s="126"/>
      <c r="IJ7" s="126"/>
      <c r="IK7" s="126"/>
      <c r="IL7" s="126"/>
      <c r="IM7" s="126"/>
      <c r="IN7" s="126"/>
    </row>
    <row r="8" spans="1:248" ht="6" customHeight="1" thickBot="1">
      <c r="A8" s="127"/>
      <c r="B8" s="127"/>
      <c r="C8" s="128"/>
      <c r="D8" s="127"/>
      <c r="E8" s="127"/>
      <c r="G8" s="127"/>
      <c r="H8" s="127"/>
      <c r="I8" s="121"/>
      <c r="K8" s="155"/>
      <c r="L8" s="155"/>
    </row>
    <row r="9" spans="1:248" s="3" customFormat="1" ht="16.5" customHeight="1">
      <c r="A9" s="312" t="s">
        <v>228</v>
      </c>
      <c r="B9" s="308" t="s">
        <v>334</v>
      </c>
      <c r="C9" s="308" t="s">
        <v>349</v>
      </c>
      <c r="D9" s="308" t="s">
        <v>229</v>
      </c>
      <c r="E9" s="314" t="s">
        <v>347</v>
      </c>
      <c r="F9" s="314" t="s">
        <v>350</v>
      </c>
      <c r="G9" s="308" t="s">
        <v>229</v>
      </c>
      <c r="H9" s="308" t="s">
        <v>230</v>
      </c>
      <c r="I9" s="130"/>
    </row>
    <row r="10" spans="1:248" s="3" customFormat="1" ht="23.25" customHeight="1" thickBot="1">
      <c r="A10" s="313"/>
      <c r="B10" s="309"/>
      <c r="C10" s="309"/>
      <c r="D10" s="309"/>
      <c r="E10" s="315"/>
      <c r="F10" s="315"/>
      <c r="G10" s="309"/>
      <c r="H10" s="309"/>
      <c r="I10" s="130"/>
    </row>
    <row r="11" spans="1:248" s="10" customFormat="1" ht="13">
      <c r="A11" s="8" t="s">
        <v>1</v>
      </c>
      <c r="B11" s="132">
        <v>60952.166576037998</v>
      </c>
      <c r="C11" s="132">
        <f>IF($A11="","",SUM('Situfin serie mensual'!JF2:JI2))</f>
        <v>17205.533762878</v>
      </c>
      <c r="D11" s="132">
        <f>IFERROR((C11/B11*100),0)</f>
        <v>28.227928110502926</v>
      </c>
      <c r="E11" s="132">
        <v>67323.281048293997</v>
      </c>
      <c r="F11" s="132">
        <f>IF($A11="","",'2'!N12)</f>
        <v>17532.507361029002</v>
      </c>
      <c r="G11" s="132">
        <f>IFERROR((F11/E11*100),0)</f>
        <v>26.0422651540886</v>
      </c>
      <c r="H11" s="132">
        <f>IF(C11&lt;&gt;0,F11/C11*100-100," ")</f>
        <v>1.900397875807073</v>
      </c>
      <c r="I11" s="133"/>
    </row>
    <row r="12" spans="1:248" s="10" customFormat="1" ht="6.75" customHeight="1">
      <c r="A12" s="8"/>
      <c r="B12" s="132"/>
      <c r="C12" s="132" t="s">
        <v>231</v>
      </c>
      <c r="D12" s="132"/>
      <c r="E12" s="132"/>
      <c r="F12" s="132" t="str">
        <f>IF($A12="","",'2'!N13)</f>
        <v/>
      </c>
      <c r="G12" s="132"/>
      <c r="H12" s="132"/>
      <c r="I12" s="133"/>
    </row>
    <row r="13" spans="1:248" s="10" customFormat="1" ht="13" outlineLevel="1">
      <c r="A13" s="10" t="s">
        <v>176</v>
      </c>
      <c r="B13" s="134">
        <v>39968.893015750997</v>
      </c>
      <c r="C13" s="134">
        <f>IF($A13="","",SUM('Situfin serie mensual'!JF4:JI4))</f>
        <v>13279.097548541002</v>
      </c>
      <c r="D13" s="134">
        <f>IFERROR((C13/B13*100),0)</f>
        <v>33.223581006629225</v>
      </c>
      <c r="E13" s="134">
        <v>45327.183715664003</v>
      </c>
      <c r="F13" s="134">
        <f>IF($A13="","",'2'!N14)</f>
        <v>13979.138291465002</v>
      </c>
      <c r="G13" s="134">
        <f>IFERROR((F13/E13*100),0)</f>
        <v>30.84051808547316</v>
      </c>
      <c r="H13" s="134">
        <f>IF(C13&lt;&gt;0,F13/C13*100-100," ")</f>
        <v>5.2717493818012855</v>
      </c>
      <c r="I13" s="133"/>
      <c r="L13" s="135"/>
    </row>
    <row r="14" spans="1:248" s="137" customFormat="1" ht="6" customHeight="1">
      <c r="A14" s="13"/>
      <c r="B14" s="136"/>
      <c r="C14" s="136"/>
      <c r="D14" s="136"/>
      <c r="E14" s="301"/>
      <c r="F14" s="301" t="str">
        <f>IF($A14="","",'2'!N15)</f>
        <v/>
      </c>
      <c r="G14" s="136"/>
      <c r="H14" s="136"/>
      <c r="I14" s="133"/>
    </row>
    <row r="15" spans="1:248" s="16" customFormat="1" ht="13" outlineLevel="2">
      <c r="A15" s="10" t="s">
        <v>10</v>
      </c>
      <c r="B15" s="134">
        <v>4439.5458132129997</v>
      </c>
      <c r="C15" s="134">
        <f>IF($A15="","",SUM('Situfin serie mensual'!JF13:JI13))</f>
        <v>1119.6314853509998</v>
      </c>
      <c r="D15" s="134">
        <f>IFERROR((C15/B15*100),0)</f>
        <v>25.219505157909321</v>
      </c>
      <c r="E15" s="302">
        <v>6449.2023435209994</v>
      </c>
      <c r="F15" s="302">
        <f>IF($A15="","",'2'!N16)</f>
        <v>1251.8467068509999</v>
      </c>
      <c r="G15" s="134">
        <f>IFERROR((F15/E15*100),0)</f>
        <v>19.410876573110329</v>
      </c>
      <c r="H15" s="134">
        <f>IF(C15&lt;&gt;0,F15/C15*100-100," ")</f>
        <v>11.808815956845947</v>
      </c>
      <c r="I15" s="133"/>
      <c r="L15" s="138"/>
    </row>
    <row r="16" spans="1:248" s="137" customFormat="1" ht="8.25" customHeight="1">
      <c r="A16" s="13"/>
      <c r="B16" s="136"/>
      <c r="C16" s="136" t="str">
        <f>IF($A16="","",SUM('Situfin serie mensual'!JF14:JI14))</f>
        <v/>
      </c>
      <c r="D16" s="136"/>
      <c r="E16" s="301"/>
      <c r="F16" s="301" t="str">
        <f>IF($A16="","",'2'!N17)</f>
        <v/>
      </c>
      <c r="G16" s="136"/>
      <c r="H16" s="136"/>
      <c r="I16" s="133"/>
    </row>
    <row r="17" spans="1:11" s="16" customFormat="1" ht="13" outlineLevel="2">
      <c r="A17" s="10" t="s">
        <v>11</v>
      </c>
      <c r="B17" s="134">
        <v>2187.200505626</v>
      </c>
      <c r="C17" s="134">
        <f>IF($A17="","",SUM('Situfin serie mensual'!JF15:JI15))</f>
        <v>519.76563248900004</v>
      </c>
      <c r="D17" s="134">
        <f t="shared" ref="D17:D34" si="0">IFERROR((C17/B17*100),0)</f>
        <v>23.763968193681336</v>
      </c>
      <c r="E17" s="302">
        <v>2355.3256320370001</v>
      </c>
      <c r="F17" s="302">
        <f>IF($A17="","",'2'!N18)</f>
        <v>478.50415214200007</v>
      </c>
      <c r="G17" s="134">
        <f t="shared" ref="G17:G34" si="1">IFERROR((F17/E17*100),0)</f>
        <v>20.315838524975689</v>
      </c>
      <c r="H17" s="134">
        <f t="shared" ref="H17:H34" si="2">IF(C17&lt;&gt;0,F17/C17*100-100," ")</f>
        <v>-7.9384779923619107</v>
      </c>
      <c r="I17" s="133"/>
    </row>
    <row r="18" spans="1:11" s="137" customFormat="1" ht="12.75" customHeight="1">
      <c r="A18" s="13" t="s">
        <v>232</v>
      </c>
      <c r="B18" s="136">
        <v>362.98456435899999</v>
      </c>
      <c r="C18" s="136">
        <f>IF($A18="","",SUM('Situfin serie mensual'!JF16:JI16))</f>
        <v>1.118168134</v>
      </c>
      <c r="D18" s="136">
        <f t="shared" si="0"/>
        <v>0.30804839758808761</v>
      </c>
      <c r="E18" s="301">
        <v>460.61409762599999</v>
      </c>
      <c r="F18" s="301">
        <f>IF($A18="","",'2'!N19)</f>
        <v>146.49104249999999</v>
      </c>
      <c r="G18" s="136">
        <f t="shared" si="1"/>
        <v>31.803421400910921</v>
      </c>
      <c r="H18" s="136">
        <f t="shared" si="2"/>
        <v>13000.985267390923</v>
      </c>
      <c r="I18" s="133"/>
    </row>
    <row r="19" spans="1:11" s="137" customFormat="1" ht="12.75" customHeight="1">
      <c r="A19" s="194" t="s">
        <v>267</v>
      </c>
      <c r="B19" s="136">
        <v>1.4101000000000001E-2</v>
      </c>
      <c r="C19" s="136">
        <f>IF($A19="","",SUM('Situfin serie mensual'!JF17:JI17))</f>
        <v>0</v>
      </c>
      <c r="D19" s="136">
        <f t="shared" si="0"/>
        <v>0</v>
      </c>
      <c r="E19" s="301">
        <v>0</v>
      </c>
      <c r="F19" s="301">
        <f>IF($A19="","",'2'!N20)</f>
        <v>54.091440000000006</v>
      </c>
      <c r="G19" s="136">
        <f t="shared" si="1"/>
        <v>0</v>
      </c>
      <c r="H19" s="136" t="str">
        <f t="shared" si="2"/>
        <v xml:space="preserve"> </v>
      </c>
      <c r="I19" s="133"/>
    </row>
    <row r="20" spans="1:11" s="137" customFormat="1" ht="12.75" customHeight="1">
      <c r="A20" s="194" t="s">
        <v>268</v>
      </c>
      <c r="B20" s="136">
        <v>362.97046335900001</v>
      </c>
      <c r="C20" s="136">
        <f>IF($A20="","",SUM('Situfin serie mensual'!JF18:JI18))</f>
        <v>1.118168134</v>
      </c>
      <c r="D20" s="136">
        <f t="shared" si="0"/>
        <v>0.30806036492673605</v>
      </c>
      <c r="E20" s="301">
        <v>460.61409762599999</v>
      </c>
      <c r="F20" s="301">
        <f>IF($A20="","",'2'!N21)</f>
        <v>92.3996025</v>
      </c>
      <c r="G20" s="136">
        <f t="shared" si="1"/>
        <v>20.060089992083729</v>
      </c>
      <c r="H20" s="136">
        <f t="shared" si="2"/>
        <v>8163.4802128961401</v>
      </c>
      <c r="I20" s="133"/>
    </row>
    <row r="21" spans="1:11" s="137" customFormat="1" ht="12.75" customHeight="1">
      <c r="A21" s="13" t="s">
        <v>233</v>
      </c>
      <c r="B21" s="136">
        <v>17.2</v>
      </c>
      <c r="C21" s="136">
        <f>IF($A21="","",SUM('Situfin serie mensual'!JF19:JI19))</f>
        <v>0</v>
      </c>
      <c r="D21" s="136">
        <f t="shared" si="0"/>
        <v>0</v>
      </c>
      <c r="E21" s="301">
        <v>0</v>
      </c>
      <c r="F21" s="301">
        <f>IF($A21="","",'2'!N22)</f>
        <v>0</v>
      </c>
      <c r="G21" s="136">
        <f t="shared" si="1"/>
        <v>0</v>
      </c>
      <c r="H21" s="136" t="str">
        <f t="shared" si="2"/>
        <v xml:space="preserve"> </v>
      </c>
      <c r="I21" s="133"/>
    </row>
    <row r="22" spans="1:11" s="137" customFormat="1" ht="12.75" customHeight="1">
      <c r="A22" s="194" t="s">
        <v>267</v>
      </c>
      <c r="B22" s="136">
        <v>0</v>
      </c>
      <c r="C22" s="136">
        <f>IF($A22="","",SUM('Situfin serie mensual'!JF20:JI20))</f>
        <v>0</v>
      </c>
      <c r="D22" s="136">
        <f t="shared" si="0"/>
        <v>0</v>
      </c>
      <c r="E22" s="301">
        <v>0</v>
      </c>
      <c r="F22" s="301">
        <f>IF($A22="","",'2'!N23)</f>
        <v>0</v>
      </c>
      <c r="G22" s="136">
        <f t="shared" si="1"/>
        <v>0</v>
      </c>
      <c r="H22" s="136" t="str">
        <f t="shared" si="2"/>
        <v xml:space="preserve"> </v>
      </c>
      <c r="I22" s="133"/>
    </row>
    <row r="23" spans="1:11" s="137" customFormat="1" ht="12.75" customHeight="1">
      <c r="A23" s="194" t="s">
        <v>268</v>
      </c>
      <c r="B23" s="136">
        <v>17.2</v>
      </c>
      <c r="C23" s="136">
        <f>IF($A23="","",SUM('Situfin serie mensual'!JF21:JI21))</f>
        <v>0</v>
      </c>
      <c r="D23" s="136">
        <f t="shared" si="0"/>
        <v>0</v>
      </c>
      <c r="E23" s="301">
        <v>0</v>
      </c>
      <c r="F23" s="301">
        <f>IF($A23="","",'2'!N24)</f>
        <v>0</v>
      </c>
      <c r="G23" s="136">
        <f t="shared" si="1"/>
        <v>0</v>
      </c>
      <c r="H23" s="136" t="str">
        <f t="shared" si="2"/>
        <v xml:space="preserve"> </v>
      </c>
      <c r="I23" s="133"/>
    </row>
    <row r="24" spans="1:11" s="137" customFormat="1" ht="12.75" customHeight="1">
      <c r="A24" s="13" t="s">
        <v>234</v>
      </c>
      <c r="B24" s="136">
        <v>1807.015941267</v>
      </c>
      <c r="C24" s="136">
        <f>IF($A24="","",SUM('Situfin serie mensual'!JF22:JI22))</f>
        <v>518.64746435500001</v>
      </c>
      <c r="D24" s="136">
        <f t="shared" si="0"/>
        <v>28.701875424040104</v>
      </c>
      <c r="E24" s="301">
        <v>1894.711534411</v>
      </c>
      <c r="F24" s="301">
        <f>IF($A24="","",'2'!N25)</f>
        <v>332.01310964200002</v>
      </c>
      <c r="G24" s="136">
        <f t="shared" si="1"/>
        <v>17.523148173857049</v>
      </c>
      <c r="H24" s="136">
        <f t="shared" si="2"/>
        <v>-35.984819658783465</v>
      </c>
      <c r="I24" s="133"/>
    </row>
    <row r="25" spans="1:11" s="137" customFormat="1" ht="12.75" customHeight="1">
      <c r="A25" s="194" t="s">
        <v>267</v>
      </c>
      <c r="B25" s="136">
        <v>1807.015941267</v>
      </c>
      <c r="C25" s="136">
        <f>IF($A25="","",SUM('Situfin serie mensual'!JF23:JI23))</f>
        <v>518.64746435500001</v>
      </c>
      <c r="D25" s="136">
        <f t="shared" si="0"/>
        <v>28.701875424040104</v>
      </c>
      <c r="E25" s="301">
        <v>1894.711534411</v>
      </c>
      <c r="F25" s="301">
        <f>IF($A25="","",'2'!N26)</f>
        <v>332.01310964200002</v>
      </c>
      <c r="G25" s="136">
        <f t="shared" si="1"/>
        <v>17.523148173857049</v>
      </c>
      <c r="H25" s="136">
        <f t="shared" si="2"/>
        <v>-35.984819658783465</v>
      </c>
      <c r="I25" s="133"/>
    </row>
    <row r="26" spans="1:11" s="137" customFormat="1" ht="12.75" customHeight="1">
      <c r="A26" s="194" t="s">
        <v>268</v>
      </c>
      <c r="B26" s="136">
        <v>0</v>
      </c>
      <c r="C26" s="136">
        <f>IF($A26="","",SUM('Situfin serie mensual'!JF24:JI24))</f>
        <v>0</v>
      </c>
      <c r="D26" s="136">
        <f t="shared" si="0"/>
        <v>0</v>
      </c>
      <c r="E26" s="301">
        <v>0</v>
      </c>
      <c r="F26" s="301">
        <f>IF($A26="","",'2'!N27)</f>
        <v>0</v>
      </c>
      <c r="G26" s="136">
        <f t="shared" si="1"/>
        <v>0</v>
      </c>
      <c r="H26" s="136" t="str">
        <f t="shared" si="2"/>
        <v xml:space="preserve"> </v>
      </c>
      <c r="I26" s="133"/>
    </row>
    <row r="27" spans="1:11" s="16" customFormat="1" ht="13" outlineLevel="2">
      <c r="A27" s="10" t="s">
        <v>17</v>
      </c>
      <c r="B27" s="134">
        <v>14356.527241447999</v>
      </c>
      <c r="C27" s="134">
        <f>IF($A27="","",SUM('Situfin serie mensual'!JF25:JI25))</f>
        <v>2287.0390964969997</v>
      </c>
      <c r="D27" s="134">
        <f t="shared" si="0"/>
        <v>15.930308618745942</v>
      </c>
      <c r="E27" s="302">
        <v>13191.569357072</v>
      </c>
      <c r="F27" s="302">
        <f>IF($A27="","",'2'!N28)</f>
        <v>1823.0182105710001</v>
      </c>
      <c r="G27" s="134">
        <f t="shared" si="1"/>
        <v>13.819570372752352</v>
      </c>
      <c r="H27" s="134">
        <f t="shared" si="2"/>
        <v>-20.289154069850795</v>
      </c>
      <c r="I27" s="133"/>
      <c r="K27" s="139"/>
    </row>
    <row r="28" spans="1:11" s="137" customFormat="1" ht="12.75" customHeight="1">
      <c r="A28" s="13" t="s">
        <v>18</v>
      </c>
      <c r="B28" s="136">
        <v>5115.7218045239997</v>
      </c>
      <c r="C28" s="136">
        <f>IF($A28="","",SUM('Situfin serie mensual'!JF26:JI26))</f>
        <v>1484.686867783</v>
      </c>
      <c r="D28" s="136">
        <f t="shared" si="0"/>
        <v>29.022040769887898</v>
      </c>
      <c r="E28" s="301">
        <v>3750.6823830829999</v>
      </c>
      <c r="F28" s="301">
        <f>IF($A28="","",'2'!N29)</f>
        <v>1028.098191884</v>
      </c>
      <c r="G28" s="136">
        <f t="shared" si="1"/>
        <v>27.410963842769327</v>
      </c>
      <c r="H28" s="136">
        <f t="shared" si="2"/>
        <v>-30.75319690681971</v>
      </c>
      <c r="I28" s="133"/>
    </row>
    <row r="29" spans="1:11" s="137" customFormat="1" ht="14.25" customHeight="1">
      <c r="A29" s="194" t="s">
        <v>264</v>
      </c>
      <c r="B29" s="136">
        <v>4288.362643857</v>
      </c>
      <c r="C29" s="136">
        <f>IF($A29="","",SUM('Situfin serie mensual'!JF27:JI27))</f>
        <v>1384.7257263279998</v>
      </c>
      <c r="D29" s="136">
        <f t="shared" si="0"/>
        <v>32.290313141114446</v>
      </c>
      <c r="E29" s="301">
        <v>3071.2874270489997</v>
      </c>
      <c r="F29" s="301">
        <f>IF($A29="","",'2'!N30)</f>
        <v>894.40601542800005</v>
      </c>
      <c r="G29" s="136">
        <f t="shared" si="1"/>
        <v>29.121534101657709</v>
      </c>
      <c r="H29" s="136">
        <f t="shared" si="2"/>
        <v>-35.409157321011435</v>
      </c>
      <c r="I29" s="133"/>
    </row>
    <row r="30" spans="1:11" s="137" customFormat="1" ht="14.25" customHeight="1">
      <c r="A30" s="194" t="s">
        <v>265</v>
      </c>
      <c r="B30" s="136">
        <v>827.3591606669994</v>
      </c>
      <c r="C30" s="136">
        <f>IF($A30="","",SUM('Situfin serie mensual'!JF28:JI28))</f>
        <v>99.961141454999975</v>
      </c>
      <c r="D30" s="136">
        <f t="shared" si="0"/>
        <v>12.081952579628588</v>
      </c>
      <c r="E30" s="301">
        <v>679.39495603400007</v>
      </c>
      <c r="F30" s="301">
        <f>IF($A30="","",'2'!N31)</f>
        <v>133.69217645599991</v>
      </c>
      <c r="G30" s="136">
        <f t="shared" si="1"/>
        <v>19.678123198976081</v>
      </c>
      <c r="H30" s="136">
        <f t="shared" si="2"/>
        <v>33.744147485735567</v>
      </c>
      <c r="I30" s="133"/>
    </row>
    <row r="31" spans="1:11" s="137" customFormat="1" ht="12.75" customHeight="1">
      <c r="A31" s="13" t="s">
        <v>21</v>
      </c>
      <c r="B31" s="136">
        <v>2510.596610349</v>
      </c>
      <c r="C31" s="136">
        <f>IF($A31="","",SUM('Situfin serie mensual'!JF29:JI29))</f>
        <v>669.94896642099991</v>
      </c>
      <c r="D31" s="136">
        <f t="shared" si="0"/>
        <v>26.684851069239269</v>
      </c>
      <c r="E31" s="301">
        <v>2570.4529370630003</v>
      </c>
      <c r="F31" s="301">
        <f>IF($A31="","",'2'!N32)</f>
        <v>649.32704181400004</v>
      </c>
      <c r="G31" s="136">
        <f t="shared" si="1"/>
        <v>25.261191615354811</v>
      </c>
      <c r="H31" s="136">
        <f t="shared" si="2"/>
        <v>-3.0781336550403608</v>
      </c>
      <c r="I31" s="133"/>
    </row>
    <row r="32" spans="1:11" s="137" customFormat="1" ht="14.25" customHeight="1">
      <c r="A32" s="194" t="s">
        <v>266</v>
      </c>
      <c r="B32" s="136">
        <v>346.24133774699999</v>
      </c>
      <c r="C32" s="136">
        <f>IF($A32="","",SUM('Situfin serie mensual'!JF30:JI30))</f>
        <v>103.586597219</v>
      </c>
      <c r="D32" s="136">
        <f t="shared" si="0"/>
        <v>29.917455233115795</v>
      </c>
      <c r="E32" s="301">
        <v>129.308823666</v>
      </c>
      <c r="F32" s="301">
        <f>IF($A32="","",'2'!N33)</f>
        <v>36.243442754</v>
      </c>
      <c r="G32" s="136">
        <f t="shared" si="1"/>
        <v>28.028592114963089</v>
      </c>
      <c r="H32" s="136">
        <f t="shared" si="2"/>
        <v>-65.011455413121553</v>
      </c>
      <c r="I32" s="133"/>
    </row>
    <row r="33" spans="1:13" s="137" customFormat="1" ht="14.25" customHeight="1">
      <c r="A33" s="194" t="s">
        <v>23</v>
      </c>
      <c r="B33" s="136">
        <v>2164.3552726019998</v>
      </c>
      <c r="C33" s="136">
        <f>IF($A33="","",SUM('Situfin serie mensual'!JF31:JI31))</f>
        <v>566.36236920199997</v>
      </c>
      <c r="D33" s="136">
        <f t="shared" si="0"/>
        <v>26.167717304614047</v>
      </c>
      <c r="E33" s="301">
        <v>2441.1441133970002</v>
      </c>
      <c r="F33" s="301">
        <f>IF($A33="","",'2'!N34)</f>
        <v>613.08359905999998</v>
      </c>
      <c r="G33" s="136">
        <f t="shared" si="1"/>
        <v>25.114600801132426</v>
      </c>
      <c r="H33" s="136">
        <f t="shared" si="2"/>
        <v>8.2493527816528172</v>
      </c>
      <c r="I33" s="133"/>
    </row>
    <row r="34" spans="1:13" s="137" customFormat="1" ht="12.75" customHeight="1">
      <c r="A34" s="195" t="s">
        <v>17</v>
      </c>
      <c r="B34" s="136">
        <v>6730.2088265749999</v>
      </c>
      <c r="C34" s="136">
        <f>IF($A34="","",SUM('Situfin serie mensual'!JF32:JI32))</f>
        <v>132.40326229300001</v>
      </c>
      <c r="D34" s="136">
        <f t="shared" si="0"/>
        <v>1.9672979799704071</v>
      </c>
      <c r="E34" s="301">
        <v>6870.4340369259999</v>
      </c>
      <c r="F34" s="301">
        <f>IF($A34="","",'2'!N35)</f>
        <v>145.592976873</v>
      </c>
      <c r="G34" s="136">
        <f t="shared" si="1"/>
        <v>2.1191234220500843</v>
      </c>
      <c r="H34" s="136">
        <f t="shared" si="2"/>
        <v>9.961774620637371</v>
      </c>
      <c r="I34" s="133"/>
    </row>
    <row r="35" spans="1:13" s="137" customFormat="1" ht="8.25" customHeight="1">
      <c r="A35" s="13"/>
      <c r="B35" s="136"/>
      <c r="C35" s="136" t="str">
        <f>IF($A35="","",SUM('Situfin serie mensual'!JF33:JI33))</f>
        <v/>
      </c>
      <c r="D35" s="136"/>
      <c r="E35" s="301"/>
      <c r="F35" s="301" t="str">
        <f>IF($A35="","",'2'!N36)</f>
        <v/>
      </c>
      <c r="G35" s="136"/>
      <c r="H35" s="136"/>
      <c r="I35" s="133"/>
    </row>
    <row r="36" spans="1:13" s="10" customFormat="1" ht="13">
      <c r="A36" s="131" t="s">
        <v>24</v>
      </c>
      <c r="B36" s="140">
        <v>61724.560837296995</v>
      </c>
      <c r="C36" s="140">
        <f>IF($A36="","",SUM('Situfin serie mensual'!JF34:JI34))</f>
        <v>17097.166926234</v>
      </c>
      <c r="D36" s="140">
        <f t="shared" ref="D36:D71" si="3">IFERROR((C36/B36*100),0)</f>
        <v>27.699130936389032</v>
      </c>
      <c r="E36" s="303">
        <v>66514.653591783994</v>
      </c>
      <c r="F36" s="303">
        <f>IF($A36="","",'2'!N37)</f>
        <v>18907.536982092002</v>
      </c>
      <c r="G36" s="140">
        <f t="shared" ref="G36:G71" si="4">IFERROR((F36/E36*100),0)</f>
        <v>28.426122607706844</v>
      </c>
      <c r="H36" s="140">
        <f t="shared" ref="H36:H71" si="5">IF(C36&lt;&gt;0,F36/C36*100-100," ")</f>
        <v>10.5887136954846</v>
      </c>
      <c r="I36" s="133"/>
      <c r="M36" s="258"/>
    </row>
    <row r="37" spans="1:13" s="137" customFormat="1" ht="13">
      <c r="A37" s="141" t="s">
        <v>25</v>
      </c>
      <c r="B37" s="142">
        <v>25075.932075850997</v>
      </c>
      <c r="C37" s="142">
        <f>IF($A37="","",SUM('Situfin serie mensual'!JF35:JI35))</f>
        <v>7127.8432016310007</v>
      </c>
      <c r="D37" s="142">
        <f t="shared" si="3"/>
        <v>28.425037921104295</v>
      </c>
      <c r="E37" s="303">
        <v>26580.635598460005</v>
      </c>
      <c r="F37" s="303">
        <f>IF($A37="","",'2'!N38)</f>
        <v>7754.4715926200006</v>
      </c>
      <c r="G37" s="142">
        <f t="shared" si="4"/>
        <v>29.173386632896275</v>
      </c>
      <c r="H37" s="142">
        <f t="shared" si="5"/>
        <v>8.7912763126665681</v>
      </c>
      <c r="I37" s="133"/>
    </row>
    <row r="38" spans="1:13" s="137" customFormat="1" ht="13">
      <c r="A38" s="173" t="s">
        <v>26</v>
      </c>
      <c r="B38" s="134">
        <v>7277.3805293170008</v>
      </c>
      <c r="C38" s="134">
        <f>IF($A38="","",SUM('Situfin serie mensual'!JF36:JI36))</f>
        <v>1998.319325549</v>
      </c>
      <c r="D38" s="134">
        <f t="shared" si="3"/>
        <v>27.459321626768734</v>
      </c>
      <c r="E38" s="302">
        <v>7785.0032953179998</v>
      </c>
      <c r="F38" s="302">
        <f>IF($A38="","",'2'!N39)</f>
        <v>2369.2592850400001</v>
      </c>
      <c r="G38" s="134">
        <f t="shared" si="4"/>
        <v>30.433632397624066</v>
      </c>
      <c r="H38" s="134">
        <f t="shared" si="5"/>
        <v>18.56259681565615</v>
      </c>
      <c r="I38" s="133"/>
    </row>
    <row r="39" spans="1:13" s="137" customFormat="1" ht="12.75" customHeight="1">
      <c r="A39" s="31" t="s">
        <v>27</v>
      </c>
      <c r="B39" s="136">
        <v>2474.316349146</v>
      </c>
      <c r="C39" s="136">
        <f>IF($A39="","",SUM('Situfin serie mensual'!JF37:JI37))</f>
        <v>507.72709064100002</v>
      </c>
      <c r="D39" s="136">
        <f t="shared" si="3"/>
        <v>20.519893942269746</v>
      </c>
      <c r="E39" s="301">
        <v>2899.408725585</v>
      </c>
      <c r="F39" s="301">
        <f>IF($A39="","",'2'!N40)</f>
        <v>708.426017452</v>
      </c>
      <c r="G39" s="136">
        <f t="shared" si="4"/>
        <v>24.433465044120823</v>
      </c>
      <c r="H39" s="136">
        <f t="shared" si="5"/>
        <v>39.528898597398012</v>
      </c>
      <c r="I39" s="133"/>
    </row>
    <row r="40" spans="1:13" s="137" customFormat="1" ht="12.75" customHeight="1">
      <c r="A40" s="31" t="s">
        <v>28</v>
      </c>
      <c r="B40" s="136">
        <v>4517.9469510390009</v>
      </c>
      <c r="C40" s="136">
        <f>IF($A40="","",SUM('Situfin serie mensual'!JF38:JI38))</f>
        <v>1343.645964909</v>
      </c>
      <c r="D40" s="136">
        <f t="shared" si="3"/>
        <v>29.74018906087419</v>
      </c>
      <c r="E40" s="301">
        <v>4634.7905029999993</v>
      </c>
      <c r="F40" s="301">
        <f>IF($A40="","",'2'!N41)</f>
        <v>1487.9527412890002</v>
      </c>
      <c r="G40" s="136">
        <f t="shared" si="4"/>
        <v>32.103991330910873</v>
      </c>
      <c r="H40" s="136">
        <f t="shared" si="5"/>
        <v>10.739940441809281</v>
      </c>
      <c r="I40" s="133"/>
    </row>
    <row r="41" spans="1:13" s="137" customFormat="1" ht="12.75" customHeight="1">
      <c r="A41" s="31" t="s">
        <v>29</v>
      </c>
      <c r="B41" s="136">
        <v>151.22553761699999</v>
      </c>
      <c r="C41" s="136">
        <f>IF($A41="","",SUM('Situfin serie mensual'!JF39:JI39))</f>
        <v>14.342172403999999</v>
      </c>
      <c r="D41" s="136">
        <f t="shared" si="3"/>
        <v>9.4839619220422779</v>
      </c>
      <c r="E41" s="301">
        <v>68.251014173000002</v>
      </c>
      <c r="F41" s="301">
        <f>IF($A41="","",'2'!N42)</f>
        <v>12.258771859000001</v>
      </c>
      <c r="G41" s="136">
        <f t="shared" si="4"/>
        <v>17.961303590195666</v>
      </c>
      <c r="H41" s="136">
        <f t="shared" si="5"/>
        <v>-14.526394512026243</v>
      </c>
      <c r="I41" s="133"/>
    </row>
    <row r="42" spans="1:13" s="137" customFormat="1" ht="12.75" customHeight="1">
      <c r="A42" s="31" t="s">
        <v>30</v>
      </c>
      <c r="B42" s="136">
        <v>133.89169151500053</v>
      </c>
      <c r="C42" s="136">
        <f>IF($A42="","",SUM('Situfin serie mensual'!JF40:JI40))</f>
        <v>132.60409759499993</v>
      </c>
      <c r="D42" s="136">
        <f t="shared" si="3"/>
        <v>99.038331725119519</v>
      </c>
      <c r="E42" s="301">
        <v>182.55305256000068</v>
      </c>
      <c r="F42" s="301">
        <f>IF($A42="","",'2'!N43)</f>
        <v>160.62175443999993</v>
      </c>
      <c r="G42" s="136">
        <f t="shared" si="4"/>
        <v>87.986342702874026</v>
      </c>
      <c r="H42" s="136">
        <f t="shared" si="5"/>
        <v>21.128801713633067</v>
      </c>
      <c r="I42" s="133"/>
    </row>
    <row r="43" spans="1:13" s="137" customFormat="1" ht="13">
      <c r="A43" s="173" t="s">
        <v>31</v>
      </c>
      <c r="B43" s="134">
        <v>7750.6213125190006</v>
      </c>
      <c r="C43" s="134">
        <f>IF($A43="","",SUM('Situfin serie mensual'!JF41:JI41))</f>
        <v>2317.1339911170003</v>
      </c>
      <c r="D43" s="134">
        <f t="shared" si="3"/>
        <v>29.896106359554768</v>
      </c>
      <c r="E43" s="302">
        <v>8629.3784467349997</v>
      </c>
      <c r="F43" s="302">
        <f>IF($A43="","",'2'!N44)</f>
        <v>2279.0505458480002</v>
      </c>
      <c r="G43" s="134">
        <f>IFERROR((F43/E43*100),0)</f>
        <v>26.410367327328178</v>
      </c>
      <c r="H43" s="134">
        <f t="shared" si="5"/>
        <v>-1.6435581807093342</v>
      </c>
      <c r="I43" s="133"/>
    </row>
    <row r="44" spans="1:13" s="137" customFormat="1" ht="12.75" customHeight="1">
      <c r="A44" s="31" t="s">
        <v>32</v>
      </c>
      <c r="B44" s="136">
        <v>6927.8688989620005</v>
      </c>
      <c r="C44" s="136">
        <f>IF($A44="","",SUM('Situfin serie mensual'!JF42:JI42))</f>
        <v>2065.616198062</v>
      </c>
      <c r="D44" s="136">
        <f t="shared" si="3"/>
        <v>29.816040519639316</v>
      </c>
      <c r="E44" s="301">
        <v>7711.7347851949999</v>
      </c>
      <c r="F44" s="301">
        <f>IF($A44="","",'2'!N45)</f>
        <v>1968.0745175889999</v>
      </c>
      <c r="G44" s="136">
        <f t="shared" si="4"/>
        <v>25.520516101867408</v>
      </c>
      <c r="H44" s="136">
        <f t="shared" si="5"/>
        <v>-4.7221589646961348</v>
      </c>
      <c r="I44" s="133"/>
    </row>
    <row r="45" spans="1:13" s="137" customFormat="1" ht="12.75" customHeight="1">
      <c r="A45" s="31" t="s">
        <v>33</v>
      </c>
      <c r="B45" s="136">
        <v>822.75241355699995</v>
      </c>
      <c r="C45" s="136">
        <f>IF($A45="","",SUM('Situfin serie mensual'!JF43:JI43))</f>
        <v>251.51779305500003</v>
      </c>
      <c r="D45" s="136">
        <f t="shared" si="3"/>
        <v>30.57028930095931</v>
      </c>
      <c r="E45" s="301">
        <v>917.64366154000004</v>
      </c>
      <c r="F45" s="301">
        <f>IF($A45="","",'2'!N46)</f>
        <v>310.97602825900003</v>
      </c>
      <c r="G45" s="136">
        <f t="shared" si="4"/>
        <v>33.888538796978835</v>
      </c>
      <c r="H45" s="136">
        <f t="shared" si="5"/>
        <v>23.639772948786231</v>
      </c>
      <c r="I45" s="133"/>
    </row>
    <row r="46" spans="1:13" s="137" customFormat="1" ht="12.75" customHeight="1">
      <c r="A46" s="13" t="s">
        <v>34</v>
      </c>
      <c r="B46" s="136">
        <v>0</v>
      </c>
      <c r="C46" s="136">
        <f>IF($A46="","",SUM('Situfin serie mensual'!JF44:JI44))</f>
        <v>0</v>
      </c>
      <c r="D46" s="136">
        <f t="shared" si="3"/>
        <v>0</v>
      </c>
      <c r="E46" s="301">
        <v>0</v>
      </c>
      <c r="F46" s="301">
        <f>IF($A46="","",'2'!N47)</f>
        <v>0</v>
      </c>
      <c r="G46" s="136">
        <f t="shared" si="4"/>
        <v>0</v>
      </c>
      <c r="H46" s="136" t="str">
        <f t="shared" si="5"/>
        <v xml:space="preserve"> </v>
      </c>
      <c r="I46" s="133"/>
    </row>
    <row r="47" spans="1:13" s="137" customFormat="1" ht="13">
      <c r="A47" s="173" t="s">
        <v>11</v>
      </c>
      <c r="B47" s="134">
        <v>7948.2560241189994</v>
      </c>
      <c r="C47" s="134">
        <f>IF($A47="","",SUM('Situfin serie mensual'!JF45:JI45))</f>
        <v>1844.0390065999998</v>
      </c>
      <c r="D47" s="134">
        <f t="shared" si="3"/>
        <v>23.200548661294498</v>
      </c>
      <c r="E47" s="302">
        <v>8116.5247967020005</v>
      </c>
      <c r="F47" s="302">
        <f>IF($A47="","",'2'!N48)</f>
        <v>2085.4653721069999</v>
      </c>
      <c r="G47" s="134">
        <f t="shared" si="4"/>
        <v>25.694067650164637</v>
      </c>
      <c r="H47" s="134">
        <f t="shared" si="5"/>
        <v>13.092259146520817</v>
      </c>
      <c r="I47" s="133"/>
    </row>
    <row r="48" spans="1:13" s="137" customFormat="1" ht="12.75" customHeight="1">
      <c r="A48" s="13" t="s">
        <v>252</v>
      </c>
      <c r="B48" s="136">
        <v>0</v>
      </c>
      <c r="C48" s="136">
        <f>IF($A48="","",SUM('Situfin serie mensual'!JF46:JI46))</f>
        <v>0</v>
      </c>
      <c r="D48" s="136">
        <f t="shared" si="3"/>
        <v>0</v>
      </c>
      <c r="E48" s="301">
        <v>0</v>
      </c>
      <c r="F48" s="301">
        <f>IF($A48="","",'2'!N49)</f>
        <v>0</v>
      </c>
      <c r="G48" s="136">
        <f t="shared" si="4"/>
        <v>0</v>
      </c>
      <c r="H48" s="136" t="str">
        <f t="shared" si="5"/>
        <v xml:space="preserve"> </v>
      </c>
      <c r="I48" s="133"/>
    </row>
    <row r="49" spans="1:9" s="137" customFormat="1" ht="12.75" customHeight="1">
      <c r="A49" s="13" t="s">
        <v>13</v>
      </c>
      <c r="B49" s="136">
        <v>0</v>
      </c>
      <c r="C49" s="136">
        <f>IF($A49="","",SUM('Situfin serie mensual'!JF47:JI47))</f>
        <v>0</v>
      </c>
      <c r="D49" s="136">
        <f t="shared" si="3"/>
        <v>0</v>
      </c>
      <c r="E49" s="301">
        <v>0</v>
      </c>
      <c r="F49" s="301">
        <f>IF($A49="","",'2'!N50)</f>
        <v>0</v>
      </c>
      <c r="G49" s="136">
        <f t="shared" si="4"/>
        <v>0</v>
      </c>
      <c r="H49" s="136" t="str">
        <f t="shared" si="5"/>
        <v xml:space="preserve"> </v>
      </c>
      <c r="I49" s="133"/>
    </row>
    <row r="50" spans="1:9" s="137" customFormat="1" ht="12.75" customHeight="1">
      <c r="A50" s="13" t="s">
        <v>14</v>
      </c>
      <c r="B50" s="136">
        <v>0</v>
      </c>
      <c r="C50" s="136">
        <f>IF($A50="","",SUM('Situfin serie mensual'!JF48:JI48))</f>
        <v>0</v>
      </c>
      <c r="D50" s="136">
        <f t="shared" si="3"/>
        <v>0</v>
      </c>
      <c r="E50" s="301">
        <v>0</v>
      </c>
      <c r="F50" s="301">
        <f>IF($A50="","",'2'!N51)</f>
        <v>0</v>
      </c>
      <c r="G50" s="136">
        <f t="shared" si="4"/>
        <v>0</v>
      </c>
      <c r="H50" s="136" t="str">
        <f t="shared" si="5"/>
        <v xml:space="preserve"> </v>
      </c>
      <c r="I50" s="133"/>
    </row>
    <row r="51" spans="1:9" s="137" customFormat="1" ht="12.75" customHeight="1">
      <c r="A51" s="13" t="s">
        <v>235</v>
      </c>
      <c r="B51" s="136">
        <v>60.653950805999997</v>
      </c>
      <c r="C51" s="136">
        <f>IF($A51="","",SUM('Situfin serie mensual'!JF49:JI49))</f>
        <v>8.4382894939999993</v>
      </c>
      <c r="D51" s="136">
        <f t="shared" si="3"/>
        <v>13.912184419757976</v>
      </c>
      <c r="E51" s="301">
        <v>67.970747417000013</v>
      </c>
      <c r="F51" s="301">
        <f>IF($A51="","",'2'!N52)</f>
        <v>6.3484666049999996</v>
      </c>
      <c r="G51" s="136">
        <f t="shared" si="4"/>
        <v>9.3399982290207966</v>
      </c>
      <c r="H51" s="136">
        <f t="shared" si="5"/>
        <v>-24.765953935166095</v>
      </c>
      <c r="I51" s="133"/>
    </row>
    <row r="52" spans="1:9" s="137" customFormat="1" ht="12.75" customHeight="1">
      <c r="A52" s="13" t="s">
        <v>13</v>
      </c>
      <c r="B52" s="136">
        <v>60.645700806000001</v>
      </c>
      <c r="C52" s="136">
        <f>IF($A52="","",SUM('Situfin serie mensual'!JF50:JI50))</f>
        <v>8.4382894939999993</v>
      </c>
      <c r="D52" s="136">
        <f t="shared" si="3"/>
        <v>13.914076978009222</v>
      </c>
      <c r="E52" s="301">
        <v>67.970747417000013</v>
      </c>
      <c r="F52" s="301">
        <f>IF($A52="","",'2'!N53)</f>
        <v>6.3484666049999996</v>
      </c>
      <c r="G52" s="136">
        <f t="shared" si="4"/>
        <v>9.3399982290207966</v>
      </c>
      <c r="H52" s="136">
        <f t="shared" si="5"/>
        <v>-24.765953935166095</v>
      </c>
      <c r="I52" s="133"/>
    </row>
    <row r="53" spans="1:9" s="137" customFormat="1" ht="12.75" customHeight="1">
      <c r="A53" s="13" t="s">
        <v>14</v>
      </c>
      <c r="B53" s="136">
        <v>8.2500000000000004E-3</v>
      </c>
      <c r="C53" s="136">
        <f>IF($A53="","",SUM('Situfin serie mensual'!JF51:JI51))</f>
        <v>0</v>
      </c>
      <c r="D53" s="136">
        <f t="shared" si="3"/>
        <v>0</v>
      </c>
      <c r="E53" s="301">
        <v>0</v>
      </c>
      <c r="F53" s="301">
        <f>IF($A53="","",'2'!N54)</f>
        <v>0</v>
      </c>
      <c r="G53" s="136">
        <f t="shared" si="4"/>
        <v>0</v>
      </c>
      <c r="H53" s="136" t="str">
        <f t="shared" si="5"/>
        <v xml:space="preserve"> </v>
      </c>
      <c r="I53" s="133"/>
    </row>
    <row r="54" spans="1:9" s="137" customFormat="1" ht="12.75" customHeight="1">
      <c r="A54" s="13" t="s">
        <v>236</v>
      </c>
      <c r="B54" s="136">
        <v>7887.6020733129999</v>
      </c>
      <c r="C54" s="136">
        <f>IF($A54="","",SUM('Situfin serie mensual'!JF52:JI52))</f>
        <v>1835.6007171059998</v>
      </c>
      <c r="D54" s="136">
        <f t="shared" si="3"/>
        <v>23.271974169647727</v>
      </c>
      <c r="E54" s="301">
        <v>8048.5540492850005</v>
      </c>
      <c r="F54" s="301">
        <f>IF($A54="","",'2'!N55)</f>
        <v>2079.116905502</v>
      </c>
      <c r="G54" s="136">
        <f t="shared" si="4"/>
        <v>25.832179205986694</v>
      </c>
      <c r="H54" s="136">
        <f t="shared" si="5"/>
        <v>13.266294032611128</v>
      </c>
      <c r="I54" s="133"/>
    </row>
    <row r="55" spans="1:9" s="137" customFormat="1" ht="12.75" customHeight="1">
      <c r="A55" s="13" t="s">
        <v>13</v>
      </c>
      <c r="B55" s="136">
        <v>5759.9470913329997</v>
      </c>
      <c r="C55" s="136">
        <f>IF($A55="","",SUM('Situfin serie mensual'!JF53:JI53))</f>
        <v>1252.7128150259998</v>
      </c>
      <c r="D55" s="136">
        <f t="shared" si="3"/>
        <v>21.74868614524183</v>
      </c>
      <c r="E55" s="301">
        <v>6202.3737879260007</v>
      </c>
      <c r="F55" s="301">
        <f>IF($A55="","",'2'!N56)</f>
        <v>1609.777933095</v>
      </c>
      <c r="G55" s="136">
        <f t="shared" si="4"/>
        <v>25.954223143221594</v>
      </c>
      <c r="H55" s="136">
        <f t="shared" si="5"/>
        <v>28.503349992598999</v>
      </c>
      <c r="I55" s="133"/>
    </row>
    <row r="56" spans="1:9" s="137" customFormat="1" ht="12.75" customHeight="1">
      <c r="A56" s="13" t="s">
        <v>14</v>
      </c>
      <c r="B56" s="136">
        <v>2127.6549819800002</v>
      </c>
      <c r="C56" s="136">
        <f>IF($A56="","",SUM('Situfin serie mensual'!JF54:JI54))</f>
        <v>582.88790208</v>
      </c>
      <c r="D56" s="136">
        <f t="shared" si="3"/>
        <v>27.395790530735546</v>
      </c>
      <c r="E56" s="301">
        <v>1846.1802613589998</v>
      </c>
      <c r="F56" s="301">
        <f>IF($A56="","",'2'!N57)</f>
        <v>469.33897240700003</v>
      </c>
      <c r="G56" s="136">
        <f t="shared" si="4"/>
        <v>25.422163925721581</v>
      </c>
      <c r="H56" s="136">
        <f t="shared" si="5"/>
        <v>-19.480405969622552</v>
      </c>
      <c r="I56" s="133"/>
    </row>
    <row r="57" spans="1:9" s="137" customFormat="1" ht="13">
      <c r="A57" s="173" t="s">
        <v>35</v>
      </c>
      <c r="B57" s="134">
        <v>11452.603298008</v>
      </c>
      <c r="C57" s="134">
        <f>IF($A57="","",SUM('Situfin serie mensual'!JF55:JI55))</f>
        <v>3355.5823372980003</v>
      </c>
      <c r="D57" s="134">
        <f t="shared" si="3"/>
        <v>29.299734304790341</v>
      </c>
      <c r="E57" s="302">
        <v>12536.948586660999</v>
      </c>
      <c r="F57" s="302">
        <f>IF($A57="","",'2'!N58)</f>
        <v>3892.6891346719999</v>
      </c>
      <c r="G57" s="134">
        <f t="shared" si="4"/>
        <v>31.049733575630391</v>
      </c>
      <c r="H57" s="134">
        <f t="shared" si="5"/>
        <v>16.006366209642508</v>
      </c>
      <c r="I57" s="133"/>
    </row>
    <row r="58" spans="1:9" s="137" customFormat="1" ht="13">
      <c r="A58" s="31" t="s">
        <v>36</v>
      </c>
      <c r="B58" s="136">
        <v>5889.6891858819999</v>
      </c>
      <c r="C58" s="136">
        <f>IF($A58="","",SUM('Situfin serie mensual'!JF56:JI56))</f>
        <v>1916.091767789</v>
      </c>
      <c r="D58" s="136">
        <f t="shared" si="3"/>
        <v>32.532986161341192</v>
      </c>
      <c r="E58" s="301">
        <v>6732.7942996440006</v>
      </c>
      <c r="F58" s="301">
        <f>IF($A58="","",'2'!N59)</f>
        <v>2079.9295356150001</v>
      </c>
      <c r="G58" s="136">
        <f t="shared" si="4"/>
        <v>30.892515693298062</v>
      </c>
      <c r="H58" s="136">
        <f t="shared" si="5"/>
        <v>8.5506221873211388</v>
      </c>
      <c r="I58" s="133"/>
    </row>
    <row r="59" spans="1:9" s="137" customFormat="1" ht="13">
      <c r="A59" s="31" t="s">
        <v>37</v>
      </c>
      <c r="B59" s="136">
        <v>5143.5683723869997</v>
      </c>
      <c r="C59" s="136">
        <f>IF($A59="","",SUM('Situfin serie mensual'!JF57:JI57))</f>
        <v>1311.2153267369999</v>
      </c>
      <c r="D59" s="136">
        <f t="shared" si="3"/>
        <v>25.492328123335479</v>
      </c>
      <c r="E59" s="301">
        <v>5417.1256642539993</v>
      </c>
      <c r="F59" s="301">
        <f>IF($A59="","",'2'!N60)</f>
        <v>1672.1669764119999</v>
      </c>
      <c r="G59" s="136">
        <f t="shared" si="4"/>
        <v>30.868159242569032</v>
      </c>
      <c r="H59" s="136">
        <f t="shared" si="5"/>
        <v>27.528022462431039</v>
      </c>
      <c r="I59" s="133"/>
    </row>
    <row r="60" spans="1:9" s="137" customFormat="1" ht="13">
      <c r="A60" s="31" t="s">
        <v>38</v>
      </c>
      <c r="B60" s="136">
        <v>419.34573973900001</v>
      </c>
      <c r="C60" s="136">
        <f>IF($A60="","",SUM('Situfin serie mensual'!JF58:JI58))</f>
        <v>128.27524277199998</v>
      </c>
      <c r="D60" s="136">
        <f t="shared" si="3"/>
        <v>30.589375452302974</v>
      </c>
      <c r="E60" s="136">
        <v>387.02862276300004</v>
      </c>
      <c r="F60" s="301">
        <f>IF($A60="","",'2'!N61)</f>
        <v>140.59262264500001</v>
      </c>
      <c r="G60" s="136">
        <f t="shared" si="4"/>
        <v>36.326156355390019</v>
      </c>
      <c r="H60" s="136">
        <f t="shared" si="5"/>
        <v>9.6023048616585243</v>
      </c>
      <c r="I60" s="133"/>
    </row>
    <row r="61" spans="1:9" s="137" customFormat="1" ht="13">
      <c r="A61" s="173" t="s">
        <v>39</v>
      </c>
      <c r="B61" s="134">
        <v>2219.7675974829999</v>
      </c>
      <c r="C61" s="134">
        <f>IF($A61="","",SUM('Situfin serie mensual'!JF59:JI59))</f>
        <v>454.24906403900002</v>
      </c>
      <c r="D61" s="134">
        <f t="shared" si="3"/>
        <v>20.4638118221959</v>
      </c>
      <c r="E61" s="302">
        <v>2866.162867908</v>
      </c>
      <c r="F61" s="302">
        <f>IF($A61="","",'2'!N62)</f>
        <v>526.601051805</v>
      </c>
      <c r="G61" s="134">
        <f t="shared" si="4"/>
        <v>18.373033078520198</v>
      </c>
      <c r="H61" s="134">
        <f t="shared" si="5"/>
        <v>15.927823190800922</v>
      </c>
      <c r="I61" s="133"/>
    </row>
    <row r="62" spans="1:9" s="137" customFormat="1" ht="12.75" customHeight="1">
      <c r="A62" s="13" t="s">
        <v>40</v>
      </c>
      <c r="B62" s="136">
        <v>816.1494532050001</v>
      </c>
      <c r="C62" s="136">
        <f>IF($A62="","",SUM('Situfin serie mensual'!JF60:JI60))</f>
        <v>163.96585298400001</v>
      </c>
      <c r="D62" s="136">
        <f t="shared" si="3"/>
        <v>20.090174947751283</v>
      </c>
      <c r="E62" s="301">
        <v>836.73571145500011</v>
      </c>
      <c r="F62" s="301">
        <f>IF($A62="","",'2'!N63)</f>
        <v>139.648019452</v>
      </c>
      <c r="G62" s="136">
        <f t="shared" si="4"/>
        <v>16.68962105240686</v>
      </c>
      <c r="H62" s="136">
        <f t="shared" si="5"/>
        <v>-14.831035297558557</v>
      </c>
      <c r="I62" s="133"/>
    </row>
    <row r="63" spans="1:9" s="137" customFormat="1" ht="25.5" hidden="1" customHeight="1">
      <c r="A63" s="33" t="s">
        <v>41</v>
      </c>
      <c r="B63" s="136">
        <v>250.88127927299999</v>
      </c>
      <c r="C63" s="136">
        <f>IF($A63="","",SUM('Situfin serie mensual'!JF61:JI61))</f>
        <v>72.611214697999998</v>
      </c>
      <c r="D63" s="136">
        <f t="shared" si="3"/>
        <v>28.942460317649722</v>
      </c>
      <c r="E63" s="301">
        <v>260.40733636499999</v>
      </c>
      <c r="F63" s="301">
        <f>IF($A63="","",'2'!N64)</f>
        <v>14.843405631</v>
      </c>
      <c r="G63" s="136">
        <f t="shared" si="4"/>
        <v>5.700071986526039</v>
      </c>
      <c r="H63" s="136">
        <f t="shared" si="5"/>
        <v>-79.557695470684848</v>
      </c>
      <c r="I63" s="133"/>
    </row>
    <row r="64" spans="1:9" s="137" customFormat="1" ht="12.75" hidden="1" customHeight="1">
      <c r="A64" s="33" t="s">
        <v>42</v>
      </c>
      <c r="B64" s="136">
        <v>279.67770537000001</v>
      </c>
      <c r="C64" s="136">
        <f>IF($A64="","",SUM('Situfin serie mensual'!JF62:JI62))</f>
        <v>29.733933323000002</v>
      </c>
      <c r="D64" s="136">
        <f t="shared" si="3"/>
        <v>10.631499312275697</v>
      </c>
      <c r="E64" s="301">
        <v>285.47125749200001</v>
      </c>
      <c r="F64" s="301">
        <f>IF($A64="","",'2'!N65)</f>
        <v>35.733107650999997</v>
      </c>
      <c r="G64" s="136">
        <f t="shared" si="4"/>
        <v>12.51723482249395</v>
      </c>
      <c r="H64" s="136">
        <f t="shared" si="5"/>
        <v>20.176188137744532</v>
      </c>
      <c r="I64" s="133"/>
    </row>
    <row r="65" spans="1:12" s="137" customFormat="1" ht="25.5" hidden="1" customHeight="1">
      <c r="A65" s="33" t="s">
        <v>43</v>
      </c>
      <c r="B65" s="136">
        <v>67.578766563000002</v>
      </c>
      <c r="C65" s="136">
        <f>IF($A65="","",SUM('Situfin serie mensual'!JF63:JI63))</f>
        <v>7.0915058309999992</v>
      </c>
      <c r="D65" s="136">
        <f t="shared" si="3"/>
        <v>10.493689351948996</v>
      </c>
      <c r="E65" s="301">
        <v>48.144682091</v>
      </c>
      <c r="F65" s="301">
        <f>IF($A65="","",'2'!N66)</f>
        <v>11.758804686999998</v>
      </c>
      <c r="G65" s="136">
        <f t="shared" si="4"/>
        <v>24.423891022427476</v>
      </c>
      <c r="H65" s="136">
        <f t="shared" si="5"/>
        <v>65.815342569377066</v>
      </c>
      <c r="I65" s="133"/>
    </row>
    <row r="66" spans="1:12" s="137" customFormat="1" ht="12.75" hidden="1" customHeight="1">
      <c r="A66" s="13" t="s">
        <v>44</v>
      </c>
      <c r="B66" s="136">
        <v>182.392809172</v>
      </c>
      <c r="C66" s="136">
        <f>IF($A66="","",SUM('Situfin serie mensual'!JF64:JI64))</f>
        <v>42.268416623999997</v>
      </c>
      <c r="D66" s="136">
        <f t="shared" si="3"/>
        <v>23.174387639449122</v>
      </c>
      <c r="E66" s="301">
        <v>207.49354268000002</v>
      </c>
      <c r="F66" s="301">
        <f>IF($A66="","",'2'!N67)</f>
        <v>63.912722482999996</v>
      </c>
      <c r="G66" s="136">
        <f t="shared" si="4"/>
        <v>30.80227059478533</v>
      </c>
      <c r="H66" s="136">
        <f t="shared" si="5"/>
        <v>51.206805430015493</v>
      </c>
      <c r="I66" s="133"/>
    </row>
    <row r="67" spans="1:12" s="137" customFormat="1" ht="12.75" hidden="1" customHeight="1">
      <c r="A67" s="13" t="s">
        <v>45</v>
      </c>
      <c r="B67" s="136">
        <v>35.618892827000003</v>
      </c>
      <c r="C67" s="136">
        <f>IF($A67="","",SUM('Situfin serie mensual'!JF65:JI65))</f>
        <v>12.260782508</v>
      </c>
      <c r="D67" s="136">
        <f t="shared" si="3"/>
        <v>34.422132567540174</v>
      </c>
      <c r="E67" s="301">
        <v>35.218892827000005</v>
      </c>
      <c r="F67" s="301">
        <f>IF($A67="","",'2'!N68)</f>
        <v>13.399979</v>
      </c>
      <c r="G67" s="136">
        <f t="shared" si="4"/>
        <v>38.047700891173726</v>
      </c>
      <c r="H67" s="136">
        <f t="shared" si="5"/>
        <v>9.2913848790375937</v>
      </c>
      <c r="I67" s="133"/>
    </row>
    <row r="68" spans="1:12" s="137" customFormat="1" ht="12.75" customHeight="1">
      <c r="A68" s="13" t="s">
        <v>253</v>
      </c>
      <c r="B68" s="136">
        <v>1403.618144278</v>
      </c>
      <c r="C68" s="136">
        <f>IF($A68="","",SUM('Situfin serie mensual'!JF66:JI66))</f>
        <v>290.28321105499998</v>
      </c>
      <c r="D68" s="136">
        <f t="shared" si="3"/>
        <v>20.681067157643312</v>
      </c>
      <c r="E68" s="301">
        <v>2029.427156453</v>
      </c>
      <c r="F68" s="301">
        <f>IF($A68="","",'2'!N69)</f>
        <v>386.95303235299997</v>
      </c>
      <c r="G68" s="136">
        <f t="shared" si="4"/>
        <v>19.067106258167467</v>
      </c>
      <c r="H68" s="136">
        <f t="shared" si="5"/>
        <v>33.301898841019778</v>
      </c>
      <c r="I68" s="133"/>
    </row>
    <row r="69" spans="1:12" s="137" customFormat="1" ht="12.75" hidden="1" customHeight="1">
      <c r="A69" s="13" t="s">
        <v>47</v>
      </c>
      <c r="B69" s="136">
        <v>995.84983444400007</v>
      </c>
      <c r="C69" s="136">
        <f>IF($A69="","",SUM('Situfin serie mensual'!JF67:JI67))</f>
        <v>290.28321105499998</v>
      </c>
      <c r="D69" s="136">
        <f t="shared" si="3"/>
        <v>29.149295507697708</v>
      </c>
      <c r="E69" s="301">
        <v>1058.8172704240001</v>
      </c>
      <c r="F69" s="301">
        <f>IF($A69="","",'2'!N70)</f>
        <v>325.87087882099996</v>
      </c>
      <c r="G69" s="136">
        <f t="shared" si="4"/>
        <v>30.776876041179985</v>
      </c>
      <c r="H69" s="136">
        <f t="shared" si="5"/>
        <v>12.259636937548279</v>
      </c>
      <c r="I69" s="133"/>
    </row>
    <row r="70" spans="1:12" s="137" customFormat="1" ht="12.75" hidden="1" customHeight="1">
      <c r="A70" s="13" t="s">
        <v>48</v>
      </c>
      <c r="B70" s="136">
        <v>0</v>
      </c>
      <c r="C70" s="136">
        <f>IF($A70="","",SUM('Situfin serie mensual'!JF68:JI68))</f>
        <v>0</v>
      </c>
      <c r="D70" s="136">
        <f t="shared" si="3"/>
        <v>0</v>
      </c>
      <c r="E70" s="301">
        <v>0</v>
      </c>
      <c r="F70" s="301">
        <f>IF($A70="","",'2'!N71)</f>
        <v>0</v>
      </c>
      <c r="G70" s="136">
        <f t="shared" si="4"/>
        <v>0</v>
      </c>
      <c r="H70" s="136" t="str">
        <f t="shared" si="5"/>
        <v xml:space="preserve"> </v>
      </c>
      <c r="I70" s="133"/>
    </row>
    <row r="71" spans="1:12" s="137" customFormat="1" ht="12.75" hidden="1" customHeight="1">
      <c r="A71" s="13" t="s">
        <v>49</v>
      </c>
      <c r="B71" s="136">
        <v>407.76830983400004</v>
      </c>
      <c r="C71" s="136">
        <f>IF($A71="","",SUM('Situfin serie mensual'!JF69:JI69))</f>
        <v>0</v>
      </c>
      <c r="D71" s="136">
        <f t="shared" si="3"/>
        <v>0</v>
      </c>
      <c r="E71" s="301">
        <v>970.60988602899999</v>
      </c>
      <c r="F71" s="301">
        <f>IF($A71="","",'2'!N72)</f>
        <v>61.082153532</v>
      </c>
      <c r="G71" s="136">
        <f t="shared" si="4"/>
        <v>6.2931724074954438</v>
      </c>
      <c r="H71" s="136" t="str">
        <f t="shared" si="5"/>
        <v xml:space="preserve"> </v>
      </c>
      <c r="I71" s="133"/>
    </row>
    <row r="72" spans="1:12" s="137" customFormat="1" ht="13">
      <c r="A72" s="13"/>
      <c r="B72" s="136"/>
      <c r="C72" s="136" t="str">
        <f>IF($A72="","",SUM('Situfin serie mensual'!JF70:JI70))</f>
        <v/>
      </c>
      <c r="D72" s="136"/>
      <c r="E72" s="301"/>
      <c r="F72" s="301" t="str">
        <f>IF($A72="","",'2'!N73)</f>
        <v/>
      </c>
      <c r="G72" s="136"/>
      <c r="H72" s="136"/>
      <c r="I72" s="133"/>
    </row>
    <row r="73" spans="1:12" s="137" customFormat="1" ht="13.5">
      <c r="A73" s="143" t="s">
        <v>50</v>
      </c>
      <c r="B73" s="144">
        <v>-772.39426125899627</v>
      </c>
      <c r="C73" s="144">
        <f>IF($A73="","",SUM('Situfin serie mensual'!JF71:JI71))</f>
        <v>108.36683664399879</v>
      </c>
      <c r="D73" s="230"/>
      <c r="E73" s="304">
        <v>808.62745651000296</v>
      </c>
      <c r="F73" s="304">
        <f>IF($A73="","",'2'!N74)</f>
        <v>-1375.0296210629995</v>
      </c>
      <c r="G73" s="230"/>
      <c r="H73" s="230"/>
      <c r="I73" s="133"/>
      <c r="L73" s="246"/>
    </row>
    <row r="74" spans="1:12" s="137" customFormat="1" ht="7.5" customHeight="1">
      <c r="A74" s="131"/>
      <c r="B74" s="134"/>
      <c r="C74" s="134" t="str">
        <f>IF($A74="","",SUM('Situfin serie mensual'!JF72:JI72))</f>
        <v/>
      </c>
      <c r="D74" s="140"/>
      <c r="E74" s="302"/>
      <c r="F74" s="302" t="str">
        <f>IF($A74="","",'2'!N75)</f>
        <v/>
      </c>
      <c r="G74" s="140"/>
      <c r="H74" s="140"/>
      <c r="I74" s="133"/>
    </row>
    <row r="75" spans="1:12" s="10" customFormat="1" ht="6.75" customHeight="1">
      <c r="A75" s="131"/>
      <c r="B75" s="140"/>
      <c r="C75" s="140" t="str">
        <f>IF($A75="","",SUM('Situfin serie mensual'!JF73:JI73))</f>
        <v/>
      </c>
      <c r="D75" s="140"/>
      <c r="E75" s="303"/>
      <c r="F75" s="303" t="str">
        <f>IF($A75="","",'2'!N76)</f>
        <v/>
      </c>
      <c r="G75" s="140"/>
      <c r="H75" s="140"/>
      <c r="I75" s="133"/>
    </row>
    <row r="76" spans="1:12" s="16" customFormat="1" ht="13" outlineLevel="2">
      <c r="A76" s="10" t="s">
        <v>51</v>
      </c>
      <c r="B76" s="134">
        <v>10703.817409997</v>
      </c>
      <c r="C76" s="134">
        <f>IF($A76="","",SUM('Situfin serie mensual'!JF74:JI74))</f>
        <v>2072.722850911</v>
      </c>
      <c r="D76" s="134">
        <f>IFERROR((C76/B76*100),0)</f>
        <v>19.364333036689764</v>
      </c>
      <c r="E76" s="302">
        <v>8058.8033105389995</v>
      </c>
      <c r="F76" s="302">
        <f>IF($A76="","",'2'!N77)</f>
        <v>1804.3674877589999</v>
      </c>
      <c r="G76" s="134">
        <f>IFERROR((F76/E76*100),0)</f>
        <v>22.390017701503101</v>
      </c>
      <c r="H76" s="134">
        <f>IF(C76&lt;&gt;0,F76/C76*100-100," ")</f>
        <v>-12.946996895125324</v>
      </c>
      <c r="I76" s="133"/>
      <c r="J76" s="145"/>
      <c r="K76" s="146"/>
    </row>
    <row r="77" spans="1:12" s="137" customFormat="1" ht="13">
      <c r="A77" s="13" t="s">
        <v>52</v>
      </c>
      <c r="B77" s="136">
        <v>10496.633257411</v>
      </c>
      <c r="C77" s="136">
        <f>IF($A77="","",SUM('Situfin serie mensual'!JF75:JI75))</f>
        <v>2048.2524335130001</v>
      </c>
      <c r="D77" s="136">
        <f>IFERROR((C77/B77*100),0)</f>
        <v>19.51342285934264</v>
      </c>
      <c r="E77" s="301">
        <v>7826.6262981339996</v>
      </c>
      <c r="F77" s="301">
        <f>IF($A77="","",'2'!N78)</f>
        <v>1769.0200420039998</v>
      </c>
      <c r="G77" s="136">
        <f>IFERROR((F77/E77*100),0)</f>
        <v>22.60258730413338</v>
      </c>
      <c r="H77" s="136">
        <f>IF(C77&lt;&gt;0,F77/C77*100-100," ")</f>
        <v>-13.632713768101482</v>
      </c>
      <c r="I77" s="133"/>
      <c r="J77" s="147"/>
    </row>
    <row r="78" spans="1:12" s="137" customFormat="1" ht="13">
      <c r="A78" s="13" t="s">
        <v>53</v>
      </c>
      <c r="B78" s="136">
        <v>207.18415258599998</v>
      </c>
      <c r="C78" s="136">
        <f>IF($A78="","",SUM('Situfin serie mensual'!JF76:JI76))</f>
        <v>24.470417398000002</v>
      </c>
      <c r="D78" s="136">
        <f>IFERROR((C78/B78*100),0)</f>
        <v>11.810950351447651</v>
      </c>
      <c r="E78" s="301">
        <v>232.17701240500003</v>
      </c>
      <c r="F78" s="301">
        <f>IF($A78="","",'2'!N79)</f>
        <v>35.347445754999995</v>
      </c>
      <c r="G78" s="136">
        <f>IFERROR((F78/E78*100),0)</f>
        <v>15.224352053140114</v>
      </c>
      <c r="H78" s="136">
        <f>IF(C78&lt;&gt;0,F78/C78*100-100," ")</f>
        <v>44.449705046261215</v>
      </c>
      <c r="I78" s="133"/>
      <c r="J78" s="148"/>
    </row>
    <row r="79" spans="1:12" s="137" customFormat="1" ht="13.5" customHeight="1">
      <c r="A79" s="13" t="s">
        <v>237</v>
      </c>
      <c r="B79" s="136"/>
      <c r="C79" s="136">
        <f>IF($A79="","",SUM('Situfin serie mensual'!JF77:JI77))</f>
        <v>0</v>
      </c>
      <c r="D79" s="136">
        <v>0</v>
      </c>
      <c r="E79" s="301"/>
      <c r="F79" s="301">
        <f>IF($A79="","",'2'!N80)</f>
        <v>0</v>
      </c>
      <c r="G79" s="136">
        <v>0</v>
      </c>
      <c r="H79" s="136" t="str">
        <f>IF(C79&lt;&gt;0,F79/C79*100-100," ")</f>
        <v xml:space="preserve"> </v>
      </c>
      <c r="I79" s="133"/>
      <c r="J79" s="147"/>
    </row>
    <row r="80" spans="1:12" s="137" customFormat="1" ht="13.5">
      <c r="A80" s="168" t="s">
        <v>55</v>
      </c>
      <c r="B80" s="149">
        <v>-11476.211671255996</v>
      </c>
      <c r="C80" s="149">
        <f>IF($A80="","",SUM('Situfin serie mensual'!JF78:JI78))</f>
        <v>-1964.3560142670008</v>
      </c>
      <c r="D80" s="231">
        <f>IFERROR((C80/B80*100),0)</f>
        <v>17.116763532577949</v>
      </c>
      <c r="E80" s="305">
        <v>-7250.1758540289966</v>
      </c>
      <c r="F80" s="305">
        <f>IF($A80="","",'2'!N81)</f>
        <v>-3179.3971088219996</v>
      </c>
      <c r="G80" s="231">
        <f>IFERROR((F80/E80*100),0)</f>
        <v>43.852689546215302</v>
      </c>
      <c r="H80" s="149"/>
      <c r="I80" s="133"/>
      <c r="K80" s="210"/>
      <c r="L80" s="210"/>
    </row>
    <row r="81" spans="1:9" s="137" customFormat="1" ht="5.25" customHeight="1">
      <c r="A81" s="13"/>
      <c r="B81" s="136"/>
      <c r="C81" s="136" t="str">
        <f>IF($A81="","",SUM('Situfin serie mensual'!JF79:JI79))</f>
        <v/>
      </c>
      <c r="D81" s="136"/>
      <c r="E81" s="136"/>
      <c r="F81" s="136" t="str">
        <f>IF($A81="","",'2'!N82)</f>
        <v/>
      </c>
      <c r="G81" s="136"/>
      <c r="H81" s="136"/>
      <c r="I81" s="133"/>
    </row>
    <row r="82" spans="1:9" s="137" customFormat="1" ht="13">
      <c r="A82" s="170" t="s">
        <v>238</v>
      </c>
      <c r="B82" s="136"/>
      <c r="C82" s="136"/>
      <c r="D82" s="150"/>
      <c r="E82" s="136"/>
      <c r="F82" s="136"/>
      <c r="G82" s="150"/>
      <c r="H82" s="150"/>
      <c r="I82" s="133"/>
    </row>
    <row r="83" spans="1:9" s="137" customFormat="1" ht="7.5" customHeight="1">
      <c r="A83" s="10"/>
      <c r="B83" s="136"/>
      <c r="C83" s="136" t="str">
        <f>IF($A83="","",SUM('Situfin serie mensual'!JF81:JI81))</f>
        <v/>
      </c>
      <c r="D83" s="134"/>
      <c r="E83" s="136"/>
      <c r="F83" s="136" t="str">
        <f>IF($A83="","",'2'!N84)</f>
        <v/>
      </c>
      <c r="G83" s="134"/>
      <c r="H83" s="134"/>
      <c r="I83" s="133"/>
    </row>
    <row r="84" spans="1:9" s="16" customFormat="1" ht="13" outlineLevel="2">
      <c r="A84" s="10" t="s">
        <v>56</v>
      </c>
      <c r="B84" s="134">
        <v>-1388.2074729199999</v>
      </c>
      <c r="C84" s="134">
        <f>IF($A84="","",SUM('Situfin serie mensual'!JF82:JI82))</f>
        <v>6308.4402596429236</v>
      </c>
      <c r="D84" s="134">
        <f t="shared" ref="D84:D91" si="6">IFERROR((C84/B84*100),0)</f>
        <v>-454.43065123209203</v>
      </c>
      <c r="E84" s="134">
        <v>1028.3603659509999</v>
      </c>
      <c r="F84" s="134">
        <f>IF($A84="","",'2'!N85)</f>
        <v>5430.8066588238589</v>
      </c>
      <c r="G84" s="134">
        <f t="shared" ref="G84:G96" si="7">IFERROR((F84/E84*100),0)</f>
        <v>528.10345853825231</v>
      </c>
      <c r="H84" s="134">
        <f t="shared" ref="H84:H89" si="8">IF(C84&lt;&gt;0,F84/C84*100-100," ")</f>
        <v>-13.912053767609763</v>
      </c>
      <c r="I84" s="133"/>
    </row>
    <row r="85" spans="1:9" s="137" customFormat="1" ht="12.75" customHeight="1">
      <c r="A85" s="13" t="s">
        <v>57</v>
      </c>
      <c r="B85" s="136">
        <v>-1388.2074729199999</v>
      </c>
      <c r="C85" s="136">
        <f>IF($A85="","",SUM('Situfin serie mensual'!JF83:JI83))</f>
        <v>6308.4402596429236</v>
      </c>
      <c r="D85" s="136">
        <f t="shared" si="6"/>
        <v>-454.43065123209203</v>
      </c>
      <c r="E85" s="136">
        <v>1028.3603659509999</v>
      </c>
      <c r="F85" s="136">
        <f>IF($A85="","",'2'!N86)</f>
        <v>5430.8066588238589</v>
      </c>
      <c r="G85" s="136">
        <f t="shared" si="7"/>
        <v>528.10345853825231</v>
      </c>
      <c r="H85" s="136">
        <f t="shared" si="8"/>
        <v>-13.912053767609763</v>
      </c>
      <c r="I85" s="133"/>
    </row>
    <row r="86" spans="1:9" s="137" customFormat="1" ht="12.75" customHeight="1">
      <c r="A86" s="13" t="s">
        <v>58</v>
      </c>
      <c r="B86" s="136">
        <v>0</v>
      </c>
      <c r="C86" s="136">
        <f>IF($A86="","",SUM('Situfin serie mensual'!JF84:JI84))</f>
        <v>0</v>
      </c>
      <c r="D86" s="136">
        <f t="shared" si="6"/>
        <v>0</v>
      </c>
      <c r="E86" s="136">
        <v>0</v>
      </c>
      <c r="F86" s="136">
        <f>IF($A86="","",'2'!N87)</f>
        <v>0</v>
      </c>
      <c r="G86" s="136">
        <f t="shared" si="7"/>
        <v>0</v>
      </c>
      <c r="H86" s="136" t="str">
        <f t="shared" si="8"/>
        <v xml:space="preserve"> </v>
      </c>
      <c r="I86" s="133"/>
    </row>
    <row r="87" spans="1:9" s="16" customFormat="1" ht="13" outlineLevel="2">
      <c r="A87" s="10" t="s">
        <v>59</v>
      </c>
      <c r="B87" s="134">
        <v>10088.004198336001</v>
      </c>
      <c r="C87" s="134">
        <f>IF($A87="","",SUM('Situfin serie mensual'!JF85:JI85))</f>
        <v>6281.5673542140003</v>
      </c>
      <c r="D87" s="134">
        <f t="shared" si="6"/>
        <v>62.267691712996452</v>
      </c>
      <c r="E87" s="134">
        <v>8278.536219980002</v>
      </c>
      <c r="F87" s="134">
        <f>IF($A87="","",'2'!N88)</f>
        <v>5252.8305969430012</v>
      </c>
      <c r="G87" s="134">
        <f t="shared" si="7"/>
        <v>63.451200276994015</v>
      </c>
      <c r="H87" s="134">
        <f t="shared" si="8"/>
        <v>-16.377071187191348</v>
      </c>
      <c r="I87" s="133"/>
    </row>
    <row r="88" spans="1:9" s="137" customFormat="1" ht="15" customHeight="1">
      <c r="A88" s="13" t="s">
        <v>57</v>
      </c>
      <c r="B88" s="136">
        <v>91.159455707999896</v>
      </c>
      <c r="C88" s="136">
        <f>IF($A88="","",SUM('Situfin serie mensual'!JF86:JI86))</f>
        <v>-537.99333197399983</v>
      </c>
      <c r="D88" s="136">
        <f t="shared" si="6"/>
        <v>-590.16733677885156</v>
      </c>
      <c r="E88" s="136">
        <v>-147.34114300499999</v>
      </c>
      <c r="F88" s="136">
        <f>IF($A88="","",'2'!N89)</f>
        <v>434.43956356600017</v>
      </c>
      <c r="G88" s="136">
        <f t="shared" si="7"/>
        <v>-294.85285284590032</v>
      </c>
      <c r="H88" s="136">
        <f t="shared" si="8"/>
        <v>-180.75184909299134</v>
      </c>
      <c r="I88" s="133"/>
    </row>
    <row r="89" spans="1:9" s="137" customFormat="1" ht="12.75" customHeight="1">
      <c r="A89" s="13" t="s">
        <v>58</v>
      </c>
      <c r="B89" s="136">
        <v>9996.8447426279999</v>
      </c>
      <c r="C89" s="136">
        <f>IF($A89="","",SUM('Situfin serie mensual'!JF87:JI87))</f>
        <v>6819.5606861880005</v>
      </c>
      <c r="D89" s="136">
        <f t="shared" si="6"/>
        <v>68.217131122467094</v>
      </c>
      <c r="E89" s="136">
        <v>8425.877362985002</v>
      </c>
      <c r="F89" s="136">
        <f>IF($A89="","",'2'!N90)</f>
        <v>4818.3910333770009</v>
      </c>
      <c r="G89" s="136">
        <f t="shared" si="7"/>
        <v>57.185629766512633</v>
      </c>
      <c r="H89" s="136">
        <f t="shared" si="8"/>
        <v>-29.344553775495669</v>
      </c>
      <c r="I89" s="133"/>
    </row>
    <row r="90" spans="1:9" s="137" customFormat="1" ht="6" customHeight="1">
      <c r="A90" s="13"/>
      <c r="B90" s="136"/>
      <c r="C90" s="136" t="str">
        <f>IF($A90="","",SUM('Situfin serie mensual'!JF88:JI88))</f>
        <v/>
      </c>
      <c r="D90" s="136"/>
      <c r="E90" s="136"/>
      <c r="F90" s="136" t="str">
        <f>IF($A90="","",'2'!N91)</f>
        <v/>
      </c>
      <c r="G90" s="136"/>
      <c r="H90" s="136"/>
      <c r="I90" s="133"/>
    </row>
    <row r="91" spans="1:9" s="10" customFormat="1" ht="13">
      <c r="A91" s="10" t="s">
        <v>60</v>
      </c>
      <c r="B91" s="134">
        <v>-29.543498246000002</v>
      </c>
      <c r="C91" s="134">
        <f>IF($A91="","",SUM('Situfin serie mensual'!JF89:JI89))</f>
        <v>-781.35563757499995</v>
      </c>
      <c r="D91" s="134">
        <f t="shared" si="6"/>
        <v>2644.7634300748064</v>
      </c>
      <c r="E91" s="134">
        <v>0</v>
      </c>
      <c r="F91" s="134">
        <f>IF($A91="","",'2'!N92)</f>
        <v>-247.75318983899984</v>
      </c>
      <c r="G91" s="134"/>
      <c r="H91" s="134">
        <f t="shared" ref="H91:H96" si="9">IF(C91&lt;&gt;0,F91/C91*100-100," ")</f>
        <v>-68.291879148920998</v>
      </c>
      <c r="I91" s="133"/>
    </row>
    <row r="92" spans="1:9" s="152" customFormat="1" ht="12.75" customHeight="1">
      <c r="A92" s="13" t="s">
        <v>61</v>
      </c>
      <c r="B92" s="151">
        <v>0</v>
      </c>
      <c r="C92" s="151">
        <f>IF($A92="","",SUM('Situfin serie mensual'!JF90:JI90))</f>
        <v>1596.2764905829999</v>
      </c>
      <c r="D92" s="151">
        <f>IFERROR((C92/B92*100),0)</f>
        <v>0</v>
      </c>
      <c r="E92" s="151">
        <v>0</v>
      </c>
      <c r="F92" s="151">
        <f>IF($A92="","",'2'!N93)</f>
        <v>1334.0241791240001</v>
      </c>
      <c r="G92" s="151"/>
      <c r="H92" s="151">
        <f t="shared" si="9"/>
        <v>-16.429002933145924</v>
      </c>
      <c r="I92" s="133"/>
    </row>
    <row r="93" spans="1:9" s="152" customFormat="1" ht="12.75" customHeight="1">
      <c r="A93" s="13" t="s">
        <v>62</v>
      </c>
      <c r="B93" s="151">
        <v>29.543498246000002</v>
      </c>
      <c r="C93" s="151">
        <f>IF($A93="","",SUM('Situfin serie mensual'!JF91:JI91))</f>
        <v>2377.6321281579999</v>
      </c>
      <c r="D93" s="151">
        <f>IFERROR((C93/B93*100),0)</f>
        <v>8047.9031574397795</v>
      </c>
      <c r="E93" s="151">
        <v>0</v>
      </c>
      <c r="F93" s="151">
        <f>IF($A93="","",'2'!N94)</f>
        <v>1581.7773689629998</v>
      </c>
      <c r="G93" s="151"/>
      <c r="H93" s="151">
        <f t="shared" si="9"/>
        <v>-33.472577602304071</v>
      </c>
      <c r="I93" s="133"/>
    </row>
    <row r="94" spans="1:9" s="152" customFormat="1" ht="6.75" customHeight="1">
      <c r="B94" s="151"/>
      <c r="C94" s="151" t="str">
        <f>IF($A94="","",SUM('Situfin serie mensual'!JF92:JI92))</f>
        <v/>
      </c>
      <c r="D94" s="151"/>
      <c r="E94" s="151"/>
      <c r="F94" s="151" t="str">
        <f>IF($A94="","",'2'!N95)</f>
        <v/>
      </c>
      <c r="G94" s="151"/>
      <c r="H94" s="151"/>
      <c r="I94" s="133"/>
    </row>
    <row r="95" spans="1:9" s="152" customFormat="1" ht="13">
      <c r="A95" s="10" t="s">
        <v>63</v>
      </c>
      <c r="B95" s="153">
        <v>-3328.923920536</v>
      </c>
      <c r="C95" s="153">
        <f>IF($A95="","",SUM('Situfin serie mensual'!JF93:JI93))</f>
        <v>5891.1450665049233</v>
      </c>
      <c r="D95" s="153">
        <f>IFERROR((C95/B95*100),0)</f>
        <v>-176.96845007969941</v>
      </c>
      <c r="E95" s="153">
        <v>-1436.9202320209999</v>
      </c>
      <c r="F95" s="153">
        <f>IF($A95="","",'2'!N96)</f>
        <v>5084.0572412848578</v>
      </c>
      <c r="G95" s="153">
        <f t="shared" si="7"/>
        <v>-353.81624727590008</v>
      </c>
      <c r="H95" s="153">
        <f t="shared" si="9"/>
        <v>-13.700016144720266</v>
      </c>
      <c r="I95" s="133"/>
    </row>
    <row r="96" spans="1:9" s="152" customFormat="1" ht="13">
      <c r="A96" s="13" t="s">
        <v>64</v>
      </c>
      <c r="B96" s="151">
        <v>-3328.923920536</v>
      </c>
      <c r="C96" s="151">
        <f>IF($A96="","",SUM('Situfin serie mensual'!JF94:JI94))</f>
        <v>5891.1450665049233</v>
      </c>
      <c r="D96" s="151">
        <f>IFERROR((C96/B96*100),0)</f>
        <v>-176.96845007969941</v>
      </c>
      <c r="E96" s="151">
        <v>-1436.9202320209999</v>
      </c>
      <c r="F96" s="151">
        <f>IF($A96="","",'2'!N97)</f>
        <v>5084.0572412848578</v>
      </c>
      <c r="G96" s="151">
        <f t="shared" si="7"/>
        <v>-353.81624727590008</v>
      </c>
      <c r="H96" s="151">
        <f t="shared" si="9"/>
        <v>-13.700016144720266</v>
      </c>
      <c r="I96" s="133"/>
    </row>
    <row r="97" spans="1:12" s="152" customFormat="1" ht="7.5" customHeight="1">
      <c r="A97" s="137"/>
      <c r="B97" s="151"/>
      <c r="C97" s="151" t="str">
        <f>IF($A97="","",SUM('Situfin serie mensual'!HI95:JI95))</f>
        <v/>
      </c>
      <c r="D97" s="151"/>
      <c r="E97" s="151"/>
      <c r="F97" s="151" t="str">
        <f>IF($A97="","",'2'!N98)</f>
        <v/>
      </c>
      <c r="G97" s="151"/>
      <c r="H97" s="151"/>
      <c r="I97" s="133"/>
    </row>
    <row r="98" spans="1:12" s="152" customFormat="1" ht="12.75" hidden="1" customHeight="1">
      <c r="A98" s="10" t="s">
        <v>239</v>
      </c>
      <c r="B98" s="153">
        <v>0</v>
      </c>
      <c r="C98" s="153">
        <f>IF($A98="","",SUM('Situfin serie mensual'!GX96:HI96))</f>
        <v>734.43644826141701</v>
      </c>
      <c r="D98" s="153"/>
      <c r="E98" s="153">
        <v>0</v>
      </c>
      <c r="F98" s="153">
        <f>IF($A98="","",'2'!N99)</f>
        <v>-3357.3731707028564</v>
      </c>
      <c r="G98" s="151"/>
      <c r="H98" s="153"/>
      <c r="I98" s="133"/>
    </row>
    <row r="99" spans="1:12">
      <c r="B99" s="232"/>
      <c r="C99" s="232" t="str">
        <f>IF($A99="","",SUM('Situfin serie mensual'!GX97:HI97))</f>
        <v/>
      </c>
      <c r="D99" s="232"/>
      <c r="E99" s="232"/>
      <c r="F99" s="232" t="str">
        <f>IF($A99="","",'2'!N100)</f>
        <v/>
      </c>
      <c r="G99" s="232"/>
      <c r="H99" s="232"/>
      <c r="I99" s="133"/>
    </row>
    <row r="100" spans="1:12">
      <c r="A100" s="238" t="s">
        <v>290</v>
      </c>
      <c r="B100" s="239"/>
      <c r="C100" s="239"/>
      <c r="D100" s="239"/>
      <c r="E100" s="239"/>
      <c r="F100" s="239"/>
      <c r="G100" s="239"/>
      <c r="H100" s="239"/>
      <c r="I100" s="133"/>
    </row>
    <row r="101" spans="1:12">
      <c r="A101" s="233" t="s">
        <v>291</v>
      </c>
      <c r="B101" s="234">
        <f>B36-B50-B53-B56-B68-B43</f>
        <v>50442.65814852</v>
      </c>
      <c r="C101" s="234">
        <f>C36-C50-C53-C56-C68-C43</f>
        <v>13906.861821981998</v>
      </c>
      <c r="D101" s="151">
        <f>IFERROR((C101/B101*100),0)</f>
        <v>27.569645083008037</v>
      </c>
      <c r="E101" s="234">
        <f>E36-E50-E53-E56-E68-E43</f>
        <v>54009.667727237</v>
      </c>
      <c r="F101" s="234">
        <f>F36-F50-F53-F56-F68-F43</f>
        <v>15772.194431484</v>
      </c>
      <c r="G101" s="151">
        <f t="shared" ref="G101:G102" si="10">IFERROR((F101/E101*100),0)</f>
        <v>29.202539277111871</v>
      </c>
      <c r="H101" s="151">
        <f t="shared" ref="H101:H102" si="11">IF(C101&lt;&gt;0,F101/C101*100-100," ")</f>
        <v>13.413037631204091</v>
      </c>
      <c r="I101" s="133"/>
      <c r="J101" s="237"/>
    </row>
    <row r="102" spans="1:12">
      <c r="A102" s="233" t="s">
        <v>172</v>
      </c>
      <c r="B102" s="234">
        <f>B80+B43</f>
        <v>-3725.5903587369958</v>
      </c>
      <c r="C102" s="234">
        <f>C80+C43</f>
        <v>352.7779768499995</v>
      </c>
      <c r="D102" s="151">
        <f>IFERROR((C102/B102*100),0)</f>
        <v>-9.4690490064934032</v>
      </c>
      <c r="E102" s="234">
        <f>E80+E43</f>
        <v>1379.2025927060031</v>
      </c>
      <c r="F102" s="234">
        <f>F80+F43</f>
        <v>-900.34656297399943</v>
      </c>
      <c r="G102" s="151">
        <f t="shared" si="10"/>
        <v>-65.280225525643374</v>
      </c>
      <c r="H102" s="151">
        <f t="shared" si="11"/>
        <v>-355.21620454125599</v>
      </c>
      <c r="I102" s="133"/>
      <c r="J102" s="237"/>
    </row>
    <row r="103" spans="1:12" ht="9" customHeight="1">
      <c r="A103" s="240"/>
      <c r="B103" s="241"/>
      <c r="C103" s="241"/>
      <c r="D103" s="242"/>
      <c r="E103" s="241"/>
      <c r="F103" s="241"/>
      <c r="G103" s="242"/>
      <c r="H103" s="242"/>
      <c r="I103" s="133"/>
      <c r="J103" s="237"/>
    </row>
    <row r="104" spans="1:12" ht="17">
      <c r="A104" s="197" t="s">
        <v>272</v>
      </c>
      <c r="B104" s="155"/>
      <c r="D104" s="155"/>
      <c r="E104" s="155"/>
      <c r="F104" s="156"/>
      <c r="I104" s="133"/>
    </row>
    <row r="105" spans="1:12">
      <c r="A105" s="157" t="s">
        <v>240</v>
      </c>
      <c r="B105" s="155"/>
      <c r="D105" s="155"/>
      <c r="E105" s="155"/>
      <c r="F105" s="158"/>
      <c r="G105" s="158"/>
      <c r="H105" s="158"/>
      <c r="I105" s="133"/>
      <c r="J105" s="158"/>
      <c r="K105" s="158"/>
      <c r="L105" s="158"/>
    </row>
    <row r="106" spans="1:12">
      <c r="B106" s="155"/>
      <c r="D106" s="155"/>
      <c r="E106" s="155"/>
      <c r="F106" s="158"/>
      <c r="G106" s="158"/>
      <c r="H106" s="158"/>
      <c r="I106" s="133"/>
      <c r="J106" s="158"/>
      <c r="K106" s="158"/>
      <c r="L106" s="158"/>
    </row>
    <row r="107" spans="1:12">
      <c r="B107" s="155"/>
      <c r="D107" s="155"/>
      <c r="E107" s="155"/>
      <c r="F107" s="158"/>
      <c r="G107" s="158"/>
      <c r="H107" s="158"/>
      <c r="I107" s="159"/>
      <c r="J107" s="158"/>
      <c r="K107" s="158"/>
      <c r="L107" s="158"/>
    </row>
    <row r="108" spans="1:12" hidden="1">
      <c r="B108" s="155"/>
      <c r="D108" s="155"/>
      <c r="E108" s="155"/>
      <c r="F108" s="158"/>
      <c r="G108" s="158"/>
      <c r="H108" s="158"/>
      <c r="I108" s="159"/>
      <c r="J108" s="158"/>
      <c r="K108" s="158"/>
      <c r="L108" s="158"/>
    </row>
    <row r="109" spans="1:12" hidden="1">
      <c r="B109" s="155"/>
      <c r="D109" s="155"/>
      <c r="E109" s="155"/>
      <c r="F109" s="158"/>
      <c r="G109" s="158"/>
      <c r="H109" s="158"/>
      <c r="I109" s="159"/>
      <c r="J109" s="158"/>
      <c r="K109" s="158"/>
      <c r="L109" s="158"/>
    </row>
    <row r="110" spans="1:12" hidden="1">
      <c r="B110" s="155"/>
      <c r="D110" s="155"/>
      <c r="E110" s="155"/>
      <c r="F110" s="158"/>
      <c r="G110" s="158"/>
      <c r="H110" s="158"/>
      <c r="I110" s="159"/>
      <c r="J110" s="158"/>
      <c r="K110" s="158"/>
      <c r="L110" s="158"/>
    </row>
    <row r="111" spans="1:12" hidden="1">
      <c r="B111" s="155"/>
      <c r="D111" s="155"/>
      <c r="E111" s="155"/>
      <c r="F111" s="158"/>
      <c r="G111" s="158"/>
      <c r="H111" s="158"/>
      <c r="I111" s="159"/>
      <c r="J111" s="158"/>
      <c r="K111" s="158"/>
      <c r="L111" s="158"/>
    </row>
    <row r="112" spans="1:12" hidden="1">
      <c r="B112" s="155"/>
      <c r="D112" s="155"/>
      <c r="E112" s="155"/>
      <c r="F112" s="158"/>
      <c r="G112" s="158"/>
      <c r="H112" s="158"/>
      <c r="I112" s="159"/>
      <c r="J112" s="158"/>
      <c r="K112" s="158"/>
      <c r="L112" s="158"/>
    </row>
    <row r="113" spans="2:12" hidden="1">
      <c r="B113" s="155"/>
      <c r="D113" s="155"/>
      <c r="E113" s="155"/>
      <c r="F113" s="158"/>
      <c r="G113" s="158"/>
      <c r="H113" s="158"/>
      <c r="I113" s="159"/>
      <c r="J113" s="158"/>
      <c r="K113" s="158"/>
      <c r="L113" s="158"/>
    </row>
    <row r="114" spans="2:12" hidden="1">
      <c r="B114" s="155"/>
      <c r="D114" s="155"/>
      <c r="E114" s="155"/>
      <c r="F114" s="158"/>
      <c r="G114" s="158"/>
      <c r="H114" s="158"/>
      <c r="I114" s="159"/>
      <c r="J114" s="158"/>
      <c r="K114" s="158"/>
      <c r="L114" s="158"/>
    </row>
    <row r="115" spans="2:12" hidden="1">
      <c r="B115" s="155"/>
      <c r="D115" s="155"/>
      <c r="E115" s="155"/>
      <c r="F115" s="158"/>
      <c r="G115" s="158"/>
      <c r="H115" s="158"/>
      <c r="I115" s="160"/>
      <c r="J115" s="158"/>
      <c r="K115" s="158"/>
      <c r="L115" s="158"/>
    </row>
    <row r="116" spans="2:12" hidden="1">
      <c r="E116" s="155"/>
      <c r="F116" s="158"/>
      <c r="G116" s="158"/>
      <c r="H116" s="158"/>
      <c r="I116" s="159"/>
      <c r="J116" s="158"/>
      <c r="K116" s="158"/>
      <c r="L116" s="158"/>
    </row>
    <row r="117" spans="2:12" hidden="1">
      <c r="E117" s="155"/>
      <c r="F117" s="158"/>
      <c r="G117" s="158"/>
      <c r="H117" s="158"/>
      <c r="I117" s="159"/>
      <c r="J117" s="158"/>
      <c r="K117" s="158"/>
      <c r="L117" s="158"/>
    </row>
    <row r="118" spans="2:12" hidden="1">
      <c r="E118" s="155"/>
      <c r="F118" s="158"/>
      <c r="G118" s="158"/>
      <c r="H118" s="158"/>
      <c r="I118" s="159"/>
      <c r="J118" s="158"/>
      <c r="K118" s="158"/>
      <c r="L118" s="158"/>
    </row>
    <row r="119" spans="2:12" hidden="1">
      <c r="E119" s="155"/>
      <c r="F119" s="158"/>
      <c r="G119" s="158"/>
      <c r="H119" s="158"/>
      <c r="I119" s="159"/>
      <c r="J119" s="158"/>
      <c r="K119" s="158"/>
      <c r="L119" s="158"/>
    </row>
    <row r="120" spans="2:12" hidden="1">
      <c r="E120" s="155"/>
      <c r="F120" s="158"/>
      <c r="G120" s="158"/>
      <c r="H120" s="158"/>
      <c r="I120" s="159"/>
      <c r="J120" s="158"/>
      <c r="K120" s="158"/>
      <c r="L120" s="158"/>
    </row>
    <row r="121" spans="2:12" hidden="1">
      <c r="G121" s="158"/>
      <c r="H121" s="158"/>
      <c r="I121" s="159"/>
      <c r="J121" s="158"/>
      <c r="K121" s="158"/>
      <c r="L121" s="158"/>
    </row>
    <row r="122" spans="2:12" hidden="1">
      <c r="G122" s="158"/>
      <c r="H122" s="158"/>
      <c r="I122" s="159"/>
      <c r="J122" s="158"/>
      <c r="K122" s="158"/>
      <c r="L122" s="158"/>
    </row>
    <row r="123" spans="2:12" hidden="1">
      <c r="G123" s="158"/>
      <c r="H123" s="158"/>
      <c r="I123" s="158"/>
      <c r="J123" s="158"/>
      <c r="K123" s="158"/>
      <c r="L123" s="158"/>
    </row>
    <row r="124" spans="2:12" hidden="1">
      <c r="G124" s="158"/>
      <c r="H124" s="158"/>
      <c r="I124" s="158"/>
      <c r="J124" s="158"/>
      <c r="K124" s="158"/>
      <c r="L124" s="158"/>
    </row>
    <row r="125" spans="2:12" hidden="1">
      <c r="G125" s="158"/>
      <c r="H125" s="158"/>
      <c r="I125" s="158"/>
      <c r="J125" s="158"/>
      <c r="K125" s="158"/>
      <c r="L125" s="158"/>
    </row>
    <row r="126" spans="2:12" hidden="1">
      <c r="G126" s="158"/>
      <c r="H126" s="158"/>
      <c r="I126" s="158"/>
      <c r="J126" s="158"/>
      <c r="K126" s="158"/>
      <c r="L126" s="158"/>
    </row>
    <row r="127" spans="2:12" hidden="1">
      <c r="G127" s="158"/>
      <c r="H127" s="158"/>
      <c r="I127" s="158"/>
      <c r="J127" s="158"/>
      <c r="K127" s="158"/>
      <c r="L127" s="158"/>
    </row>
    <row r="128" spans="2:12" hidden="1">
      <c r="G128" s="158"/>
      <c r="H128" s="158"/>
      <c r="I128" s="158"/>
      <c r="J128" s="158"/>
      <c r="K128" s="158"/>
      <c r="L128" s="158"/>
    </row>
    <row r="129" spans="7:12" hidden="1">
      <c r="G129" s="158"/>
      <c r="H129" s="158"/>
      <c r="I129" s="158"/>
      <c r="J129" s="158"/>
      <c r="K129" s="158"/>
      <c r="L129" s="158"/>
    </row>
    <row r="130" spans="7:12" hidden="1">
      <c r="G130" s="158"/>
      <c r="H130" s="158"/>
      <c r="I130" s="158"/>
      <c r="J130" s="158"/>
      <c r="K130" s="158"/>
      <c r="L130" s="158"/>
    </row>
    <row r="131" spans="7:12" hidden="1">
      <c r="G131" s="158"/>
      <c r="H131" s="158"/>
      <c r="I131" s="158"/>
      <c r="J131" s="158"/>
      <c r="K131" s="158"/>
      <c r="L131" s="158"/>
    </row>
    <row r="132" spans="7:12" hidden="1">
      <c r="G132" s="158"/>
      <c r="H132" s="158"/>
      <c r="I132" s="158"/>
      <c r="J132" s="158"/>
      <c r="K132" s="158"/>
      <c r="L132" s="158"/>
    </row>
    <row r="133" spans="7:12" hidden="1">
      <c r="G133" s="158"/>
      <c r="H133" s="158"/>
      <c r="I133" s="158"/>
      <c r="J133" s="158"/>
      <c r="K133" s="158"/>
      <c r="L133" s="158"/>
    </row>
    <row r="134" spans="7:12" hidden="1">
      <c r="G134" s="158"/>
      <c r="H134" s="158"/>
      <c r="I134" s="158"/>
      <c r="J134" s="158"/>
      <c r="K134" s="158"/>
      <c r="L134" s="158"/>
    </row>
    <row r="135" spans="7:12" hidden="1">
      <c r="G135" s="158"/>
      <c r="H135" s="158"/>
      <c r="I135" s="158"/>
      <c r="J135" s="158"/>
      <c r="K135" s="158"/>
      <c r="L135" s="158"/>
    </row>
    <row r="136" spans="7:12" hidden="1">
      <c r="G136" s="158"/>
      <c r="H136" s="158"/>
      <c r="I136" s="158"/>
      <c r="J136" s="158"/>
      <c r="K136" s="158"/>
      <c r="L136" s="158"/>
    </row>
    <row r="137" spans="7:12" hidden="1">
      <c r="G137" s="158"/>
      <c r="H137" s="158"/>
      <c r="I137" s="158"/>
      <c r="J137" s="158"/>
      <c r="K137" s="158"/>
      <c r="L137" s="158"/>
    </row>
    <row r="138" spans="7:12" hidden="1">
      <c r="G138" s="158"/>
      <c r="H138" s="158"/>
      <c r="I138" s="158"/>
      <c r="J138" s="158"/>
      <c r="K138" s="158"/>
      <c r="L138" s="158"/>
    </row>
  </sheetData>
  <mergeCells count="12">
    <mergeCell ref="G9:G10"/>
    <mergeCell ref="H9:H10"/>
    <mergeCell ref="A3:H3"/>
    <mergeCell ref="A4:H4"/>
    <mergeCell ref="A6:H6"/>
    <mergeCell ref="A7:H7"/>
    <mergeCell ref="A9:A10"/>
    <mergeCell ref="B9:B10"/>
    <mergeCell ref="C9:C10"/>
    <mergeCell ref="D9:D10"/>
    <mergeCell ref="E9:E10"/>
    <mergeCell ref="F9:F10"/>
  </mergeCells>
  <hyperlinks>
    <hyperlink ref="J1" location="Informe!A1" display="Volver a Inicio" xr:uid="{00000000-0004-0000-0100-000000000000}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1:C99" formulaRange="1"/>
    <ignoredError sqref="D101:D102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V108"/>
  <sheetViews>
    <sheetView showGridLines="0" showRowColHeaders="0" zoomScale="85" zoomScaleNormal="85" workbookViewId="0">
      <pane ySplit="11" topLeftCell="A46" activePane="bottomLeft" state="frozen"/>
      <selection activeCell="K15" sqref="K15"/>
      <selection pane="bottomLeft" activeCell="P1" sqref="P1"/>
    </sheetView>
  </sheetViews>
  <sheetFormatPr baseColWidth="10" defaultColWidth="0" defaultRowHeight="14" zeroHeight="1" outlineLevelRow="2"/>
  <cols>
    <col min="1" max="1" width="69.81640625" style="122" customWidth="1"/>
    <col min="2" max="2" width="8.54296875" style="122" bestFit="1" customWidth="1"/>
    <col min="3" max="3" width="8.81640625" style="122" customWidth="1"/>
    <col min="4" max="4" width="8.54296875" style="122" customWidth="1"/>
    <col min="5" max="5" width="9.26953125" style="122" customWidth="1"/>
    <col min="6" max="6" width="8.54296875" style="163" hidden="1" customWidth="1"/>
    <col min="7" max="7" width="7.7265625" style="122" hidden="1" customWidth="1"/>
    <col min="8" max="10" width="8.54296875" style="122" hidden="1" customWidth="1"/>
    <col min="11" max="11" width="10.26953125" style="122" hidden="1" customWidth="1"/>
    <col min="12" max="12" width="10.1796875" style="122" hidden="1" customWidth="1"/>
    <col min="13" max="13" width="10.26953125" style="122" hidden="1" customWidth="1"/>
    <col min="14" max="14" width="10.26953125" style="122" customWidth="1"/>
    <col min="15" max="15" width="5.1796875" style="122" customWidth="1"/>
    <col min="16" max="16" width="16.81640625" style="122" customWidth="1"/>
    <col min="17" max="256" width="12.26953125" style="122" hidden="1"/>
    <col min="257" max="257" width="53.81640625" style="122" hidden="1"/>
    <col min="258" max="259" width="7.7265625" style="122" hidden="1"/>
    <col min="260" max="260" width="8.26953125" style="122" hidden="1"/>
    <col min="261" max="261" width="8.453125" style="122" hidden="1"/>
    <col min="262" max="262" width="9" style="122" hidden="1"/>
    <col min="263" max="263" width="8" style="122" hidden="1"/>
    <col min="264" max="269" width="12.26953125" style="122" hidden="1"/>
    <col min="270" max="270" width="11.26953125" style="122" hidden="1"/>
    <col min="271" max="512" width="12.26953125" style="122" hidden="1"/>
    <col min="513" max="513" width="53.81640625" style="122" hidden="1"/>
    <col min="514" max="515" width="7.7265625" style="122" hidden="1"/>
    <col min="516" max="516" width="8.26953125" style="122" hidden="1"/>
    <col min="517" max="517" width="8.453125" style="122" hidden="1"/>
    <col min="518" max="518" width="9" style="122" hidden="1"/>
    <col min="519" max="519" width="8" style="122" hidden="1"/>
    <col min="520" max="525" width="12.26953125" style="122" hidden="1"/>
    <col min="526" max="526" width="11.26953125" style="122" hidden="1"/>
    <col min="527" max="768" width="12.26953125" style="122" hidden="1"/>
    <col min="769" max="769" width="53.81640625" style="122" hidden="1"/>
    <col min="770" max="771" width="7.7265625" style="122" hidden="1"/>
    <col min="772" max="772" width="8.26953125" style="122" hidden="1"/>
    <col min="773" max="773" width="8.453125" style="122" hidden="1"/>
    <col min="774" max="774" width="9" style="122" hidden="1"/>
    <col min="775" max="775" width="8" style="122" hidden="1"/>
    <col min="776" max="781" width="12.26953125" style="122" hidden="1"/>
    <col min="782" max="782" width="11.26953125" style="122" hidden="1"/>
    <col min="783" max="1024" width="12.26953125" style="122" hidden="1"/>
    <col min="1025" max="1025" width="53.81640625" style="122" hidden="1"/>
    <col min="1026" max="1027" width="7.7265625" style="122" hidden="1"/>
    <col min="1028" max="1028" width="8.26953125" style="122" hidden="1"/>
    <col min="1029" max="1029" width="8.453125" style="122" hidden="1"/>
    <col min="1030" max="1030" width="9" style="122" hidden="1"/>
    <col min="1031" max="1031" width="8" style="122" hidden="1"/>
    <col min="1032" max="1037" width="12.26953125" style="122" hidden="1"/>
    <col min="1038" max="1038" width="11.26953125" style="122" hidden="1"/>
    <col min="1039" max="1280" width="12.26953125" style="122" hidden="1"/>
    <col min="1281" max="1281" width="53.81640625" style="122" hidden="1"/>
    <col min="1282" max="1283" width="7.7265625" style="122" hidden="1"/>
    <col min="1284" max="1284" width="8.26953125" style="122" hidden="1"/>
    <col min="1285" max="1285" width="8.453125" style="122" hidden="1"/>
    <col min="1286" max="1286" width="9" style="122" hidden="1"/>
    <col min="1287" max="1287" width="8" style="122" hidden="1"/>
    <col min="1288" max="1293" width="12.26953125" style="122" hidden="1"/>
    <col min="1294" max="1294" width="11.26953125" style="122" hidden="1"/>
    <col min="1295" max="1536" width="12.26953125" style="122" hidden="1"/>
    <col min="1537" max="1537" width="53.81640625" style="122" hidden="1"/>
    <col min="1538" max="1539" width="7.7265625" style="122" hidden="1"/>
    <col min="1540" max="1540" width="8.26953125" style="122" hidden="1"/>
    <col min="1541" max="1541" width="8.453125" style="122" hidden="1"/>
    <col min="1542" max="1542" width="9" style="122" hidden="1"/>
    <col min="1543" max="1543" width="8" style="122" hidden="1"/>
    <col min="1544" max="1549" width="12.26953125" style="122" hidden="1"/>
    <col min="1550" max="1550" width="11.26953125" style="122" hidden="1"/>
    <col min="1551" max="1792" width="12.26953125" style="122" hidden="1"/>
    <col min="1793" max="1793" width="53.81640625" style="122" hidden="1"/>
    <col min="1794" max="1795" width="7.7265625" style="122" hidden="1"/>
    <col min="1796" max="1796" width="8.26953125" style="122" hidden="1"/>
    <col min="1797" max="1797" width="8.453125" style="122" hidden="1"/>
    <col min="1798" max="1798" width="9" style="122" hidden="1"/>
    <col min="1799" max="1799" width="8" style="122" hidden="1"/>
    <col min="1800" max="1805" width="12.26953125" style="122" hidden="1"/>
    <col min="1806" max="1806" width="11.26953125" style="122" hidden="1"/>
    <col min="1807" max="2048" width="12.26953125" style="122" hidden="1"/>
    <col min="2049" max="2049" width="53.81640625" style="122" hidden="1"/>
    <col min="2050" max="2051" width="7.7265625" style="122" hidden="1"/>
    <col min="2052" max="2052" width="8.26953125" style="122" hidden="1"/>
    <col min="2053" max="2053" width="8.453125" style="122" hidden="1"/>
    <col min="2054" max="2054" width="9" style="122" hidden="1"/>
    <col min="2055" max="2055" width="8" style="122" hidden="1"/>
    <col min="2056" max="2061" width="12.26953125" style="122" hidden="1"/>
    <col min="2062" max="2062" width="11.26953125" style="122" hidden="1"/>
    <col min="2063" max="2304" width="12.26953125" style="122" hidden="1"/>
    <col min="2305" max="2305" width="53.81640625" style="122" hidden="1"/>
    <col min="2306" max="2307" width="7.7265625" style="122" hidden="1"/>
    <col min="2308" max="2308" width="8.26953125" style="122" hidden="1"/>
    <col min="2309" max="2309" width="8.453125" style="122" hidden="1"/>
    <col min="2310" max="2310" width="9" style="122" hidden="1"/>
    <col min="2311" max="2311" width="8" style="122" hidden="1"/>
    <col min="2312" max="2317" width="12.26953125" style="122" hidden="1"/>
    <col min="2318" max="2318" width="11.26953125" style="122" hidden="1"/>
    <col min="2319" max="2560" width="12.26953125" style="122" hidden="1"/>
    <col min="2561" max="2561" width="53.81640625" style="122" hidden="1"/>
    <col min="2562" max="2563" width="7.7265625" style="122" hidden="1"/>
    <col min="2564" max="2564" width="8.26953125" style="122" hidden="1"/>
    <col min="2565" max="2565" width="8.453125" style="122" hidden="1"/>
    <col min="2566" max="2566" width="9" style="122" hidden="1"/>
    <col min="2567" max="2567" width="8" style="122" hidden="1"/>
    <col min="2568" max="2573" width="12.26953125" style="122" hidden="1"/>
    <col min="2574" max="2574" width="11.26953125" style="122" hidden="1"/>
    <col min="2575" max="2816" width="12.26953125" style="122" hidden="1"/>
    <col min="2817" max="2817" width="53.81640625" style="122" hidden="1"/>
    <col min="2818" max="2819" width="7.7265625" style="122" hidden="1"/>
    <col min="2820" max="2820" width="8.26953125" style="122" hidden="1"/>
    <col min="2821" max="2821" width="8.453125" style="122" hidden="1"/>
    <col min="2822" max="2822" width="9" style="122" hidden="1"/>
    <col min="2823" max="2823" width="8" style="122" hidden="1"/>
    <col min="2824" max="2829" width="12.26953125" style="122" hidden="1"/>
    <col min="2830" max="2830" width="11.26953125" style="122" hidden="1"/>
    <col min="2831" max="3072" width="12.26953125" style="122" hidden="1"/>
    <col min="3073" max="3073" width="53.81640625" style="122" hidden="1"/>
    <col min="3074" max="3075" width="7.7265625" style="122" hidden="1"/>
    <col min="3076" max="3076" width="8.26953125" style="122" hidden="1"/>
    <col min="3077" max="3077" width="8.453125" style="122" hidden="1"/>
    <col min="3078" max="3078" width="9" style="122" hidden="1"/>
    <col min="3079" max="3079" width="8" style="122" hidden="1"/>
    <col min="3080" max="3085" width="12.26953125" style="122" hidden="1"/>
    <col min="3086" max="3086" width="11.26953125" style="122" hidden="1"/>
    <col min="3087" max="3328" width="12.26953125" style="122" hidden="1"/>
    <col min="3329" max="3329" width="53.81640625" style="122" hidden="1"/>
    <col min="3330" max="3331" width="7.7265625" style="122" hidden="1"/>
    <col min="3332" max="3332" width="8.26953125" style="122" hidden="1"/>
    <col min="3333" max="3333" width="8.453125" style="122" hidden="1"/>
    <col min="3334" max="3334" width="9" style="122" hidden="1"/>
    <col min="3335" max="3335" width="8" style="122" hidden="1"/>
    <col min="3336" max="3341" width="12.26953125" style="122" hidden="1"/>
    <col min="3342" max="3342" width="11.26953125" style="122" hidden="1"/>
    <col min="3343" max="3584" width="12.26953125" style="122" hidden="1"/>
    <col min="3585" max="3585" width="53.81640625" style="122" hidden="1"/>
    <col min="3586" max="3587" width="7.7265625" style="122" hidden="1"/>
    <col min="3588" max="3588" width="8.26953125" style="122" hidden="1"/>
    <col min="3589" max="3589" width="8.453125" style="122" hidden="1"/>
    <col min="3590" max="3590" width="9" style="122" hidden="1"/>
    <col min="3591" max="3591" width="8" style="122" hidden="1"/>
    <col min="3592" max="3597" width="12.26953125" style="122" hidden="1"/>
    <col min="3598" max="3598" width="11.26953125" style="122" hidden="1"/>
    <col min="3599" max="3840" width="12.26953125" style="122" hidden="1"/>
    <col min="3841" max="3841" width="53.81640625" style="122" hidden="1"/>
    <col min="3842" max="3843" width="7.7265625" style="122" hidden="1"/>
    <col min="3844" max="3844" width="8.26953125" style="122" hidden="1"/>
    <col min="3845" max="3845" width="8.453125" style="122" hidden="1"/>
    <col min="3846" max="3846" width="9" style="122" hidden="1"/>
    <col min="3847" max="3847" width="8" style="122" hidden="1"/>
    <col min="3848" max="3853" width="12.26953125" style="122" hidden="1"/>
    <col min="3854" max="3854" width="11.26953125" style="122" hidden="1"/>
    <col min="3855" max="4096" width="12.26953125" style="122" hidden="1"/>
    <col min="4097" max="4097" width="53.81640625" style="122" hidden="1"/>
    <col min="4098" max="4099" width="7.7265625" style="122" hidden="1"/>
    <col min="4100" max="4100" width="8.26953125" style="122" hidden="1"/>
    <col min="4101" max="4101" width="8.453125" style="122" hidden="1"/>
    <col min="4102" max="4102" width="9" style="122" hidden="1"/>
    <col min="4103" max="4103" width="8" style="122" hidden="1"/>
    <col min="4104" max="4109" width="12.26953125" style="122" hidden="1"/>
    <col min="4110" max="4110" width="11.26953125" style="122" hidden="1"/>
    <col min="4111" max="4352" width="12.26953125" style="122" hidden="1"/>
    <col min="4353" max="4353" width="53.81640625" style="122" hidden="1"/>
    <col min="4354" max="4355" width="7.7265625" style="122" hidden="1"/>
    <col min="4356" max="4356" width="8.26953125" style="122" hidden="1"/>
    <col min="4357" max="4357" width="8.453125" style="122" hidden="1"/>
    <col min="4358" max="4358" width="9" style="122" hidden="1"/>
    <col min="4359" max="4359" width="8" style="122" hidden="1"/>
    <col min="4360" max="4365" width="12.26953125" style="122" hidden="1"/>
    <col min="4366" max="4366" width="11.26953125" style="122" hidden="1"/>
    <col min="4367" max="4608" width="12.26953125" style="122" hidden="1"/>
    <col min="4609" max="4609" width="53.81640625" style="122" hidden="1"/>
    <col min="4610" max="4611" width="7.7265625" style="122" hidden="1"/>
    <col min="4612" max="4612" width="8.26953125" style="122" hidden="1"/>
    <col min="4613" max="4613" width="8.453125" style="122" hidden="1"/>
    <col min="4614" max="4614" width="9" style="122" hidden="1"/>
    <col min="4615" max="4615" width="8" style="122" hidden="1"/>
    <col min="4616" max="4621" width="12.26953125" style="122" hidden="1"/>
    <col min="4622" max="4622" width="11.26953125" style="122" hidden="1"/>
    <col min="4623" max="4864" width="12.26953125" style="122" hidden="1"/>
    <col min="4865" max="4865" width="53.81640625" style="122" hidden="1"/>
    <col min="4866" max="4867" width="7.7265625" style="122" hidden="1"/>
    <col min="4868" max="4868" width="8.26953125" style="122" hidden="1"/>
    <col min="4869" max="4869" width="8.453125" style="122" hidden="1"/>
    <col min="4870" max="4870" width="9" style="122" hidden="1"/>
    <col min="4871" max="4871" width="8" style="122" hidden="1"/>
    <col min="4872" max="4877" width="12.26953125" style="122" hidden="1"/>
    <col min="4878" max="4878" width="11.26953125" style="122" hidden="1"/>
    <col min="4879" max="5120" width="12.26953125" style="122" hidden="1"/>
    <col min="5121" max="5121" width="53.81640625" style="122" hidden="1"/>
    <col min="5122" max="5123" width="7.7265625" style="122" hidden="1"/>
    <col min="5124" max="5124" width="8.26953125" style="122" hidden="1"/>
    <col min="5125" max="5125" width="8.453125" style="122" hidden="1"/>
    <col min="5126" max="5126" width="9" style="122" hidden="1"/>
    <col min="5127" max="5127" width="8" style="122" hidden="1"/>
    <col min="5128" max="5133" width="12.26953125" style="122" hidden="1"/>
    <col min="5134" max="5134" width="11.26953125" style="122" hidden="1"/>
    <col min="5135" max="5376" width="12.26953125" style="122" hidden="1"/>
    <col min="5377" max="5377" width="53.81640625" style="122" hidden="1"/>
    <col min="5378" max="5379" width="7.7265625" style="122" hidden="1"/>
    <col min="5380" max="5380" width="8.26953125" style="122" hidden="1"/>
    <col min="5381" max="5381" width="8.453125" style="122" hidden="1"/>
    <col min="5382" max="5382" width="9" style="122" hidden="1"/>
    <col min="5383" max="5383" width="8" style="122" hidden="1"/>
    <col min="5384" max="5389" width="12.26953125" style="122" hidden="1"/>
    <col min="5390" max="5390" width="11.26953125" style="122" hidden="1"/>
    <col min="5391" max="5632" width="12.26953125" style="122" hidden="1"/>
    <col min="5633" max="5633" width="53.81640625" style="122" hidden="1"/>
    <col min="5634" max="5635" width="7.7265625" style="122" hidden="1"/>
    <col min="5636" max="5636" width="8.26953125" style="122" hidden="1"/>
    <col min="5637" max="5637" width="8.453125" style="122" hidden="1"/>
    <col min="5638" max="5638" width="9" style="122" hidden="1"/>
    <col min="5639" max="5639" width="8" style="122" hidden="1"/>
    <col min="5640" max="5645" width="12.26953125" style="122" hidden="1"/>
    <col min="5646" max="5646" width="11.26953125" style="122" hidden="1"/>
    <col min="5647" max="5888" width="12.26953125" style="122" hidden="1"/>
    <col min="5889" max="5889" width="53.81640625" style="122" hidden="1"/>
    <col min="5890" max="5891" width="7.7265625" style="122" hidden="1"/>
    <col min="5892" max="5892" width="8.26953125" style="122" hidden="1"/>
    <col min="5893" max="5893" width="8.453125" style="122" hidden="1"/>
    <col min="5894" max="5894" width="9" style="122" hidden="1"/>
    <col min="5895" max="5895" width="8" style="122" hidden="1"/>
    <col min="5896" max="5901" width="12.26953125" style="122" hidden="1"/>
    <col min="5902" max="5902" width="11.26953125" style="122" hidden="1"/>
    <col min="5903" max="6144" width="12.26953125" style="122" hidden="1"/>
    <col min="6145" max="6145" width="53.81640625" style="122" hidden="1"/>
    <col min="6146" max="6147" width="7.7265625" style="122" hidden="1"/>
    <col min="6148" max="6148" width="8.26953125" style="122" hidden="1"/>
    <col min="6149" max="6149" width="8.453125" style="122" hidden="1"/>
    <col min="6150" max="6150" width="9" style="122" hidden="1"/>
    <col min="6151" max="6151" width="8" style="122" hidden="1"/>
    <col min="6152" max="6157" width="12.26953125" style="122" hidden="1"/>
    <col min="6158" max="6158" width="11.26953125" style="122" hidden="1"/>
    <col min="6159" max="6400" width="12.26953125" style="122" hidden="1"/>
    <col min="6401" max="6401" width="53.81640625" style="122" hidden="1"/>
    <col min="6402" max="6403" width="7.7265625" style="122" hidden="1"/>
    <col min="6404" max="6404" width="8.26953125" style="122" hidden="1"/>
    <col min="6405" max="6405" width="8.453125" style="122" hidden="1"/>
    <col min="6406" max="6406" width="9" style="122" hidden="1"/>
    <col min="6407" max="6407" width="8" style="122" hidden="1"/>
    <col min="6408" max="6413" width="12.26953125" style="122" hidden="1"/>
    <col min="6414" max="6414" width="11.26953125" style="122" hidden="1"/>
    <col min="6415" max="6656" width="12.26953125" style="122" hidden="1"/>
    <col min="6657" max="6657" width="53.81640625" style="122" hidden="1"/>
    <col min="6658" max="6659" width="7.7265625" style="122" hidden="1"/>
    <col min="6660" max="6660" width="8.26953125" style="122" hidden="1"/>
    <col min="6661" max="6661" width="8.453125" style="122" hidden="1"/>
    <col min="6662" max="6662" width="9" style="122" hidden="1"/>
    <col min="6663" max="6663" width="8" style="122" hidden="1"/>
    <col min="6664" max="6669" width="12.26953125" style="122" hidden="1"/>
    <col min="6670" max="6670" width="11.26953125" style="122" hidden="1"/>
    <col min="6671" max="6912" width="12.26953125" style="122" hidden="1"/>
    <col min="6913" max="6913" width="53.81640625" style="122" hidden="1"/>
    <col min="6914" max="6915" width="7.7265625" style="122" hidden="1"/>
    <col min="6916" max="6916" width="8.26953125" style="122" hidden="1"/>
    <col min="6917" max="6917" width="8.453125" style="122" hidden="1"/>
    <col min="6918" max="6918" width="9" style="122" hidden="1"/>
    <col min="6919" max="6919" width="8" style="122" hidden="1"/>
    <col min="6920" max="6925" width="12.26953125" style="122" hidden="1"/>
    <col min="6926" max="6926" width="11.26953125" style="122" hidden="1"/>
    <col min="6927" max="7168" width="12.26953125" style="122" hidden="1"/>
    <col min="7169" max="7169" width="53.81640625" style="122" hidden="1"/>
    <col min="7170" max="7171" width="7.7265625" style="122" hidden="1"/>
    <col min="7172" max="7172" width="8.26953125" style="122" hidden="1"/>
    <col min="7173" max="7173" width="8.453125" style="122" hidden="1"/>
    <col min="7174" max="7174" width="9" style="122" hidden="1"/>
    <col min="7175" max="7175" width="8" style="122" hidden="1"/>
    <col min="7176" max="7181" width="12.26953125" style="122" hidden="1"/>
    <col min="7182" max="7182" width="11.26953125" style="122" hidden="1"/>
    <col min="7183" max="7424" width="12.26953125" style="122" hidden="1"/>
    <col min="7425" max="7425" width="53.81640625" style="122" hidden="1"/>
    <col min="7426" max="7427" width="7.7265625" style="122" hidden="1"/>
    <col min="7428" max="7428" width="8.26953125" style="122" hidden="1"/>
    <col min="7429" max="7429" width="8.453125" style="122" hidden="1"/>
    <col min="7430" max="7430" width="9" style="122" hidden="1"/>
    <col min="7431" max="7431" width="8" style="122" hidden="1"/>
    <col min="7432" max="7437" width="12.26953125" style="122" hidden="1"/>
    <col min="7438" max="7438" width="11.26953125" style="122" hidden="1"/>
    <col min="7439" max="7680" width="12.26953125" style="122" hidden="1"/>
    <col min="7681" max="7681" width="53.81640625" style="122" hidden="1"/>
    <col min="7682" max="7683" width="7.7265625" style="122" hidden="1"/>
    <col min="7684" max="7684" width="8.26953125" style="122" hidden="1"/>
    <col min="7685" max="7685" width="8.453125" style="122" hidden="1"/>
    <col min="7686" max="7686" width="9" style="122" hidden="1"/>
    <col min="7687" max="7687" width="8" style="122" hidden="1"/>
    <col min="7688" max="7693" width="12.26953125" style="122" hidden="1"/>
    <col min="7694" max="7694" width="11.26953125" style="122" hidden="1"/>
    <col min="7695" max="7936" width="12.26953125" style="122" hidden="1"/>
    <col min="7937" max="7937" width="53.81640625" style="122" hidden="1"/>
    <col min="7938" max="7939" width="7.7265625" style="122" hidden="1"/>
    <col min="7940" max="7940" width="8.26953125" style="122" hidden="1"/>
    <col min="7941" max="7941" width="8.453125" style="122" hidden="1"/>
    <col min="7942" max="7942" width="9" style="122" hidden="1"/>
    <col min="7943" max="7943" width="8" style="122" hidden="1"/>
    <col min="7944" max="7949" width="12.26953125" style="122" hidden="1"/>
    <col min="7950" max="7950" width="11.26953125" style="122" hidden="1"/>
    <col min="7951" max="8192" width="12.26953125" style="122" hidden="1"/>
    <col min="8193" max="8193" width="53.81640625" style="122" hidden="1"/>
    <col min="8194" max="8195" width="7.7265625" style="122" hidden="1"/>
    <col min="8196" max="8196" width="8.26953125" style="122" hidden="1"/>
    <col min="8197" max="8197" width="8.453125" style="122" hidden="1"/>
    <col min="8198" max="8198" width="9" style="122" hidden="1"/>
    <col min="8199" max="8199" width="8" style="122" hidden="1"/>
    <col min="8200" max="8205" width="12.26953125" style="122" hidden="1"/>
    <col min="8206" max="8206" width="11.26953125" style="122" hidden="1"/>
    <col min="8207" max="8448" width="12.26953125" style="122" hidden="1"/>
    <col min="8449" max="8449" width="53.81640625" style="122" hidden="1"/>
    <col min="8450" max="8451" width="7.7265625" style="122" hidden="1"/>
    <col min="8452" max="8452" width="8.26953125" style="122" hidden="1"/>
    <col min="8453" max="8453" width="8.453125" style="122" hidden="1"/>
    <col min="8454" max="8454" width="9" style="122" hidden="1"/>
    <col min="8455" max="8455" width="8" style="122" hidden="1"/>
    <col min="8456" max="8461" width="12.26953125" style="122" hidden="1"/>
    <col min="8462" max="8462" width="11.26953125" style="122" hidden="1"/>
    <col min="8463" max="8704" width="12.26953125" style="122" hidden="1"/>
    <col min="8705" max="8705" width="53.81640625" style="122" hidden="1"/>
    <col min="8706" max="8707" width="7.7265625" style="122" hidden="1"/>
    <col min="8708" max="8708" width="8.26953125" style="122" hidden="1"/>
    <col min="8709" max="8709" width="8.453125" style="122" hidden="1"/>
    <col min="8710" max="8710" width="9" style="122" hidden="1"/>
    <col min="8711" max="8711" width="8" style="122" hidden="1"/>
    <col min="8712" max="8717" width="12.26953125" style="122" hidden="1"/>
    <col min="8718" max="8718" width="11.26953125" style="122" hidden="1"/>
    <col min="8719" max="8960" width="12.26953125" style="122" hidden="1"/>
    <col min="8961" max="8961" width="53.81640625" style="122" hidden="1"/>
    <col min="8962" max="8963" width="7.7265625" style="122" hidden="1"/>
    <col min="8964" max="8964" width="8.26953125" style="122" hidden="1"/>
    <col min="8965" max="8965" width="8.453125" style="122" hidden="1"/>
    <col min="8966" max="8966" width="9" style="122" hidden="1"/>
    <col min="8967" max="8967" width="8" style="122" hidden="1"/>
    <col min="8968" max="8973" width="12.26953125" style="122" hidden="1"/>
    <col min="8974" max="8974" width="11.26953125" style="122" hidden="1"/>
    <col min="8975" max="9216" width="12.26953125" style="122" hidden="1"/>
    <col min="9217" max="9217" width="53.81640625" style="122" hidden="1"/>
    <col min="9218" max="9219" width="7.7265625" style="122" hidden="1"/>
    <col min="9220" max="9220" width="8.26953125" style="122" hidden="1"/>
    <col min="9221" max="9221" width="8.453125" style="122" hidden="1"/>
    <col min="9222" max="9222" width="9" style="122" hidden="1"/>
    <col min="9223" max="9223" width="8" style="122" hidden="1"/>
    <col min="9224" max="9229" width="12.26953125" style="122" hidden="1"/>
    <col min="9230" max="9230" width="11.26953125" style="122" hidden="1"/>
    <col min="9231" max="9472" width="12.26953125" style="122" hidden="1"/>
    <col min="9473" max="9473" width="53.81640625" style="122" hidden="1"/>
    <col min="9474" max="9475" width="7.7265625" style="122" hidden="1"/>
    <col min="9476" max="9476" width="8.26953125" style="122" hidden="1"/>
    <col min="9477" max="9477" width="8.453125" style="122" hidden="1"/>
    <col min="9478" max="9478" width="9" style="122" hidden="1"/>
    <col min="9479" max="9479" width="8" style="122" hidden="1"/>
    <col min="9480" max="9485" width="12.26953125" style="122" hidden="1"/>
    <col min="9486" max="9486" width="11.26953125" style="122" hidden="1"/>
    <col min="9487" max="9728" width="12.26953125" style="122" hidden="1"/>
    <col min="9729" max="9729" width="53.81640625" style="122" hidden="1"/>
    <col min="9730" max="9731" width="7.7265625" style="122" hidden="1"/>
    <col min="9732" max="9732" width="8.26953125" style="122" hidden="1"/>
    <col min="9733" max="9733" width="8.453125" style="122" hidden="1"/>
    <col min="9734" max="9734" width="9" style="122" hidden="1"/>
    <col min="9735" max="9735" width="8" style="122" hidden="1"/>
    <col min="9736" max="9741" width="12.26953125" style="122" hidden="1"/>
    <col min="9742" max="9742" width="11.26953125" style="122" hidden="1"/>
    <col min="9743" max="9984" width="12.26953125" style="122" hidden="1"/>
    <col min="9985" max="9985" width="53.81640625" style="122" hidden="1"/>
    <col min="9986" max="9987" width="7.7265625" style="122" hidden="1"/>
    <col min="9988" max="9988" width="8.26953125" style="122" hidden="1"/>
    <col min="9989" max="9989" width="8.453125" style="122" hidden="1"/>
    <col min="9990" max="9990" width="9" style="122" hidden="1"/>
    <col min="9991" max="9991" width="8" style="122" hidden="1"/>
    <col min="9992" max="9997" width="12.26953125" style="122" hidden="1"/>
    <col min="9998" max="9998" width="11.26953125" style="122" hidden="1"/>
    <col min="9999" max="10240" width="12.26953125" style="122" hidden="1"/>
    <col min="10241" max="10241" width="53.81640625" style="122" hidden="1"/>
    <col min="10242" max="10243" width="7.7265625" style="122" hidden="1"/>
    <col min="10244" max="10244" width="8.26953125" style="122" hidden="1"/>
    <col min="10245" max="10245" width="8.453125" style="122" hidden="1"/>
    <col min="10246" max="10246" width="9" style="122" hidden="1"/>
    <col min="10247" max="10247" width="8" style="122" hidden="1"/>
    <col min="10248" max="10253" width="12.26953125" style="122" hidden="1"/>
    <col min="10254" max="10254" width="11.26953125" style="122" hidden="1"/>
    <col min="10255" max="10496" width="12.26953125" style="122" hidden="1"/>
    <col min="10497" max="10497" width="53.81640625" style="122" hidden="1"/>
    <col min="10498" max="10499" width="7.7265625" style="122" hidden="1"/>
    <col min="10500" max="10500" width="8.26953125" style="122" hidden="1"/>
    <col min="10501" max="10501" width="8.453125" style="122" hidden="1"/>
    <col min="10502" max="10502" width="9" style="122" hidden="1"/>
    <col min="10503" max="10503" width="8" style="122" hidden="1"/>
    <col min="10504" max="10509" width="12.26953125" style="122" hidden="1"/>
    <col min="10510" max="10510" width="11.26953125" style="122" hidden="1"/>
    <col min="10511" max="10752" width="12.26953125" style="122" hidden="1"/>
    <col min="10753" max="10753" width="53.81640625" style="122" hidden="1"/>
    <col min="10754" max="10755" width="7.7265625" style="122" hidden="1"/>
    <col min="10756" max="10756" width="8.26953125" style="122" hidden="1"/>
    <col min="10757" max="10757" width="8.453125" style="122" hidden="1"/>
    <col min="10758" max="10758" width="9" style="122" hidden="1"/>
    <col min="10759" max="10759" width="8" style="122" hidden="1"/>
    <col min="10760" max="10765" width="12.26953125" style="122" hidden="1"/>
    <col min="10766" max="10766" width="11.26953125" style="122" hidden="1"/>
    <col min="10767" max="11008" width="12.26953125" style="122" hidden="1"/>
    <col min="11009" max="11009" width="53.81640625" style="122" hidden="1"/>
    <col min="11010" max="11011" width="7.7265625" style="122" hidden="1"/>
    <col min="11012" max="11012" width="8.26953125" style="122" hidden="1"/>
    <col min="11013" max="11013" width="8.453125" style="122" hidden="1"/>
    <col min="11014" max="11014" width="9" style="122" hidden="1"/>
    <col min="11015" max="11015" width="8" style="122" hidden="1"/>
    <col min="11016" max="11021" width="12.26953125" style="122" hidden="1"/>
    <col min="11022" max="11022" width="11.26953125" style="122" hidden="1"/>
    <col min="11023" max="11264" width="12.26953125" style="122" hidden="1"/>
    <col min="11265" max="11265" width="53.81640625" style="122" hidden="1"/>
    <col min="11266" max="11267" width="7.7265625" style="122" hidden="1"/>
    <col min="11268" max="11268" width="8.26953125" style="122" hidden="1"/>
    <col min="11269" max="11269" width="8.453125" style="122" hidden="1"/>
    <col min="11270" max="11270" width="9" style="122" hidden="1"/>
    <col min="11271" max="11271" width="8" style="122" hidden="1"/>
    <col min="11272" max="11277" width="12.26953125" style="122" hidden="1"/>
    <col min="11278" max="11278" width="11.26953125" style="122" hidden="1"/>
    <col min="11279" max="11520" width="12.26953125" style="122" hidden="1"/>
    <col min="11521" max="11521" width="53.81640625" style="122" hidden="1"/>
    <col min="11522" max="11523" width="7.7265625" style="122" hidden="1"/>
    <col min="11524" max="11524" width="8.26953125" style="122" hidden="1"/>
    <col min="11525" max="11525" width="8.453125" style="122" hidden="1"/>
    <col min="11526" max="11526" width="9" style="122" hidden="1"/>
    <col min="11527" max="11527" width="8" style="122" hidden="1"/>
    <col min="11528" max="11533" width="12.26953125" style="122" hidden="1"/>
    <col min="11534" max="11534" width="11.26953125" style="122" hidden="1"/>
    <col min="11535" max="11776" width="12.26953125" style="122" hidden="1"/>
    <col min="11777" max="11777" width="53.81640625" style="122" hidden="1"/>
    <col min="11778" max="11779" width="7.7265625" style="122" hidden="1"/>
    <col min="11780" max="11780" width="8.26953125" style="122" hidden="1"/>
    <col min="11781" max="11781" width="8.453125" style="122" hidden="1"/>
    <col min="11782" max="11782" width="9" style="122" hidden="1"/>
    <col min="11783" max="11783" width="8" style="122" hidden="1"/>
    <col min="11784" max="11789" width="12.26953125" style="122" hidden="1"/>
    <col min="11790" max="11790" width="11.26953125" style="122" hidden="1"/>
    <col min="11791" max="12032" width="12.26953125" style="122" hidden="1"/>
    <col min="12033" max="12033" width="53.81640625" style="122" hidden="1"/>
    <col min="12034" max="12035" width="7.7265625" style="122" hidden="1"/>
    <col min="12036" max="12036" width="8.26953125" style="122" hidden="1"/>
    <col min="12037" max="12037" width="8.453125" style="122" hidden="1"/>
    <col min="12038" max="12038" width="9" style="122" hidden="1"/>
    <col min="12039" max="12039" width="8" style="122" hidden="1"/>
    <col min="12040" max="12045" width="12.26953125" style="122" hidden="1"/>
    <col min="12046" max="12046" width="11.26953125" style="122" hidden="1"/>
    <col min="12047" max="12288" width="12.26953125" style="122" hidden="1"/>
    <col min="12289" max="12289" width="53.81640625" style="122" hidden="1"/>
    <col min="12290" max="12291" width="7.7265625" style="122" hidden="1"/>
    <col min="12292" max="12292" width="8.26953125" style="122" hidden="1"/>
    <col min="12293" max="12293" width="8.453125" style="122" hidden="1"/>
    <col min="12294" max="12294" width="9" style="122" hidden="1"/>
    <col min="12295" max="12295" width="8" style="122" hidden="1"/>
    <col min="12296" max="12301" width="12.26953125" style="122" hidden="1"/>
    <col min="12302" max="12302" width="11.26953125" style="122" hidden="1"/>
    <col min="12303" max="12544" width="12.26953125" style="122" hidden="1"/>
    <col min="12545" max="12545" width="53.81640625" style="122" hidden="1"/>
    <col min="12546" max="12547" width="7.7265625" style="122" hidden="1"/>
    <col min="12548" max="12548" width="8.26953125" style="122" hidden="1"/>
    <col min="12549" max="12549" width="8.453125" style="122" hidden="1"/>
    <col min="12550" max="12550" width="9" style="122" hidden="1"/>
    <col min="12551" max="12551" width="8" style="122" hidden="1"/>
    <col min="12552" max="12557" width="12.26953125" style="122" hidden="1"/>
    <col min="12558" max="12558" width="11.26953125" style="122" hidden="1"/>
    <col min="12559" max="12800" width="12.26953125" style="122" hidden="1"/>
    <col min="12801" max="12801" width="53.81640625" style="122" hidden="1"/>
    <col min="12802" max="12803" width="7.7265625" style="122" hidden="1"/>
    <col min="12804" max="12804" width="8.26953125" style="122" hidden="1"/>
    <col min="12805" max="12805" width="8.453125" style="122" hidden="1"/>
    <col min="12806" max="12806" width="9" style="122" hidden="1"/>
    <col min="12807" max="12807" width="8" style="122" hidden="1"/>
    <col min="12808" max="12813" width="12.26953125" style="122" hidden="1"/>
    <col min="12814" max="12814" width="11.26953125" style="122" hidden="1"/>
    <col min="12815" max="13056" width="12.26953125" style="122" hidden="1"/>
    <col min="13057" max="13057" width="53.81640625" style="122" hidden="1"/>
    <col min="13058" max="13059" width="7.7265625" style="122" hidden="1"/>
    <col min="13060" max="13060" width="8.26953125" style="122" hidden="1"/>
    <col min="13061" max="13061" width="8.453125" style="122" hidden="1"/>
    <col min="13062" max="13062" width="9" style="122" hidden="1"/>
    <col min="13063" max="13063" width="8" style="122" hidden="1"/>
    <col min="13064" max="13069" width="12.26953125" style="122" hidden="1"/>
    <col min="13070" max="13070" width="11.26953125" style="122" hidden="1"/>
    <col min="13071" max="13312" width="12.26953125" style="122" hidden="1"/>
    <col min="13313" max="13313" width="53.81640625" style="122" hidden="1"/>
    <col min="13314" max="13315" width="7.7265625" style="122" hidden="1"/>
    <col min="13316" max="13316" width="8.26953125" style="122" hidden="1"/>
    <col min="13317" max="13317" width="8.453125" style="122" hidden="1"/>
    <col min="13318" max="13318" width="9" style="122" hidden="1"/>
    <col min="13319" max="13319" width="8" style="122" hidden="1"/>
    <col min="13320" max="13325" width="12.26953125" style="122" hidden="1"/>
    <col min="13326" max="13326" width="11.26953125" style="122" hidden="1"/>
    <col min="13327" max="13568" width="12.26953125" style="122" hidden="1"/>
    <col min="13569" max="13569" width="53.81640625" style="122" hidden="1"/>
    <col min="13570" max="13571" width="7.7265625" style="122" hidden="1"/>
    <col min="13572" max="13572" width="8.26953125" style="122" hidden="1"/>
    <col min="13573" max="13573" width="8.453125" style="122" hidden="1"/>
    <col min="13574" max="13574" width="9" style="122" hidden="1"/>
    <col min="13575" max="13575" width="8" style="122" hidden="1"/>
    <col min="13576" max="13581" width="12.26953125" style="122" hidden="1"/>
    <col min="13582" max="13582" width="11.26953125" style="122" hidden="1"/>
    <col min="13583" max="13824" width="12.26953125" style="122" hidden="1"/>
    <col min="13825" max="13825" width="53.81640625" style="122" hidden="1"/>
    <col min="13826" max="13827" width="7.7265625" style="122" hidden="1"/>
    <col min="13828" max="13828" width="8.26953125" style="122" hidden="1"/>
    <col min="13829" max="13829" width="8.453125" style="122" hidden="1"/>
    <col min="13830" max="13830" width="9" style="122" hidden="1"/>
    <col min="13831" max="13831" width="8" style="122" hidden="1"/>
    <col min="13832" max="13837" width="12.26953125" style="122" hidden="1"/>
    <col min="13838" max="13838" width="11.26953125" style="122" hidden="1"/>
    <col min="13839" max="14080" width="12.26953125" style="122" hidden="1"/>
    <col min="14081" max="14081" width="53.81640625" style="122" hidden="1"/>
    <col min="14082" max="14083" width="7.7265625" style="122" hidden="1"/>
    <col min="14084" max="14084" width="8.26953125" style="122" hidden="1"/>
    <col min="14085" max="14085" width="8.453125" style="122" hidden="1"/>
    <col min="14086" max="14086" width="9" style="122" hidden="1"/>
    <col min="14087" max="14087" width="8" style="122" hidden="1"/>
    <col min="14088" max="14093" width="12.26953125" style="122" hidden="1"/>
    <col min="14094" max="14094" width="11.26953125" style="122" hidden="1"/>
    <col min="14095" max="14336" width="12.26953125" style="122" hidden="1"/>
    <col min="14337" max="14337" width="53.81640625" style="122" hidden="1"/>
    <col min="14338" max="14339" width="7.7265625" style="122" hidden="1"/>
    <col min="14340" max="14340" width="8.26953125" style="122" hidden="1"/>
    <col min="14341" max="14341" width="8.453125" style="122" hidden="1"/>
    <col min="14342" max="14342" width="9" style="122" hidden="1"/>
    <col min="14343" max="14343" width="8" style="122" hidden="1"/>
    <col min="14344" max="14349" width="12.26953125" style="122" hidden="1"/>
    <col min="14350" max="14350" width="11.26953125" style="122" hidden="1"/>
    <col min="14351" max="14592" width="12.26953125" style="122" hidden="1"/>
    <col min="14593" max="14593" width="53.81640625" style="122" hidden="1"/>
    <col min="14594" max="14595" width="7.7265625" style="122" hidden="1"/>
    <col min="14596" max="14596" width="8.26953125" style="122" hidden="1"/>
    <col min="14597" max="14597" width="8.453125" style="122" hidden="1"/>
    <col min="14598" max="14598" width="9" style="122" hidden="1"/>
    <col min="14599" max="14599" width="8" style="122" hidden="1"/>
    <col min="14600" max="14605" width="12.26953125" style="122" hidden="1"/>
    <col min="14606" max="14606" width="11.26953125" style="122" hidden="1"/>
    <col min="14607" max="14848" width="12.26953125" style="122" hidden="1"/>
    <col min="14849" max="14849" width="53.81640625" style="122" hidden="1"/>
    <col min="14850" max="14851" width="7.7265625" style="122" hidden="1"/>
    <col min="14852" max="14852" width="8.26953125" style="122" hidden="1"/>
    <col min="14853" max="14853" width="8.453125" style="122" hidden="1"/>
    <col min="14854" max="14854" width="9" style="122" hidden="1"/>
    <col min="14855" max="14855" width="8" style="122" hidden="1"/>
    <col min="14856" max="14861" width="12.26953125" style="122" hidden="1"/>
    <col min="14862" max="14862" width="11.26953125" style="122" hidden="1"/>
    <col min="14863" max="15104" width="12.26953125" style="122" hidden="1"/>
    <col min="15105" max="15105" width="53.81640625" style="122" hidden="1"/>
    <col min="15106" max="15107" width="7.7265625" style="122" hidden="1"/>
    <col min="15108" max="15108" width="8.26953125" style="122" hidden="1"/>
    <col min="15109" max="15109" width="8.453125" style="122" hidden="1"/>
    <col min="15110" max="15110" width="9" style="122" hidden="1"/>
    <col min="15111" max="15111" width="8" style="122" hidden="1"/>
    <col min="15112" max="15117" width="12.26953125" style="122" hidden="1"/>
    <col min="15118" max="15118" width="11.26953125" style="122" hidden="1"/>
    <col min="15119" max="15360" width="12.26953125" style="122" hidden="1"/>
    <col min="15361" max="15361" width="53.81640625" style="122" hidden="1"/>
    <col min="15362" max="15363" width="7.7265625" style="122" hidden="1"/>
    <col min="15364" max="15364" width="8.26953125" style="122" hidden="1"/>
    <col min="15365" max="15365" width="8.453125" style="122" hidden="1"/>
    <col min="15366" max="15366" width="9" style="122" hidden="1"/>
    <col min="15367" max="15367" width="8" style="122" hidden="1"/>
    <col min="15368" max="15373" width="12.26953125" style="122" hidden="1"/>
    <col min="15374" max="15374" width="11.26953125" style="122" hidden="1"/>
    <col min="15375" max="15616" width="12.26953125" style="122" hidden="1"/>
    <col min="15617" max="15617" width="53.81640625" style="122" hidden="1"/>
    <col min="15618" max="15619" width="7.7265625" style="122" hidden="1"/>
    <col min="15620" max="15620" width="8.26953125" style="122" hidden="1"/>
    <col min="15621" max="15621" width="8.453125" style="122" hidden="1"/>
    <col min="15622" max="15622" width="9" style="122" hidden="1"/>
    <col min="15623" max="15623" width="8" style="122" hidden="1"/>
    <col min="15624" max="15629" width="12.26953125" style="122" hidden="1"/>
    <col min="15630" max="15630" width="11.26953125" style="122" hidden="1"/>
    <col min="15631" max="15872" width="12.26953125" style="122" hidden="1"/>
    <col min="15873" max="15873" width="53.81640625" style="122" hidden="1"/>
    <col min="15874" max="15875" width="7.7265625" style="122" hidden="1"/>
    <col min="15876" max="15876" width="8.26953125" style="122" hidden="1"/>
    <col min="15877" max="15877" width="8.453125" style="122" hidden="1"/>
    <col min="15878" max="15878" width="9" style="122" hidden="1"/>
    <col min="15879" max="15879" width="8" style="122" hidden="1"/>
    <col min="15880" max="15885" width="12.26953125" style="122" hidden="1"/>
    <col min="15886" max="15886" width="11.26953125" style="122" hidden="1"/>
    <col min="15887" max="16128" width="12.26953125" style="122" hidden="1"/>
    <col min="16129" max="16129" width="53.81640625" style="122" hidden="1"/>
    <col min="16130" max="16131" width="7.7265625" style="122" hidden="1"/>
    <col min="16132" max="16132" width="8.26953125" style="122" hidden="1"/>
    <col min="16133" max="16133" width="8.453125" style="122" hidden="1"/>
    <col min="16134" max="16134" width="9" style="122" hidden="1"/>
    <col min="16135" max="16135" width="8" style="122" hidden="1"/>
    <col min="16136" max="16141" width="12.26953125" style="122" hidden="1"/>
    <col min="16142" max="16142" width="11.26953125" style="122" hidden="1"/>
    <col min="16143" max="16384" width="12.26953125" style="122" hidden="1"/>
  </cols>
  <sheetData>
    <row r="1" spans="1:246" ht="15">
      <c r="A1" s="118"/>
      <c r="B1" s="118"/>
      <c r="C1" s="161"/>
      <c r="D1" s="118"/>
      <c r="E1" s="118"/>
      <c r="F1" s="118"/>
      <c r="G1" s="118"/>
      <c r="H1" s="118"/>
      <c r="I1" s="118"/>
      <c r="N1" s="118"/>
      <c r="P1" s="216" t="s">
        <v>273</v>
      </c>
    </row>
    <row r="2" spans="1:246" ht="15">
      <c r="A2" s="118"/>
      <c r="B2" s="118"/>
      <c r="C2" s="161"/>
      <c r="D2" s="118"/>
      <c r="E2" s="118"/>
      <c r="F2" s="118"/>
      <c r="G2" s="118"/>
      <c r="H2" s="118"/>
      <c r="I2" s="118"/>
      <c r="N2" s="118"/>
      <c r="P2" s="216"/>
    </row>
    <row r="3" spans="1:246" ht="15">
      <c r="A3" s="118"/>
      <c r="B3" s="118"/>
      <c r="C3" s="161"/>
      <c r="D3" s="118"/>
      <c r="E3" s="118"/>
      <c r="F3" s="118"/>
      <c r="G3" s="118"/>
      <c r="H3" s="118"/>
      <c r="I3" s="118"/>
      <c r="N3" s="118"/>
      <c r="P3" s="216"/>
    </row>
    <row r="4" spans="1:246" ht="15.75" customHeight="1">
      <c r="A4" s="310" t="s">
        <v>224</v>
      </c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</row>
    <row r="5" spans="1:246" ht="18.75" customHeight="1">
      <c r="A5" s="311" t="s">
        <v>225</v>
      </c>
      <c r="B5" s="31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</row>
    <row r="6" spans="1:246" ht="8.15" customHeight="1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1:246" ht="18.75" customHeight="1">
      <c r="A7" s="310" t="s">
        <v>226</v>
      </c>
      <c r="B7" s="310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</row>
    <row r="8" spans="1:246" ht="18">
      <c r="A8" s="310" t="s">
        <v>227</v>
      </c>
      <c r="B8" s="310"/>
      <c r="C8" s="310"/>
      <c r="D8" s="310"/>
      <c r="E8" s="310"/>
      <c r="F8" s="310"/>
      <c r="G8" s="310"/>
      <c r="H8" s="310"/>
      <c r="I8" s="310"/>
      <c r="J8" s="310"/>
      <c r="K8" s="310"/>
      <c r="L8" s="310"/>
      <c r="M8" s="310"/>
      <c r="N8" s="310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/>
      <c r="FY8" s="126"/>
      <c r="FZ8" s="126"/>
      <c r="GA8" s="126"/>
      <c r="GB8" s="126"/>
      <c r="GC8" s="126"/>
      <c r="GD8" s="126"/>
      <c r="GE8" s="126"/>
      <c r="GF8" s="126"/>
      <c r="GG8" s="126"/>
      <c r="GH8" s="126"/>
      <c r="GI8" s="126"/>
      <c r="GJ8" s="126"/>
      <c r="GK8" s="126"/>
      <c r="GL8" s="126"/>
      <c r="GM8" s="126"/>
      <c r="GN8" s="126"/>
      <c r="GO8" s="126"/>
      <c r="GP8" s="126"/>
      <c r="GQ8" s="126"/>
      <c r="GR8" s="126"/>
      <c r="GS8" s="126"/>
      <c r="GT8" s="126"/>
      <c r="GU8" s="126"/>
      <c r="GV8" s="126"/>
      <c r="GW8" s="126"/>
      <c r="GX8" s="126"/>
      <c r="GY8" s="126"/>
      <c r="GZ8" s="126"/>
      <c r="HA8" s="126"/>
      <c r="HB8" s="126"/>
      <c r="HC8" s="126"/>
      <c r="HD8" s="126"/>
      <c r="HE8" s="126"/>
      <c r="HF8" s="126"/>
      <c r="HG8" s="126"/>
      <c r="HH8" s="126"/>
      <c r="HI8" s="126"/>
      <c r="HJ8" s="126"/>
      <c r="HK8" s="126"/>
      <c r="HL8" s="126"/>
      <c r="HM8" s="126"/>
      <c r="HN8" s="126"/>
      <c r="HO8" s="126"/>
      <c r="HP8" s="126"/>
      <c r="HQ8" s="126"/>
      <c r="HR8" s="126"/>
      <c r="HS8" s="126"/>
      <c r="HT8" s="126"/>
      <c r="HU8" s="126"/>
      <c r="HV8" s="126"/>
      <c r="HW8" s="126"/>
      <c r="HX8" s="126"/>
      <c r="HY8" s="126"/>
      <c r="HZ8" s="126"/>
      <c r="IA8" s="126"/>
      <c r="IB8" s="126"/>
      <c r="IC8" s="126"/>
      <c r="ID8" s="126"/>
      <c r="IE8" s="126"/>
      <c r="IF8" s="126"/>
      <c r="IG8" s="126"/>
      <c r="IH8" s="126"/>
      <c r="II8" s="126"/>
      <c r="IJ8" s="126"/>
      <c r="IK8" s="126"/>
      <c r="IL8" s="126"/>
    </row>
    <row r="9" spans="1:246" ht="6" customHeight="1" thickBot="1">
      <c r="A9" s="127"/>
      <c r="B9" s="127"/>
      <c r="C9" s="127"/>
      <c r="D9" s="127"/>
      <c r="E9" s="127"/>
      <c r="G9" s="127"/>
      <c r="H9" s="127"/>
      <c r="N9" s="127"/>
    </row>
    <row r="10" spans="1:246" s="3" customFormat="1" ht="16.5" customHeight="1">
      <c r="A10" s="312" t="s">
        <v>228</v>
      </c>
      <c r="B10" s="308" t="s">
        <v>241</v>
      </c>
      <c r="C10" s="308" t="s">
        <v>242</v>
      </c>
      <c r="D10" s="308" t="s">
        <v>243</v>
      </c>
      <c r="E10" s="308" t="s">
        <v>244</v>
      </c>
      <c r="F10" s="308" t="s">
        <v>245</v>
      </c>
      <c r="G10" s="308" t="s">
        <v>246</v>
      </c>
      <c r="H10" s="308" t="s">
        <v>247</v>
      </c>
      <c r="I10" s="308" t="s">
        <v>248</v>
      </c>
      <c r="J10" s="308" t="s">
        <v>345</v>
      </c>
      <c r="K10" s="308" t="s">
        <v>249</v>
      </c>
      <c r="L10" s="308" t="s">
        <v>250</v>
      </c>
      <c r="M10" s="308" t="s">
        <v>251</v>
      </c>
      <c r="N10" s="308" t="s">
        <v>346</v>
      </c>
    </row>
    <row r="11" spans="1:246" s="3" customFormat="1" ht="23.25" customHeight="1" thickBot="1">
      <c r="A11" s="313"/>
      <c r="B11" s="309"/>
      <c r="C11" s="309"/>
      <c r="D11" s="309"/>
      <c r="E11" s="309"/>
      <c r="F11" s="309"/>
      <c r="G11" s="309"/>
      <c r="H11" s="309"/>
      <c r="I11" s="309"/>
      <c r="J11" s="309"/>
      <c r="K11" s="309"/>
      <c r="L11" s="309"/>
      <c r="M11" s="309"/>
      <c r="N11" s="309"/>
    </row>
    <row r="12" spans="1:246" s="10" customFormat="1" ht="13">
      <c r="A12" s="8" t="s">
        <v>1</v>
      </c>
      <c r="B12" s="134">
        <f>IF($A12="","",'Situfin serie mensual'!JR2)</f>
        <v>4101.4709384080006</v>
      </c>
      <c r="C12" s="134">
        <f>IF($A12="","",'Situfin serie mensual'!JS2)</f>
        <v>3480.9702481460008</v>
      </c>
      <c r="D12" s="134">
        <f>IF($A12="","",'Situfin serie mensual'!JT2)</f>
        <v>4278.6638509710001</v>
      </c>
      <c r="E12" s="134">
        <f>IF($A12="","",'Situfin serie mensual'!JU2)</f>
        <v>5671.4023235040004</v>
      </c>
      <c r="F12" s="134">
        <f>IF($A12="","",'Situfin serie mensual'!JV2)</f>
        <v>0</v>
      </c>
      <c r="G12" s="134">
        <f>IF($A12="","",'Situfin serie mensual'!JW2)</f>
        <v>0</v>
      </c>
      <c r="H12" s="134">
        <f>IF($A12="","",'Situfin serie mensual'!JX2)</f>
        <v>0</v>
      </c>
      <c r="I12" s="134">
        <f>IF($A12="","",'Situfin serie mensual'!JY2)</f>
        <v>0</v>
      </c>
      <c r="J12" s="134">
        <f>IF($A12="","",'Situfin serie mensual'!JZ2)</f>
        <v>0</v>
      </c>
      <c r="K12" s="134">
        <f>IF($A12="","",'Situfin serie mensual'!KA2)</f>
        <v>0</v>
      </c>
      <c r="L12" s="134">
        <f>IF($A12="","",'Situfin serie mensual'!KB2)</f>
        <v>0</v>
      </c>
      <c r="M12" s="134">
        <f>IF($A12="","",'Situfin serie mensual'!KC2)</f>
        <v>0</v>
      </c>
      <c r="N12" s="134">
        <f>+SUM(B12:M12)</f>
        <v>17532.507361029002</v>
      </c>
    </row>
    <row r="13" spans="1:246" s="10" customFormat="1" ht="13">
      <c r="A13" s="8"/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</row>
    <row r="14" spans="1:246" s="10" customFormat="1" ht="13" outlineLevel="1">
      <c r="A14" s="10" t="s">
        <v>176</v>
      </c>
      <c r="B14" s="134">
        <f>IF($A14="","",'Situfin serie mensual'!JR4)</f>
        <v>3178.4616770540006</v>
      </c>
      <c r="C14" s="134">
        <f>IF($A14="","",'Situfin serie mensual'!JS4)</f>
        <v>2633.9520063610003</v>
      </c>
      <c r="D14" s="134">
        <f>IF($A14="","",'Situfin serie mensual'!JT4)</f>
        <v>3418.1419813790003</v>
      </c>
      <c r="E14" s="134">
        <f>IF($A14="","",'Situfin serie mensual'!JU4)</f>
        <v>4748.5826266710001</v>
      </c>
      <c r="F14" s="134">
        <f>IF($A14="","",'Situfin serie mensual'!JV4)</f>
        <v>0</v>
      </c>
      <c r="G14" s="134">
        <f>IF($A14="","",'Situfin serie mensual'!JW4)</f>
        <v>0</v>
      </c>
      <c r="H14" s="134">
        <f>IF($A14="","",'Situfin serie mensual'!JX4)</f>
        <v>0</v>
      </c>
      <c r="I14" s="134">
        <f>IF($A14="","",'Situfin serie mensual'!JY4)</f>
        <v>0</v>
      </c>
      <c r="J14" s="134">
        <f>IF($A14="","",'Situfin serie mensual'!JZ4)</f>
        <v>0</v>
      </c>
      <c r="K14" s="134">
        <f>IF($A14="","",'Situfin serie mensual'!KA4)</f>
        <v>0</v>
      </c>
      <c r="L14" s="134">
        <f>IF($A14="","",'Situfin serie mensual'!KB4)</f>
        <v>0</v>
      </c>
      <c r="M14" s="134">
        <f>IF($A14="","",'Situfin serie mensual'!KC4)</f>
        <v>0</v>
      </c>
      <c r="N14" s="134">
        <f>+SUM(B14:M14)</f>
        <v>13979.138291465002</v>
      </c>
      <c r="O14" s="164"/>
      <c r="P14" s="164"/>
      <c r="Q14" s="135"/>
    </row>
    <row r="15" spans="1:246" s="137" customFormat="1" ht="13">
      <c r="A15" s="13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0"/>
      <c r="P15" s="10"/>
    </row>
    <row r="16" spans="1:246" s="16" customFormat="1" ht="13" outlineLevel="2">
      <c r="A16" s="10" t="s">
        <v>10</v>
      </c>
      <c r="B16" s="134">
        <f>IF($A16="","",'Situfin serie mensual'!JR13)</f>
        <v>300.65501816900002</v>
      </c>
      <c r="C16" s="134">
        <f>IF($A16="","",'Situfin serie mensual'!JS13)</f>
        <v>290.95138875499998</v>
      </c>
      <c r="D16" s="134">
        <f>IF($A16="","",'Situfin serie mensual'!JT13)</f>
        <v>292.92762942099995</v>
      </c>
      <c r="E16" s="134">
        <f>IF($A16="","",'Situfin serie mensual'!JU13)</f>
        <v>367.31267050600002</v>
      </c>
      <c r="F16" s="134">
        <f>IF($A16="","",'Situfin serie mensual'!JV13)</f>
        <v>0</v>
      </c>
      <c r="G16" s="134">
        <f>IF($A16="","",'Situfin serie mensual'!JW13)</f>
        <v>0</v>
      </c>
      <c r="H16" s="134">
        <f>IF($A16="","",'Situfin serie mensual'!JX13)</f>
        <v>0</v>
      </c>
      <c r="I16" s="134">
        <f>IF($A16="","",'Situfin serie mensual'!JY13)</f>
        <v>0</v>
      </c>
      <c r="J16" s="134">
        <f>IF($A16="","",'Situfin serie mensual'!JZ13)</f>
        <v>0</v>
      </c>
      <c r="K16" s="134">
        <f>IF($A16="","",'Situfin serie mensual'!KA13)</f>
        <v>0</v>
      </c>
      <c r="L16" s="134">
        <f>IF($A16="","",'Situfin serie mensual'!KB13)</f>
        <v>0</v>
      </c>
      <c r="M16" s="134">
        <f>IF($A16="","",'Situfin serie mensual'!KC13)</f>
        <v>0</v>
      </c>
      <c r="N16" s="134">
        <f>+SUM(B16:M16)</f>
        <v>1251.8467068509999</v>
      </c>
      <c r="P16" s="10"/>
    </row>
    <row r="17" spans="1:16" s="137" customFormat="1" ht="13">
      <c r="A17" s="13"/>
      <c r="B17" s="136" t="str">
        <f>IF($A17="","",'Situfin serie mensual'!JF14)</f>
        <v/>
      </c>
      <c r="C17" s="136" t="str">
        <f>IF($A17="","",'Situfin serie mensual'!JG14)</f>
        <v/>
      </c>
      <c r="D17" s="136" t="str">
        <f>IF($A17="","",'Situfin serie mensual'!JH14)</f>
        <v/>
      </c>
      <c r="E17" s="136" t="str">
        <f>IF($A17="","",'Situfin serie mensual'!JI14)</f>
        <v/>
      </c>
      <c r="F17" s="136" t="str">
        <f>IF($A17="","",'Situfin serie mensual'!JJ14)</f>
        <v/>
      </c>
      <c r="G17" s="136" t="str">
        <f>IF($A17="","",'Situfin serie mensual'!JK14)</f>
        <v/>
      </c>
      <c r="H17" s="136" t="str">
        <f>IF($A17="","",'Situfin serie mensual'!JL14)</f>
        <v/>
      </c>
      <c r="I17" s="136" t="str">
        <f>IF($A17="","",'Situfin serie mensual'!JM14)</f>
        <v/>
      </c>
      <c r="J17" s="136" t="str">
        <f>IF($A17="","",'Situfin serie mensual'!JN14)</f>
        <v/>
      </c>
      <c r="K17" s="136" t="str">
        <f>IF($A17="","",'Situfin serie mensual'!JO14)</f>
        <v/>
      </c>
      <c r="L17" s="136" t="str">
        <f>IF($A17="","",'Situfin serie mensual'!JP14)</f>
        <v/>
      </c>
      <c r="M17" s="136" t="str">
        <f>IF($A17="","",'Situfin serie mensual'!JQ14)</f>
        <v/>
      </c>
      <c r="N17" s="136"/>
      <c r="P17" s="10"/>
    </row>
    <row r="18" spans="1:16" s="16" customFormat="1" ht="13" outlineLevel="2">
      <c r="A18" s="10" t="s">
        <v>11</v>
      </c>
      <c r="B18" s="134">
        <f>IF($A18="","",'Situfin serie mensual'!JR15)</f>
        <v>169.22834761500002</v>
      </c>
      <c r="C18" s="134">
        <f>IF($A18="","",'Situfin serie mensual'!JS15)</f>
        <v>73.348875678000013</v>
      </c>
      <c r="D18" s="134">
        <f>IF($A18="","",'Situfin serie mensual'!JT15)</f>
        <v>101.23536137900001</v>
      </c>
      <c r="E18" s="134">
        <f>IF($A18="","",'Situfin serie mensual'!JU15)</f>
        <v>134.69156747</v>
      </c>
      <c r="F18" s="134">
        <f>IF($A18="","",'Situfin serie mensual'!JV15)</f>
        <v>0</v>
      </c>
      <c r="G18" s="134">
        <f>IF($A18="","",'Situfin serie mensual'!JW15)</f>
        <v>0</v>
      </c>
      <c r="H18" s="134">
        <f>IF($A18="","",'Situfin serie mensual'!JX15)</f>
        <v>0</v>
      </c>
      <c r="I18" s="134">
        <f>IF($A18="","",'Situfin serie mensual'!JY15)</f>
        <v>0</v>
      </c>
      <c r="J18" s="134">
        <f>IF($A18="","",'Situfin serie mensual'!JZ15)</f>
        <v>0</v>
      </c>
      <c r="K18" s="134">
        <f>IF($A18="","",'Situfin serie mensual'!KA15)</f>
        <v>0</v>
      </c>
      <c r="L18" s="134">
        <f>IF($A18="","",'Situfin serie mensual'!KB15)</f>
        <v>0</v>
      </c>
      <c r="M18" s="134">
        <f>IF($A18="","",'Situfin serie mensual'!KC15)</f>
        <v>0</v>
      </c>
      <c r="N18" s="134">
        <f t="shared" ref="N18:N35" si="0">+SUM(B18:M18)</f>
        <v>478.50415214200007</v>
      </c>
      <c r="P18" s="10"/>
    </row>
    <row r="19" spans="1:16" s="137" customFormat="1" ht="13">
      <c r="A19" s="13" t="s">
        <v>232</v>
      </c>
      <c r="B19" s="136">
        <f>IF($A19="","",'Situfin serie mensual'!JR16)</f>
        <v>92.3996025</v>
      </c>
      <c r="C19" s="136">
        <f>IF($A19="","",'Situfin serie mensual'!JS16)</f>
        <v>0</v>
      </c>
      <c r="D19" s="136">
        <f>IF($A19="","",'Situfin serie mensual'!JT16)</f>
        <v>0</v>
      </c>
      <c r="E19" s="136">
        <f>IF($A19="","",'Situfin serie mensual'!JU16)</f>
        <v>54.091440000000006</v>
      </c>
      <c r="F19" s="136">
        <f>IF($A19="","",'Situfin serie mensual'!JV16)</f>
        <v>0</v>
      </c>
      <c r="G19" s="136">
        <f>IF($A19="","",'Situfin serie mensual'!JW16)</f>
        <v>0</v>
      </c>
      <c r="H19" s="136">
        <f>IF($A19="","",'Situfin serie mensual'!JX16)</f>
        <v>0</v>
      </c>
      <c r="I19" s="136">
        <f>IF($A19="","",'Situfin serie mensual'!JY16)</f>
        <v>0</v>
      </c>
      <c r="J19" s="136">
        <f>IF($A19="","",'Situfin serie mensual'!JZ16)</f>
        <v>0</v>
      </c>
      <c r="K19" s="136">
        <f>IF($A19="","",'Situfin serie mensual'!KA16)</f>
        <v>0</v>
      </c>
      <c r="L19" s="136">
        <f>IF($A19="","",'Situfin serie mensual'!KB16)</f>
        <v>0</v>
      </c>
      <c r="M19" s="136">
        <f>IF($A19="","",'Situfin serie mensual'!KC16)</f>
        <v>0</v>
      </c>
      <c r="N19" s="136">
        <f t="shared" si="0"/>
        <v>146.49104249999999</v>
      </c>
      <c r="P19" s="10"/>
    </row>
    <row r="20" spans="1:16" s="137" customFormat="1" ht="13">
      <c r="A20" s="194" t="s">
        <v>267</v>
      </c>
      <c r="B20" s="136">
        <f>IF($A20="","",'Situfin serie mensual'!JR17)</f>
        <v>0</v>
      </c>
      <c r="C20" s="136">
        <f>IF($A20="","",'Situfin serie mensual'!JS17)</f>
        <v>0</v>
      </c>
      <c r="D20" s="136">
        <f>IF($A20="","",'Situfin serie mensual'!JT17)</f>
        <v>0</v>
      </c>
      <c r="E20" s="136">
        <f>IF($A20="","",'Situfin serie mensual'!JU17)</f>
        <v>54.091440000000006</v>
      </c>
      <c r="F20" s="136">
        <f>IF($A20="","",'Situfin serie mensual'!JV17)</f>
        <v>0</v>
      </c>
      <c r="G20" s="136">
        <f>IF($A20="","",'Situfin serie mensual'!JW17)</f>
        <v>0</v>
      </c>
      <c r="H20" s="136">
        <f>IF($A20="","",'Situfin serie mensual'!JX17)</f>
        <v>0</v>
      </c>
      <c r="I20" s="136">
        <f>IF($A20="","",'Situfin serie mensual'!JY17)</f>
        <v>0</v>
      </c>
      <c r="J20" s="136">
        <f>IF($A20="","",'Situfin serie mensual'!JZ17)</f>
        <v>0</v>
      </c>
      <c r="K20" s="136">
        <f>IF($A20="","",'Situfin serie mensual'!KA17)</f>
        <v>0</v>
      </c>
      <c r="L20" s="136">
        <f>IF($A20="","",'Situfin serie mensual'!KB17)</f>
        <v>0</v>
      </c>
      <c r="M20" s="136">
        <f>IF($A20="","",'Situfin serie mensual'!KC17)</f>
        <v>0</v>
      </c>
      <c r="N20" s="136">
        <f t="shared" si="0"/>
        <v>54.091440000000006</v>
      </c>
      <c r="P20" s="10"/>
    </row>
    <row r="21" spans="1:16" s="137" customFormat="1" ht="13">
      <c r="A21" s="194" t="s">
        <v>268</v>
      </c>
      <c r="B21" s="136">
        <f>IF($A21="","",'Situfin serie mensual'!JR18)</f>
        <v>92.3996025</v>
      </c>
      <c r="C21" s="136">
        <f>IF($A21="","",'Situfin serie mensual'!JS18)</f>
        <v>0</v>
      </c>
      <c r="D21" s="136">
        <f>IF($A21="","",'Situfin serie mensual'!JT18)</f>
        <v>0</v>
      </c>
      <c r="E21" s="136">
        <f>IF($A21="","",'Situfin serie mensual'!JU18)</f>
        <v>0</v>
      </c>
      <c r="F21" s="136">
        <f>IF($A21="","",'Situfin serie mensual'!JV18)</f>
        <v>0</v>
      </c>
      <c r="G21" s="136">
        <f>IF($A21="","",'Situfin serie mensual'!JW18)</f>
        <v>0</v>
      </c>
      <c r="H21" s="136">
        <f>IF($A21="","",'Situfin serie mensual'!JX18)</f>
        <v>0</v>
      </c>
      <c r="I21" s="136">
        <f>IF($A21="","",'Situfin serie mensual'!JY18)</f>
        <v>0</v>
      </c>
      <c r="J21" s="136">
        <f>IF($A21="","",'Situfin serie mensual'!JZ18)</f>
        <v>0</v>
      </c>
      <c r="K21" s="136">
        <f>IF($A21="","",'Situfin serie mensual'!KA18)</f>
        <v>0</v>
      </c>
      <c r="L21" s="136">
        <f>IF($A21="","",'Situfin serie mensual'!KB18)</f>
        <v>0</v>
      </c>
      <c r="M21" s="136">
        <f>IF($A21="","",'Situfin serie mensual'!KC18)</f>
        <v>0</v>
      </c>
      <c r="N21" s="136">
        <f t="shared" si="0"/>
        <v>92.3996025</v>
      </c>
      <c r="P21" s="10"/>
    </row>
    <row r="22" spans="1:16" s="137" customFormat="1" ht="13">
      <c r="A22" s="13" t="s">
        <v>233</v>
      </c>
      <c r="B22" s="136">
        <f>IF($A22="","",'Situfin serie mensual'!JR19)</f>
        <v>0</v>
      </c>
      <c r="C22" s="136">
        <f>IF($A22="","",'Situfin serie mensual'!JS19)</f>
        <v>0</v>
      </c>
      <c r="D22" s="136">
        <f>IF($A22="","",'Situfin serie mensual'!JT19)</f>
        <v>0</v>
      </c>
      <c r="E22" s="136">
        <f>IF($A22="","",'Situfin serie mensual'!JU19)</f>
        <v>0</v>
      </c>
      <c r="F22" s="136">
        <f>IF($A22="","",'Situfin serie mensual'!JV19)</f>
        <v>0</v>
      </c>
      <c r="G22" s="136">
        <f>IF($A22="","",'Situfin serie mensual'!JW19)</f>
        <v>0</v>
      </c>
      <c r="H22" s="136">
        <f>IF($A22="","",'Situfin serie mensual'!JX19)</f>
        <v>0</v>
      </c>
      <c r="I22" s="136">
        <f>IF($A22="","",'Situfin serie mensual'!JY19)</f>
        <v>0</v>
      </c>
      <c r="J22" s="136">
        <f>IF($A22="","",'Situfin serie mensual'!JZ19)</f>
        <v>0</v>
      </c>
      <c r="K22" s="136">
        <f>IF($A22="","",'Situfin serie mensual'!KA19)</f>
        <v>0</v>
      </c>
      <c r="L22" s="136">
        <f>IF($A22="","",'Situfin serie mensual'!KB19)</f>
        <v>0</v>
      </c>
      <c r="M22" s="136">
        <f>IF($A22="","",'Situfin serie mensual'!KC19)</f>
        <v>0</v>
      </c>
      <c r="N22" s="136">
        <f t="shared" si="0"/>
        <v>0</v>
      </c>
      <c r="P22" s="10"/>
    </row>
    <row r="23" spans="1:16" s="137" customFormat="1" ht="13">
      <c r="A23" s="194" t="s">
        <v>267</v>
      </c>
      <c r="B23" s="136">
        <f>IF($A23="","",'Situfin serie mensual'!JR20)</f>
        <v>0</v>
      </c>
      <c r="C23" s="136">
        <f>IF($A23="","",'Situfin serie mensual'!JS20)</f>
        <v>0</v>
      </c>
      <c r="D23" s="136">
        <f>IF($A23="","",'Situfin serie mensual'!JT20)</f>
        <v>0</v>
      </c>
      <c r="E23" s="136">
        <f>IF($A23="","",'Situfin serie mensual'!JU20)</f>
        <v>0</v>
      </c>
      <c r="F23" s="136">
        <f>IF($A23="","",'Situfin serie mensual'!JV20)</f>
        <v>0</v>
      </c>
      <c r="G23" s="136">
        <f>IF($A23="","",'Situfin serie mensual'!JW20)</f>
        <v>0</v>
      </c>
      <c r="H23" s="136">
        <f>IF($A23="","",'Situfin serie mensual'!JX20)</f>
        <v>0</v>
      </c>
      <c r="I23" s="136">
        <f>IF($A23="","",'Situfin serie mensual'!JY20)</f>
        <v>0</v>
      </c>
      <c r="J23" s="136">
        <f>IF($A23="","",'Situfin serie mensual'!JZ20)</f>
        <v>0</v>
      </c>
      <c r="K23" s="136">
        <f>IF($A23="","",'Situfin serie mensual'!KA20)</f>
        <v>0</v>
      </c>
      <c r="L23" s="136">
        <f>IF($A23="","",'Situfin serie mensual'!KB20)</f>
        <v>0</v>
      </c>
      <c r="M23" s="136">
        <f>IF($A23="","",'Situfin serie mensual'!KC20)</f>
        <v>0</v>
      </c>
      <c r="N23" s="136">
        <f t="shared" si="0"/>
        <v>0</v>
      </c>
      <c r="P23" s="10"/>
    </row>
    <row r="24" spans="1:16" s="137" customFormat="1" ht="13">
      <c r="A24" s="194" t="s">
        <v>268</v>
      </c>
      <c r="B24" s="136">
        <f>IF($A24="","",'Situfin serie mensual'!JR21)</f>
        <v>0</v>
      </c>
      <c r="C24" s="136">
        <f>IF($A24="","",'Situfin serie mensual'!JS21)</f>
        <v>0</v>
      </c>
      <c r="D24" s="136">
        <f>IF($A24="","",'Situfin serie mensual'!JT21)</f>
        <v>0</v>
      </c>
      <c r="E24" s="136">
        <f>IF($A24="","",'Situfin serie mensual'!JU21)</f>
        <v>0</v>
      </c>
      <c r="F24" s="136">
        <f>IF($A24="","",'Situfin serie mensual'!JV21)</f>
        <v>0</v>
      </c>
      <c r="G24" s="136">
        <f>IF($A24="","",'Situfin serie mensual'!JW21)</f>
        <v>0</v>
      </c>
      <c r="H24" s="136">
        <f>IF($A24="","",'Situfin serie mensual'!JX21)</f>
        <v>0</v>
      </c>
      <c r="I24" s="136">
        <f>IF($A24="","",'Situfin serie mensual'!JY21)</f>
        <v>0</v>
      </c>
      <c r="J24" s="136">
        <f>IF($A24="","",'Situfin serie mensual'!JZ21)</f>
        <v>0</v>
      </c>
      <c r="K24" s="136">
        <f>IF($A24="","",'Situfin serie mensual'!KA21)</f>
        <v>0</v>
      </c>
      <c r="L24" s="136">
        <f>IF($A24="","",'Situfin serie mensual'!KB21)</f>
        <v>0</v>
      </c>
      <c r="M24" s="136">
        <f>IF($A24="","",'Situfin serie mensual'!KC21)</f>
        <v>0</v>
      </c>
      <c r="N24" s="136">
        <f t="shared" si="0"/>
        <v>0</v>
      </c>
      <c r="P24" s="10"/>
    </row>
    <row r="25" spans="1:16" s="137" customFormat="1" ht="13">
      <c r="A25" s="13" t="s">
        <v>234</v>
      </c>
      <c r="B25" s="136">
        <f>IF($A25="","",'Situfin serie mensual'!JR22)</f>
        <v>76.828745115000004</v>
      </c>
      <c r="C25" s="136">
        <f>IF($A25="","",'Situfin serie mensual'!JS22)</f>
        <v>73.348875678000013</v>
      </c>
      <c r="D25" s="136">
        <f>IF($A25="","",'Situfin serie mensual'!JT22)</f>
        <v>101.23536137900001</v>
      </c>
      <c r="E25" s="136">
        <f>IF($A25="","",'Situfin serie mensual'!JU22)</f>
        <v>80.600127470000004</v>
      </c>
      <c r="F25" s="136">
        <f>IF($A25="","",'Situfin serie mensual'!JV22)</f>
        <v>0</v>
      </c>
      <c r="G25" s="136">
        <f>IF($A25="","",'Situfin serie mensual'!JW22)</f>
        <v>0</v>
      </c>
      <c r="H25" s="136">
        <f>IF($A25="","",'Situfin serie mensual'!JX22)</f>
        <v>0</v>
      </c>
      <c r="I25" s="136">
        <f>IF($A25="","",'Situfin serie mensual'!JY22)</f>
        <v>0</v>
      </c>
      <c r="J25" s="136">
        <f>IF($A25="","",'Situfin serie mensual'!JZ22)</f>
        <v>0</v>
      </c>
      <c r="K25" s="136">
        <f>IF($A25="","",'Situfin serie mensual'!KA22)</f>
        <v>0</v>
      </c>
      <c r="L25" s="136">
        <f>IF($A25="","",'Situfin serie mensual'!KB22)</f>
        <v>0</v>
      </c>
      <c r="M25" s="136">
        <f>IF($A25="","",'Situfin serie mensual'!KC22)</f>
        <v>0</v>
      </c>
      <c r="N25" s="136">
        <f t="shared" si="0"/>
        <v>332.01310964200002</v>
      </c>
      <c r="P25" s="10"/>
    </row>
    <row r="26" spans="1:16" s="137" customFormat="1" ht="13">
      <c r="A26" s="194" t="s">
        <v>267</v>
      </c>
      <c r="B26" s="136">
        <f>IF($A26="","",'Situfin serie mensual'!JR23)</f>
        <v>76.828745115000004</v>
      </c>
      <c r="C26" s="136">
        <f>IF($A26="","",'Situfin serie mensual'!JS23)</f>
        <v>73.348875678000013</v>
      </c>
      <c r="D26" s="136">
        <f>IF($A26="","",'Situfin serie mensual'!JT23)</f>
        <v>101.23536137900001</v>
      </c>
      <c r="E26" s="136">
        <f>IF($A26="","",'Situfin serie mensual'!JU23)</f>
        <v>80.600127470000004</v>
      </c>
      <c r="F26" s="136">
        <f>IF($A26="","",'Situfin serie mensual'!JV23)</f>
        <v>0</v>
      </c>
      <c r="G26" s="136">
        <f>IF($A26="","",'Situfin serie mensual'!JW23)</f>
        <v>0</v>
      </c>
      <c r="H26" s="136">
        <f>IF($A26="","",'Situfin serie mensual'!JX23)</f>
        <v>0</v>
      </c>
      <c r="I26" s="136">
        <f>IF($A26="","",'Situfin serie mensual'!JY23)</f>
        <v>0</v>
      </c>
      <c r="J26" s="136">
        <f>IF($A26="","",'Situfin serie mensual'!JZ23)</f>
        <v>0</v>
      </c>
      <c r="K26" s="136">
        <f>IF($A26="","",'Situfin serie mensual'!KA23)</f>
        <v>0</v>
      </c>
      <c r="L26" s="136">
        <f>IF($A26="","",'Situfin serie mensual'!KB23)</f>
        <v>0</v>
      </c>
      <c r="M26" s="136">
        <f>IF($A26="","",'Situfin serie mensual'!KC23)</f>
        <v>0</v>
      </c>
      <c r="N26" s="136">
        <f t="shared" si="0"/>
        <v>332.01310964200002</v>
      </c>
      <c r="P26" s="10"/>
    </row>
    <row r="27" spans="1:16" s="137" customFormat="1" ht="13">
      <c r="A27" s="194" t="s">
        <v>268</v>
      </c>
      <c r="B27" s="136">
        <f>IF($A27="","",'Situfin serie mensual'!JR24)</f>
        <v>0</v>
      </c>
      <c r="C27" s="136">
        <f>IF($A27="","",'Situfin serie mensual'!JS24)</f>
        <v>0</v>
      </c>
      <c r="D27" s="136">
        <f>IF($A27="","",'Situfin serie mensual'!JT24)</f>
        <v>0</v>
      </c>
      <c r="E27" s="136">
        <f>IF($A27="","",'Situfin serie mensual'!JU24)</f>
        <v>0</v>
      </c>
      <c r="F27" s="136">
        <f>IF($A27="","",'Situfin serie mensual'!JV24)</f>
        <v>0</v>
      </c>
      <c r="G27" s="136">
        <f>IF($A27="","",'Situfin serie mensual'!JW24)</f>
        <v>0</v>
      </c>
      <c r="H27" s="136">
        <f>IF($A27="","",'Situfin serie mensual'!JX24)</f>
        <v>0</v>
      </c>
      <c r="I27" s="136">
        <f>IF($A27="","",'Situfin serie mensual'!JY24)</f>
        <v>0</v>
      </c>
      <c r="J27" s="136">
        <f>IF($A27="","",'Situfin serie mensual'!JZ24)</f>
        <v>0</v>
      </c>
      <c r="K27" s="136">
        <f>IF($A27="","",'Situfin serie mensual'!KA24)</f>
        <v>0</v>
      </c>
      <c r="L27" s="136">
        <f>IF($A27="","",'Situfin serie mensual'!KB24)</f>
        <v>0</v>
      </c>
      <c r="M27" s="136">
        <f>IF($A27="","",'Situfin serie mensual'!KC24)</f>
        <v>0</v>
      </c>
      <c r="N27" s="136">
        <f t="shared" si="0"/>
        <v>0</v>
      </c>
      <c r="P27" s="10"/>
    </row>
    <row r="28" spans="1:16" s="16" customFormat="1" ht="13" outlineLevel="2">
      <c r="A28" s="10" t="s">
        <v>17</v>
      </c>
      <c r="B28" s="134">
        <f>IF($A28="","",'Situfin serie mensual'!JR25)</f>
        <v>453.12589557000007</v>
      </c>
      <c r="C28" s="134">
        <f>IF($A28="","",'Situfin serie mensual'!JS25)</f>
        <v>482.71797735199993</v>
      </c>
      <c r="D28" s="134">
        <f>IF($A28="","",'Situfin serie mensual'!JT25)</f>
        <v>466.35887879200004</v>
      </c>
      <c r="E28" s="134">
        <f>IF($A28="","",'Situfin serie mensual'!JU25)</f>
        <v>420.81545885699995</v>
      </c>
      <c r="F28" s="134">
        <f>IF($A28="","",'Situfin serie mensual'!JV25)</f>
        <v>0</v>
      </c>
      <c r="G28" s="134">
        <f>IF($A28="","",'Situfin serie mensual'!JW25)</f>
        <v>0</v>
      </c>
      <c r="H28" s="134">
        <f>IF($A28="","",'Situfin serie mensual'!JX25)</f>
        <v>0</v>
      </c>
      <c r="I28" s="134">
        <f>IF($A28="","",'Situfin serie mensual'!JY25)</f>
        <v>0</v>
      </c>
      <c r="J28" s="134">
        <f>IF($A28="","",'Situfin serie mensual'!JZ25)</f>
        <v>0</v>
      </c>
      <c r="K28" s="134">
        <f>IF($A28="","",'Situfin serie mensual'!KA25)</f>
        <v>0</v>
      </c>
      <c r="L28" s="134">
        <f>IF($A28="","",'Situfin serie mensual'!KB25)</f>
        <v>0</v>
      </c>
      <c r="M28" s="134">
        <f>IF($A28="","",'Situfin serie mensual'!KC25)</f>
        <v>0</v>
      </c>
      <c r="N28" s="134">
        <f t="shared" si="0"/>
        <v>1823.0182105710001</v>
      </c>
      <c r="O28" s="10"/>
      <c r="P28" s="10"/>
    </row>
    <row r="29" spans="1:16" s="137" customFormat="1" ht="13">
      <c r="A29" s="13" t="s">
        <v>18</v>
      </c>
      <c r="B29" s="136">
        <f>IF($A29="","",'Situfin serie mensual'!JR26)</f>
        <v>306.15792449600002</v>
      </c>
      <c r="C29" s="136">
        <f>IF($A29="","",'Situfin serie mensual'!JS26)</f>
        <v>283.46159852899996</v>
      </c>
      <c r="D29" s="136">
        <f>IF($A29="","",'Situfin serie mensual'!JT26)</f>
        <v>223.79641347099999</v>
      </c>
      <c r="E29" s="136">
        <f>IF($A29="","",'Situfin serie mensual'!JU26)</f>
        <v>214.68225538799999</v>
      </c>
      <c r="F29" s="136">
        <f>IF($A29="","",'Situfin serie mensual'!JV26)</f>
        <v>0</v>
      </c>
      <c r="G29" s="136">
        <f>IF($A29="","",'Situfin serie mensual'!JW26)</f>
        <v>0</v>
      </c>
      <c r="H29" s="136">
        <f>IF($A29="","",'Situfin serie mensual'!JX26)</f>
        <v>0</v>
      </c>
      <c r="I29" s="136">
        <f>IF($A29="","",'Situfin serie mensual'!JY26)</f>
        <v>0</v>
      </c>
      <c r="J29" s="136">
        <f>IF($A29="","",'Situfin serie mensual'!JZ26)</f>
        <v>0</v>
      </c>
      <c r="K29" s="136">
        <f>IF($A29="","",'Situfin serie mensual'!KA26)</f>
        <v>0</v>
      </c>
      <c r="L29" s="136">
        <f>IF($A29="","",'Situfin serie mensual'!KB26)</f>
        <v>0</v>
      </c>
      <c r="M29" s="136">
        <f>IF($A29="","",'Situfin serie mensual'!KC26)</f>
        <v>0</v>
      </c>
      <c r="N29" s="136">
        <f t="shared" si="0"/>
        <v>1028.098191884</v>
      </c>
      <c r="O29" s="10"/>
      <c r="P29" s="10"/>
    </row>
    <row r="30" spans="1:16" s="137" customFormat="1" ht="13">
      <c r="A30" s="194" t="s">
        <v>264</v>
      </c>
      <c r="B30" s="136">
        <f>IF($A30="","",'Situfin serie mensual'!JR27)</f>
        <v>228.11081871700003</v>
      </c>
      <c r="C30" s="136">
        <f>IF($A30="","",'Situfin serie mensual'!JS27)</f>
        <v>268.80575380400001</v>
      </c>
      <c r="D30" s="136">
        <f>IF($A30="","",'Situfin serie mensual'!JT27)</f>
        <v>208.76784505499998</v>
      </c>
      <c r="E30" s="136">
        <f>IF($A30="","",'Situfin serie mensual'!JU27)</f>
        <v>188.721597852</v>
      </c>
      <c r="F30" s="136">
        <f>IF($A30="","",'Situfin serie mensual'!JV27)</f>
        <v>0</v>
      </c>
      <c r="G30" s="136">
        <f>IF($A30="","",'Situfin serie mensual'!JW27)</f>
        <v>0</v>
      </c>
      <c r="H30" s="136">
        <f>IF($A30="","",'Situfin serie mensual'!JX27)</f>
        <v>0</v>
      </c>
      <c r="I30" s="136">
        <f>IF($A30="","",'Situfin serie mensual'!JY27)</f>
        <v>0</v>
      </c>
      <c r="J30" s="136">
        <f>IF($A30="","",'Situfin serie mensual'!JZ27)</f>
        <v>0</v>
      </c>
      <c r="K30" s="136">
        <f>IF($A30="","",'Situfin serie mensual'!KA27)</f>
        <v>0</v>
      </c>
      <c r="L30" s="136">
        <f>IF($A30="","",'Situfin serie mensual'!KB27)</f>
        <v>0</v>
      </c>
      <c r="M30" s="136">
        <f>IF($A30="","",'Situfin serie mensual'!KC27)</f>
        <v>0</v>
      </c>
      <c r="N30" s="136">
        <f t="shared" si="0"/>
        <v>894.40601542800005</v>
      </c>
      <c r="O30" s="10"/>
      <c r="P30" s="10"/>
    </row>
    <row r="31" spans="1:16" s="137" customFormat="1" ht="13">
      <c r="A31" s="194" t="s">
        <v>265</v>
      </c>
      <c r="B31" s="136">
        <f>IF($A31="","",'Situfin serie mensual'!JR28)</f>
        <v>78.047105778999978</v>
      </c>
      <c r="C31" s="136">
        <f>IF($A31="","",'Situfin serie mensual'!JS28)</f>
        <v>14.655844724999973</v>
      </c>
      <c r="D31" s="136">
        <f>IF($A31="","",'Situfin serie mensual'!JT28)</f>
        <v>15.028568415999995</v>
      </c>
      <c r="E31" s="136">
        <f>IF($A31="","",'Situfin serie mensual'!JU28)</f>
        <v>25.960657535999985</v>
      </c>
      <c r="F31" s="136">
        <f>IF($A31="","",'Situfin serie mensual'!JV28)</f>
        <v>0</v>
      </c>
      <c r="G31" s="136">
        <f>IF($A31="","",'Situfin serie mensual'!JW28)</f>
        <v>0</v>
      </c>
      <c r="H31" s="136">
        <f>IF($A31="","",'Situfin serie mensual'!JX28)</f>
        <v>0</v>
      </c>
      <c r="I31" s="136">
        <f>IF($A31="","",'Situfin serie mensual'!JY28)</f>
        <v>0</v>
      </c>
      <c r="J31" s="136">
        <f>IF($A31="","",'Situfin serie mensual'!JZ28)</f>
        <v>0</v>
      </c>
      <c r="K31" s="136">
        <f>IF($A31="","",'Situfin serie mensual'!KA28)</f>
        <v>0</v>
      </c>
      <c r="L31" s="136">
        <f>IF($A31="","",'Situfin serie mensual'!KB28)</f>
        <v>0</v>
      </c>
      <c r="M31" s="136">
        <f>IF($A31="","",'Situfin serie mensual'!KC28)</f>
        <v>0</v>
      </c>
      <c r="N31" s="136">
        <f t="shared" si="0"/>
        <v>133.69217645599991</v>
      </c>
      <c r="O31" s="10"/>
      <c r="P31" s="10"/>
    </row>
    <row r="32" spans="1:16" s="137" customFormat="1" ht="13">
      <c r="A32" s="13" t="s">
        <v>21</v>
      </c>
      <c r="B32" s="136">
        <f>IF($A32="","",'Situfin serie mensual'!JR29)</f>
        <v>142.95391196500003</v>
      </c>
      <c r="C32" s="136">
        <f>IF($A32="","",'Situfin serie mensual'!JS29)</f>
        <v>176.07374789599999</v>
      </c>
      <c r="D32" s="136">
        <f>IF($A32="","",'Situfin serie mensual'!JT29)</f>
        <v>185.08804697799999</v>
      </c>
      <c r="E32" s="136">
        <f>IF($A32="","",'Situfin serie mensual'!JU29)</f>
        <v>145.211334975</v>
      </c>
      <c r="F32" s="136">
        <f>IF($A32="","",'Situfin serie mensual'!JV29)</f>
        <v>0</v>
      </c>
      <c r="G32" s="136">
        <f>IF($A32="","",'Situfin serie mensual'!JW29)</f>
        <v>0</v>
      </c>
      <c r="H32" s="136">
        <f>IF($A32="","",'Situfin serie mensual'!JX29)</f>
        <v>0</v>
      </c>
      <c r="I32" s="136">
        <f>IF($A32="","",'Situfin serie mensual'!JY29)</f>
        <v>0</v>
      </c>
      <c r="J32" s="136">
        <f>IF($A32="","",'Situfin serie mensual'!JZ29)</f>
        <v>0</v>
      </c>
      <c r="K32" s="136">
        <f>IF($A32="","",'Situfin serie mensual'!KA29)</f>
        <v>0</v>
      </c>
      <c r="L32" s="136">
        <f>IF($A32="","",'Situfin serie mensual'!KB29)</f>
        <v>0</v>
      </c>
      <c r="M32" s="136">
        <f>IF($A32="","",'Situfin serie mensual'!KC29)</f>
        <v>0</v>
      </c>
      <c r="N32" s="136">
        <f t="shared" si="0"/>
        <v>649.32704181400004</v>
      </c>
      <c r="O32" s="10"/>
      <c r="P32" s="10"/>
    </row>
    <row r="33" spans="1:18" s="137" customFormat="1" ht="13">
      <c r="A33" s="194" t="s">
        <v>266</v>
      </c>
      <c r="B33" s="136">
        <f>IF($A33="","",'Situfin serie mensual'!JR30)</f>
        <v>0</v>
      </c>
      <c r="C33" s="136">
        <f>IF($A33="","",'Situfin serie mensual'!JS30)</f>
        <v>36.243442754</v>
      </c>
      <c r="D33" s="136">
        <f>IF($A33="","",'Situfin serie mensual'!JT30)</f>
        <v>0</v>
      </c>
      <c r="E33" s="136">
        <f>IF($A33="","",'Situfin serie mensual'!JU30)</f>
        <v>0</v>
      </c>
      <c r="F33" s="136">
        <f>IF($A33="","",'Situfin serie mensual'!JV30)</f>
        <v>0</v>
      </c>
      <c r="G33" s="136">
        <f>IF($A33="","",'Situfin serie mensual'!JW30)</f>
        <v>0</v>
      </c>
      <c r="H33" s="136">
        <f>IF($A33="","",'Situfin serie mensual'!JX30)</f>
        <v>0</v>
      </c>
      <c r="I33" s="136">
        <f>IF($A33="","",'Situfin serie mensual'!JY30)</f>
        <v>0</v>
      </c>
      <c r="J33" s="136">
        <f>IF($A33="","",'Situfin serie mensual'!JZ30)</f>
        <v>0</v>
      </c>
      <c r="K33" s="136">
        <f>IF($A33="","",'Situfin serie mensual'!KA30)</f>
        <v>0</v>
      </c>
      <c r="L33" s="136">
        <f>IF($A33="","",'Situfin serie mensual'!KB30)</f>
        <v>0</v>
      </c>
      <c r="M33" s="136">
        <f>IF($A33="","",'Situfin serie mensual'!KC30)</f>
        <v>0</v>
      </c>
      <c r="N33" s="136">
        <f t="shared" si="0"/>
        <v>36.243442754</v>
      </c>
      <c r="O33" s="10"/>
      <c r="P33" s="10"/>
    </row>
    <row r="34" spans="1:18" s="137" customFormat="1" ht="13">
      <c r="A34" s="194" t="s">
        <v>23</v>
      </c>
      <c r="B34" s="136">
        <f>IF($A34="","",'Situfin serie mensual'!JR31)</f>
        <v>142.95391196500003</v>
      </c>
      <c r="C34" s="136">
        <f>IF($A34="","",'Situfin serie mensual'!JS31)</f>
        <v>139.83030514199996</v>
      </c>
      <c r="D34" s="136">
        <f>IF($A34="","",'Situfin serie mensual'!JT31)</f>
        <v>185.08804697799999</v>
      </c>
      <c r="E34" s="136">
        <f>IF($A34="","",'Situfin serie mensual'!JU31)</f>
        <v>145.211334975</v>
      </c>
      <c r="F34" s="136">
        <f>IF($A34="","",'Situfin serie mensual'!JV31)</f>
        <v>0</v>
      </c>
      <c r="G34" s="136">
        <f>IF($A34="","",'Situfin serie mensual'!JW31)</f>
        <v>0</v>
      </c>
      <c r="H34" s="136">
        <f>IF($A34="","",'Situfin serie mensual'!JX31)</f>
        <v>0</v>
      </c>
      <c r="I34" s="136">
        <f>IF($A34="","",'Situfin serie mensual'!JY31)</f>
        <v>0</v>
      </c>
      <c r="J34" s="136">
        <f>IF($A34="","",'Situfin serie mensual'!JZ31)</f>
        <v>0</v>
      </c>
      <c r="K34" s="136">
        <f>IF($A34="","",'Situfin serie mensual'!KA31)</f>
        <v>0</v>
      </c>
      <c r="L34" s="136">
        <f>IF($A34="","",'Situfin serie mensual'!KB31)</f>
        <v>0</v>
      </c>
      <c r="M34" s="136">
        <f>IF($A34="","",'Situfin serie mensual'!KC31)</f>
        <v>0</v>
      </c>
      <c r="N34" s="136">
        <f t="shared" si="0"/>
        <v>613.08359905999998</v>
      </c>
      <c r="O34" s="10"/>
      <c r="P34" s="10"/>
    </row>
    <row r="35" spans="1:18" s="137" customFormat="1" ht="13">
      <c r="A35" s="195" t="s">
        <v>17</v>
      </c>
      <c r="B35" s="136">
        <f>IF($A35="","",'Situfin serie mensual'!JR32)</f>
        <v>4.0140591089999997</v>
      </c>
      <c r="C35" s="136">
        <f>IF($A35="","",'Situfin serie mensual'!JS32)</f>
        <v>23.182630926999998</v>
      </c>
      <c r="D35" s="136">
        <f>IF($A35="","",'Situfin serie mensual'!JT32)</f>
        <v>57.474418343000004</v>
      </c>
      <c r="E35" s="136">
        <f>IF($A35="","",'Situfin serie mensual'!JU32)</f>
        <v>60.921868493999995</v>
      </c>
      <c r="F35" s="136">
        <f>IF($A35="","",'Situfin serie mensual'!JV32)</f>
        <v>0</v>
      </c>
      <c r="G35" s="136">
        <f>IF($A35="","",'Situfin serie mensual'!JW32)</f>
        <v>0</v>
      </c>
      <c r="H35" s="136">
        <f>IF($A35="","",'Situfin serie mensual'!JX32)</f>
        <v>0</v>
      </c>
      <c r="I35" s="136">
        <f>IF($A35="","",'Situfin serie mensual'!JY32)</f>
        <v>0</v>
      </c>
      <c r="J35" s="136">
        <f>IF($A35="","",'Situfin serie mensual'!JZ32)</f>
        <v>0</v>
      </c>
      <c r="K35" s="136">
        <f>IF($A35="","",'Situfin serie mensual'!KA32)</f>
        <v>0</v>
      </c>
      <c r="L35" s="136">
        <f>IF($A35="","",'Situfin serie mensual'!KB32)</f>
        <v>0</v>
      </c>
      <c r="M35" s="136">
        <f>IF($A35="","",'Situfin serie mensual'!KC32)</f>
        <v>0</v>
      </c>
      <c r="N35" s="136">
        <f t="shared" si="0"/>
        <v>145.592976873</v>
      </c>
      <c r="O35" s="10"/>
      <c r="P35" s="10"/>
    </row>
    <row r="36" spans="1:18" s="137" customFormat="1" ht="13">
      <c r="A36" s="13"/>
      <c r="B36" s="136" t="str">
        <f>IF($A36="","",'Situfin serie mensual'!JR33)</f>
        <v/>
      </c>
      <c r="C36" s="136" t="str">
        <f>IF($A36="","",'Situfin serie mensual'!JS33)</f>
        <v/>
      </c>
      <c r="D36" s="136" t="str">
        <f>IF($A36="","",'Situfin serie mensual'!JT33)</f>
        <v/>
      </c>
      <c r="E36" s="136" t="str">
        <f>IF($A36="","",'Situfin serie mensual'!JU33)</f>
        <v/>
      </c>
      <c r="F36" s="136" t="str">
        <f>IF($A36="","",'Situfin serie mensual'!JV33)</f>
        <v/>
      </c>
      <c r="G36" s="136" t="str">
        <f>IF($A36="","",'Situfin serie mensual'!JW33)</f>
        <v/>
      </c>
      <c r="H36" s="136" t="str">
        <f>IF($A36="","",'Situfin serie mensual'!JX33)</f>
        <v/>
      </c>
      <c r="I36" s="136" t="str">
        <f>IF($A36="","",'Situfin serie mensual'!JY33)</f>
        <v/>
      </c>
      <c r="J36" s="136" t="str">
        <f>IF($A36="","",'Situfin serie mensual'!JZ33)</f>
        <v/>
      </c>
      <c r="K36" s="136" t="str">
        <f>IF($A36="","",'Situfin serie mensual'!KA33)</f>
        <v/>
      </c>
      <c r="L36" s="136" t="str">
        <f>IF($A36="","",'Situfin serie mensual'!KB33)</f>
        <v/>
      </c>
      <c r="M36" s="136" t="str">
        <f>IF($A36="","",'Situfin serie mensual'!KC33)</f>
        <v/>
      </c>
      <c r="N36" s="136"/>
      <c r="O36" s="10"/>
      <c r="P36" s="10"/>
    </row>
    <row r="37" spans="1:18" s="10" customFormat="1" ht="13">
      <c r="A37" s="131" t="s">
        <v>24</v>
      </c>
      <c r="B37" s="140">
        <f>IF($A37="","",'Situfin serie mensual'!JR34)</f>
        <v>4385.8614862040004</v>
      </c>
      <c r="C37" s="140">
        <f>IF($A37="","",'Situfin serie mensual'!JS34)</f>
        <v>4569.28245444</v>
      </c>
      <c r="D37" s="140">
        <f>IF($A37="","",'Situfin serie mensual'!JT34)</f>
        <v>5035.6912236200005</v>
      </c>
      <c r="E37" s="140">
        <f>IF($A37="","",'Situfin serie mensual'!JU34)</f>
        <v>4916.7018178280005</v>
      </c>
      <c r="F37" s="140">
        <f>IF($A37="","",'Situfin serie mensual'!JV34)</f>
        <v>0</v>
      </c>
      <c r="G37" s="140">
        <f>IF($A37="","",'Situfin serie mensual'!JW34)</f>
        <v>0</v>
      </c>
      <c r="H37" s="140">
        <f>IF($A37="","",'Situfin serie mensual'!JX34)</f>
        <v>0</v>
      </c>
      <c r="I37" s="140">
        <f>IF($A37="","",'Situfin serie mensual'!JY34)</f>
        <v>0</v>
      </c>
      <c r="J37" s="140">
        <f>IF($A37="","",'Situfin serie mensual'!JZ34)</f>
        <v>0</v>
      </c>
      <c r="K37" s="140">
        <f>IF($A37="","",'Situfin serie mensual'!KA34)</f>
        <v>0</v>
      </c>
      <c r="L37" s="140">
        <f>IF($A37="","",'Situfin serie mensual'!KB34)</f>
        <v>0</v>
      </c>
      <c r="M37" s="140">
        <f>IF($A37="","",'Situfin serie mensual'!KC34)</f>
        <v>0</v>
      </c>
      <c r="N37" s="140">
        <f t="shared" ref="N37:N72" si="1">+SUM(B37:M37)</f>
        <v>18907.536982092002</v>
      </c>
    </row>
    <row r="38" spans="1:18" s="137" customFormat="1" ht="13">
      <c r="A38" s="141" t="s">
        <v>25</v>
      </c>
      <c r="B38" s="134">
        <f>IF($A38="","",'Situfin serie mensual'!JR35)</f>
        <v>1867.0977532270001</v>
      </c>
      <c r="C38" s="134">
        <f>IF($A38="","",'Situfin serie mensual'!JS35)</f>
        <v>1950.015988376</v>
      </c>
      <c r="D38" s="134">
        <f>IF($A38="","",'Situfin serie mensual'!JT35)</f>
        <v>1970.9298081280003</v>
      </c>
      <c r="E38" s="134">
        <f>IF($A38="","",'Situfin serie mensual'!JU35)</f>
        <v>1966.4280428890002</v>
      </c>
      <c r="F38" s="134">
        <f>IF($A38="","",'Situfin serie mensual'!JV35)</f>
        <v>0</v>
      </c>
      <c r="G38" s="134">
        <f>IF($A38="","",'Situfin serie mensual'!JW35)</f>
        <v>0</v>
      </c>
      <c r="H38" s="134">
        <f>IF($A38="","",'Situfin serie mensual'!JX35)</f>
        <v>0</v>
      </c>
      <c r="I38" s="134">
        <f>IF($A38="","",'Situfin serie mensual'!JY35)</f>
        <v>0</v>
      </c>
      <c r="J38" s="134">
        <f>IF($A38="","",'Situfin serie mensual'!JZ35)</f>
        <v>0</v>
      </c>
      <c r="K38" s="134">
        <f>IF($A38="","",'Situfin serie mensual'!KA35)</f>
        <v>0</v>
      </c>
      <c r="L38" s="134">
        <f>IF($A38="","",'Situfin serie mensual'!KB35)</f>
        <v>0</v>
      </c>
      <c r="M38" s="134">
        <f>IF($A38="","",'Situfin serie mensual'!KC35)</f>
        <v>0</v>
      </c>
      <c r="N38" s="142">
        <f t="shared" si="1"/>
        <v>7754.4715926200006</v>
      </c>
      <c r="O38" s="10"/>
      <c r="P38" s="10"/>
    </row>
    <row r="39" spans="1:18" s="137" customFormat="1" ht="13">
      <c r="A39" s="173" t="s">
        <v>26</v>
      </c>
      <c r="B39" s="134">
        <f>IF($A39="","",'Situfin serie mensual'!JR36)</f>
        <v>424.63473012100008</v>
      </c>
      <c r="C39" s="134">
        <f>IF($A39="","",'Situfin serie mensual'!JS36)</f>
        <v>392.22264952900002</v>
      </c>
      <c r="D39" s="134">
        <f>IF($A39="","",'Situfin serie mensual'!JT36)</f>
        <v>687.32663777699997</v>
      </c>
      <c r="E39" s="134">
        <f>IF($A39="","",'Situfin serie mensual'!JU36)</f>
        <v>865.07526761300005</v>
      </c>
      <c r="F39" s="134">
        <f>IF($A39="","",'Situfin serie mensual'!JV36)</f>
        <v>0</v>
      </c>
      <c r="G39" s="134">
        <f>IF($A39="","",'Situfin serie mensual'!JW36)</f>
        <v>0</v>
      </c>
      <c r="H39" s="134">
        <f>IF($A39="","",'Situfin serie mensual'!JX36)</f>
        <v>0</v>
      </c>
      <c r="I39" s="134">
        <f>IF($A39="","",'Situfin serie mensual'!JY36)</f>
        <v>0</v>
      </c>
      <c r="J39" s="134">
        <f>IF($A39="","",'Situfin serie mensual'!JZ36)</f>
        <v>0</v>
      </c>
      <c r="K39" s="134">
        <f>IF($A39="","",'Situfin serie mensual'!KA36)</f>
        <v>0</v>
      </c>
      <c r="L39" s="134">
        <f>IF($A39="","",'Situfin serie mensual'!KB36)</f>
        <v>0</v>
      </c>
      <c r="M39" s="134">
        <f>IF($A39="","",'Situfin serie mensual'!KC36)</f>
        <v>0</v>
      </c>
      <c r="N39" s="134">
        <f t="shared" si="1"/>
        <v>2369.2592850400001</v>
      </c>
      <c r="O39" s="10"/>
      <c r="P39" s="10"/>
    </row>
    <row r="40" spans="1:18" s="137" customFormat="1" ht="13">
      <c r="A40" s="31" t="s">
        <v>27</v>
      </c>
      <c r="B40" s="136">
        <f>IF($A40="","",'Situfin serie mensual'!JR37)</f>
        <v>157.198153808</v>
      </c>
      <c r="C40" s="136">
        <f>IF($A40="","",'Situfin serie mensual'!JS37)</f>
        <v>92.390545012000004</v>
      </c>
      <c r="D40" s="136">
        <f>IF($A40="","",'Situfin serie mensual'!JT37)</f>
        <v>215.27452574400002</v>
      </c>
      <c r="E40" s="136">
        <f>IF($A40="","",'Situfin serie mensual'!JU37)</f>
        <v>243.56279288800002</v>
      </c>
      <c r="F40" s="136">
        <f>IF($A40="","",'Situfin serie mensual'!JV37)</f>
        <v>0</v>
      </c>
      <c r="G40" s="136">
        <f>IF($A40="","",'Situfin serie mensual'!JW37)</f>
        <v>0</v>
      </c>
      <c r="H40" s="136">
        <f>IF($A40="","",'Situfin serie mensual'!JX37)</f>
        <v>0</v>
      </c>
      <c r="I40" s="136">
        <f>IF($A40="","",'Situfin serie mensual'!JY37)</f>
        <v>0</v>
      </c>
      <c r="J40" s="136">
        <f>IF($A40="","",'Situfin serie mensual'!JZ37)</f>
        <v>0</v>
      </c>
      <c r="K40" s="136">
        <f>IF($A40="","",'Situfin serie mensual'!KA37)</f>
        <v>0</v>
      </c>
      <c r="L40" s="136">
        <f>IF($A40="","",'Situfin serie mensual'!KB37)</f>
        <v>0</v>
      </c>
      <c r="M40" s="136">
        <f>IF($A40="","",'Situfin serie mensual'!KC37)</f>
        <v>0</v>
      </c>
      <c r="N40" s="136">
        <f t="shared" si="1"/>
        <v>708.426017452</v>
      </c>
      <c r="O40" s="10"/>
      <c r="P40" s="10"/>
    </row>
    <row r="41" spans="1:18" s="137" customFormat="1" ht="13">
      <c r="A41" s="31" t="s">
        <v>28</v>
      </c>
      <c r="B41" s="136">
        <f>IF($A41="","",'Situfin serie mensual'!JR38)</f>
        <v>267.43634103300002</v>
      </c>
      <c r="C41" s="136">
        <f>IF($A41="","",'Situfin serie mensual'!JS38)</f>
        <v>294.83585404900003</v>
      </c>
      <c r="D41" s="136">
        <f>IF($A41="","",'Situfin serie mensual'!JT38)</f>
        <v>307.81394074899998</v>
      </c>
      <c r="E41" s="136">
        <f>IF($A41="","",'Situfin serie mensual'!JU38)</f>
        <v>617.86660545799998</v>
      </c>
      <c r="F41" s="136">
        <f>IF($A41="","",'Situfin serie mensual'!JV38)</f>
        <v>0</v>
      </c>
      <c r="G41" s="136">
        <f>IF($A41="","",'Situfin serie mensual'!JW38)</f>
        <v>0</v>
      </c>
      <c r="H41" s="136">
        <f>IF($A41="","",'Situfin serie mensual'!JX38)</f>
        <v>0</v>
      </c>
      <c r="I41" s="136">
        <f>IF($A41="","",'Situfin serie mensual'!JY38)</f>
        <v>0</v>
      </c>
      <c r="J41" s="136">
        <f>IF($A41="","",'Situfin serie mensual'!JZ38)</f>
        <v>0</v>
      </c>
      <c r="K41" s="136">
        <f>IF($A41="","",'Situfin serie mensual'!KA38)</f>
        <v>0</v>
      </c>
      <c r="L41" s="136">
        <f>IF($A41="","",'Situfin serie mensual'!KB38)</f>
        <v>0</v>
      </c>
      <c r="M41" s="136">
        <f>IF($A41="","",'Situfin serie mensual'!KC38)</f>
        <v>0</v>
      </c>
      <c r="N41" s="136">
        <f t="shared" si="1"/>
        <v>1487.9527412890002</v>
      </c>
      <c r="O41" s="10"/>
      <c r="P41" s="10"/>
    </row>
    <row r="42" spans="1:18" s="137" customFormat="1" ht="13">
      <c r="A42" s="31" t="s">
        <v>29</v>
      </c>
      <c r="B42" s="136">
        <f>IF($A42="","",'Situfin serie mensual'!JR39)</f>
        <v>2.3527999999999998E-4</v>
      </c>
      <c r="C42" s="136">
        <f>IF($A42="","",'Situfin serie mensual'!JS39)</f>
        <v>4.9962504680000004</v>
      </c>
      <c r="D42" s="136">
        <f>IF($A42="","",'Situfin serie mensual'!JT39)</f>
        <v>3.9729997480000003</v>
      </c>
      <c r="E42" s="136">
        <f>IF($A42="","",'Situfin serie mensual'!JU39)</f>
        <v>3.289286363</v>
      </c>
      <c r="F42" s="136">
        <f>IF($A42="","",'Situfin serie mensual'!JV39)</f>
        <v>0</v>
      </c>
      <c r="G42" s="136">
        <f>IF($A42="","",'Situfin serie mensual'!JW39)</f>
        <v>0</v>
      </c>
      <c r="H42" s="136">
        <f>IF($A42="","",'Situfin serie mensual'!JX39)</f>
        <v>0</v>
      </c>
      <c r="I42" s="136">
        <f>IF($A42="","",'Situfin serie mensual'!JY39)</f>
        <v>0</v>
      </c>
      <c r="J42" s="136">
        <f>IF($A42="","",'Situfin serie mensual'!JZ39)</f>
        <v>0</v>
      </c>
      <c r="K42" s="136">
        <f>IF($A42="","",'Situfin serie mensual'!KA39)</f>
        <v>0</v>
      </c>
      <c r="L42" s="136">
        <f>IF($A42="","",'Situfin serie mensual'!KB39)</f>
        <v>0</v>
      </c>
      <c r="M42" s="136">
        <f>IF($A42="","",'Situfin serie mensual'!KC39)</f>
        <v>0</v>
      </c>
      <c r="N42" s="136">
        <f t="shared" si="1"/>
        <v>12.258771859000001</v>
      </c>
      <c r="O42" s="10"/>
      <c r="P42" s="10"/>
    </row>
    <row r="43" spans="1:18" s="137" customFormat="1" ht="13">
      <c r="A43" s="31" t="s">
        <v>30</v>
      </c>
      <c r="B43" s="136">
        <f>IF($A43="","",'Situfin serie mensual'!JR40)</f>
        <v>0</v>
      </c>
      <c r="C43" s="136">
        <f>IF($A43="","",'Situfin serie mensual'!JS40)</f>
        <v>0</v>
      </c>
      <c r="D43" s="136">
        <f>IF($A43="","",'Situfin serie mensual'!JT40)</f>
        <v>160.26517153599997</v>
      </c>
      <c r="E43" s="136">
        <f>IF($A43="","",'Situfin serie mensual'!JU40)</f>
        <v>0.35658290399995168</v>
      </c>
      <c r="F43" s="136">
        <f>IF($A43="","",'Situfin serie mensual'!JV40)</f>
        <v>0</v>
      </c>
      <c r="G43" s="136">
        <f>IF($A43="","",'Situfin serie mensual'!JW40)</f>
        <v>0</v>
      </c>
      <c r="H43" s="136">
        <f>IF($A43="","",'Situfin serie mensual'!JX40)</f>
        <v>0</v>
      </c>
      <c r="I43" s="136">
        <f>IF($A43="","",'Situfin serie mensual'!JY40)</f>
        <v>0</v>
      </c>
      <c r="J43" s="136">
        <f>IF($A43="","",'Situfin serie mensual'!JZ40)</f>
        <v>0</v>
      </c>
      <c r="K43" s="136">
        <f>IF($A43="","",'Situfin serie mensual'!KA40)</f>
        <v>0</v>
      </c>
      <c r="L43" s="136">
        <f>IF($A43="","",'Situfin serie mensual'!KB40)</f>
        <v>0</v>
      </c>
      <c r="M43" s="136">
        <f>IF($A43="","",'Situfin serie mensual'!KC40)</f>
        <v>0</v>
      </c>
      <c r="N43" s="136">
        <f t="shared" si="1"/>
        <v>160.62175443999993</v>
      </c>
      <c r="O43" s="10"/>
      <c r="P43" s="10"/>
    </row>
    <row r="44" spans="1:18" s="137" customFormat="1" ht="13">
      <c r="A44" s="173" t="s">
        <v>31</v>
      </c>
      <c r="B44" s="134">
        <f>IF($A44="","",'Situfin serie mensual'!JR41)</f>
        <v>545.73954026600006</v>
      </c>
      <c r="C44" s="134">
        <f>IF($A44="","",'Situfin serie mensual'!JS41)</f>
        <v>705.92329949099997</v>
      </c>
      <c r="D44" s="134">
        <f>IF($A44="","",'Situfin serie mensual'!JT41)</f>
        <v>680.50252273400008</v>
      </c>
      <c r="E44" s="134">
        <f>IF($A44="","",'Situfin serie mensual'!JU41)</f>
        <v>346.88518335700002</v>
      </c>
      <c r="F44" s="134">
        <f>IF($A44="","",'Situfin serie mensual'!JV41)</f>
        <v>0</v>
      </c>
      <c r="G44" s="134">
        <f>IF($A44="","",'Situfin serie mensual'!JW41)</f>
        <v>0</v>
      </c>
      <c r="H44" s="134">
        <f>IF($A44="","",'Situfin serie mensual'!JX41)</f>
        <v>0</v>
      </c>
      <c r="I44" s="134">
        <f>IF($A44="","",'Situfin serie mensual'!JY41)</f>
        <v>0</v>
      </c>
      <c r="J44" s="134">
        <f>IF($A44="","",'Situfin serie mensual'!JZ41)</f>
        <v>0</v>
      </c>
      <c r="K44" s="134">
        <f>IF($A44="","",'Situfin serie mensual'!KA41)</f>
        <v>0</v>
      </c>
      <c r="L44" s="134">
        <f>IF($A44="","",'Situfin serie mensual'!KB41)</f>
        <v>0</v>
      </c>
      <c r="M44" s="134">
        <f>IF($A44="","",'Situfin serie mensual'!KC41)</f>
        <v>0</v>
      </c>
      <c r="N44" s="134">
        <f t="shared" si="1"/>
        <v>2279.0505458480002</v>
      </c>
      <c r="O44" s="10"/>
      <c r="P44" s="10"/>
    </row>
    <row r="45" spans="1:18" s="137" customFormat="1" ht="13">
      <c r="A45" s="31" t="s">
        <v>32</v>
      </c>
      <c r="B45" s="136">
        <f>IF($A45="","",'Situfin serie mensual'!JR42)</f>
        <v>362.79598996600004</v>
      </c>
      <c r="C45" s="136">
        <f>IF($A45="","",'Situfin serie mensual'!JS42)</f>
        <v>648.01772862899998</v>
      </c>
      <c r="D45" s="136">
        <f>IF($A45="","",'Situfin serie mensual'!JT42)</f>
        <v>637.42882873400004</v>
      </c>
      <c r="E45" s="136">
        <f>IF($A45="","",'Situfin serie mensual'!JU42)</f>
        <v>319.83197025999999</v>
      </c>
      <c r="F45" s="136">
        <f>IF($A45="","",'Situfin serie mensual'!JV42)</f>
        <v>0</v>
      </c>
      <c r="G45" s="136">
        <f>IF($A45="","",'Situfin serie mensual'!JW42)</f>
        <v>0</v>
      </c>
      <c r="H45" s="136">
        <f>IF($A45="","",'Situfin serie mensual'!JX42)</f>
        <v>0</v>
      </c>
      <c r="I45" s="136">
        <f>IF($A45="","",'Situfin serie mensual'!JY42)</f>
        <v>0</v>
      </c>
      <c r="J45" s="136">
        <f>IF($A45="","",'Situfin serie mensual'!JZ42)</f>
        <v>0</v>
      </c>
      <c r="K45" s="136">
        <f>IF($A45="","",'Situfin serie mensual'!KA42)</f>
        <v>0</v>
      </c>
      <c r="L45" s="136">
        <f>IF($A45="","",'Situfin serie mensual'!KB42)</f>
        <v>0</v>
      </c>
      <c r="M45" s="136">
        <f>IF($A45="","",'Situfin serie mensual'!KC42)</f>
        <v>0</v>
      </c>
      <c r="N45" s="136">
        <f t="shared" si="1"/>
        <v>1968.0745175889999</v>
      </c>
      <c r="O45" s="10"/>
      <c r="P45" s="10"/>
      <c r="Q45" s="10"/>
      <c r="R45" s="165"/>
    </row>
    <row r="46" spans="1:18" s="137" customFormat="1" ht="13">
      <c r="A46" s="31" t="s">
        <v>33</v>
      </c>
      <c r="B46" s="136">
        <f>IF($A46="","",'Situfin serie mensual'!JR43)</f>
        <v>182.9435503</v>
      </c>
      <c r="C46" s="136">
        <f>IF($A46="","",'Situfin serie mensual'!JS43)</f>
        <v>57.905570861999998</v>
      </c>
      <c r="D46" s="136">
        <f>IF($A46="","",'Situfin serie mensual'!JT43)</f>
        <v>43.073694000000003</v>
      </c>
      <c r="E46" s="136">
        <f>IF($A46="","",'Situfin serie mensual'!JU43)</f>
        <v>27.053213097</v>
      </c>
      <c r="F46" s="136">
        <f>IF($A46="","",'Situfin serie mensual'!JV43)</f>
        <v>0</v>
      </c>
      <c r="G46" s="136">
        <f>IF($A46="","",'Situfin serie mensual'!JW43)</f>
        <v>0</v>
      </c>
      <c r="H46" s="136">
        <f>IF($A46="","",'Situfin serie mensual'!JX43)</f>
        <v>0</v>
      </c>
      <c r="I46" s="136">
        <f>IF($A46="","",'Situfin serie mensual'!JY43)</f>
        <v>0</v>
      </c>
      <c r="J46" s="136">
        <f>IF($A46="","",'Situfin serie mensual'!JZ43)</f>
        <v>0</v>
      </c>
      <c r="K46" s="136">
        <f>IF($A46="","",'Situfin serie mensual'!KA43)</f>
        <v>0</v>
      </c>
      <c r="L46" s="136">
        <f>IF($A46="","",'Situfin serie mensual'!KB43)</f>
        <v>0</v>
      </c>
      <c r="M46" s="136">
        <f>IF($A46="","",'Situfin serie mensual'!KC43)</f>
        <v>0</v>
      </c>
      <c r="N46" s="136">
        <f t="shared" si="1"/>
        <v>310.97602825900003</v>
      </c>
      <c r="O46" s="10"/>
      <c r="P46" s="10"/>
    </row>
    <row r="47" spans="1:18" s="137" customFormat="1" ht="13">
      <c r="A47" s="13" t="s">
        <v>34</v>
      </c>
      <c r="B47" s="136">
        <f>IF($A47="","",'Situfin serie mensual'!JR44)</f>
        <v>0</v>
      </c>
      <c r="C47" s="136">
        <f>IF($A47="","",'Situfin serie mensual'!JS44)</f>
        <v>0</v>
      </c>
      <c r="D47" s="136">
        <f>IF($A47="","",'Situfin serie mensual'!JT44)</f>
        <v>0</v>
      </c>
      <c r="E47" s="136">
        <f>IF($A47="","",'Situfin serie mensual'!JU44)</f>
        <v>0</v>
      </c>
      <c r="F47" s="136">
        <f>IF($A47="","",'Situfin serie mensual'!JV44)</f>
        <v>0</v>
      </c>
      <c r="G47" s="136">
        <f>IF($A47="","",'Situfin serie mensual'!JW44)</f>
        <v>0</v>
      </c>
      <c r="H47" s="136">
        <f>IF($A47="","",'Situfin serie mensual'!JX44)</f>
        <v>0</v>
      </c>
      <c r="I47" s="136">
        <f>IF($A47="","",'Situfin serie mensual'!JY44)</f>
        <v>0</v>
      </c>
      <c r="J47" s="136">
        <f>IF($A47="","",'Situfin serie mensual'!JZ44)</f>
        <v>0</v>
      </c>
      <c r="K47" s="136">
        <f>IF($A47="","",'Situfin serie mensual'!KA44)</f>
        <v>0</v>
      </c>
      <c r="L47" s="136">
        <f>IF($A47="","",'Situfin serie mensual'!KB44)</f>
        <v>0</v>
      </c>
      <c r="M47" s="136">
        <f>IF($A47="","",'Situfin serie mensual'!KC44)</f>
        <v>0</v>
      </c>
      <c r="N47" s="136">
        <f t="shared" si="1"/>
        <v>0</v>
      </c>
      <c r="O47" s="10"/>
      <c r="P47" s="10"/>
    </row>
    <row r="48" spans="1:18" s="137" customFormat="1" ht="13">
      <c r="A48" s="173" t="s">
        <v>11</v>
      </c>
      <c r="B48" s="134">
        <f>IF($A48="","",'Situfin serie mensual'!JR45)</f>
        <v>530.35424681400002</v>
      </c>
      <c r="C48" s="134">
        <f>IF($A48="","",'Situfin serie mensual'!JS45)</f>
        <v>442.81806623899996</v>
      </c>
      <c r="D48" s="134">
        <f>IF($A48="","",'Situfin serie mensual'!JT45)</f>
        <v>553.69847455499996</v>
      </c>
      <c r="E48" s="134">
        <f>IF($A48="","",'Situfin serie mensual'!JU45)</f>
        <v>558.59458449900012</v>
      </c>
      <c r="F48" s="134">
        <f>IF($A48="","",'Situfin serie mensual'!JV45)</f>
        <v>0</v>
      </c>
      <c r="G48" s="134">
        <f>IF($A48="","",'Situfin serie mensual'!JW45)</f>
        <v>0</v>
      </c>
      <c r="H48" s="134">
        <f>IF($A48="","",'Situfin serie mensual'!JX45)</f>
        <v>0</v>
      </c>
      <c r="I48" s="134">
        <f>IF($A48="","",'Situfin serie mensual'!JY45)</f>
        <v>0</v>
      </c>
      <c r="J48" s="134">
        <f>IF($A48="","",'Situfin serie mensual'!JZ45)</f>
        <v>0</v>
      </c>
      <c r="K48" s="134">
        <f>IF($A48="","",'Situfin serie mensual'!KA45)</f>
        <v>0</v>
      </c>
      <c r="L48" s="134">
        <f>IF($A48="","",'Situfin serie mensual'!KB45)</f>
        <v>0</v>
      </c>
      <c r="M48" s="134">
        <f>IF($A48="","",'Situfin serie mensual'!KC45)</f>
        <v>0</v>
      </c>
      <c r="N48" s="134">
        <f t="shared" si="1"/>
        <v>2085.4653721069999</v>
      </c>
      <c r="O48" s="10"/>
      <c r="P48" s="10"/>
    </row>
    <row r="49" spans="1:16" s="137" customFormat="1" ht="13">
      <c r="A49" s="13" t="s">
        <v>252</v>
      </c>
      <c r="B49" s="136">
        <f>IF($A49="","",'Situfin serie mensual'!JR46)</f>
        <v>0</v>
      </c>
      <c r="C49" s="136">
        <f>IF($A49="","",'Situfin serie mensual'!JS46)</f>
        <v>0</v>
      </c>
      <c r="D49" s="136">
        <f>IF($A49="","",'Situfin serie mensual'!JT46)</f>
        <v>0</v>
      </c>
      <c r="E49" s="136">
        <f>IF($A49="","",'Situfin serie mensual'!JU46)</f>
        <v>0</v>
      </c>
      <c r="F49" s="136">
        <f>IF($A49="","",'Situfin serie mensual'!JV46)</f>
        <v>0</v>
      </c>
      <c r="G49" s="136">
        <f>IF($A49="","",'Situfin serie mensual'!JW46)</f>
        <v>0</v>
      </c>
      <c r="H49" s="136">
        <f>IF($A49="","",'Situfin serie mensual'!JX46)</f>
        <v>0</v>
      </c>
      <c r="I49" s="136">
        <f>IF($A49="","",'Situfin serie mensual'!JY46)</f>
        <v>0</v>
      </c>
      <c r="J49" s="136">
        <f>IF($A49="","",'Situfin serie mensual'!JZ46)</f>
        <v>0</v>
      </c>
      <c r="K49" s="136">
        <f>IF($A49="","",'Situfin serie mensual'!KA46)</f>
        <v>0</v>
      </c>
      <c r="L49" s="136">
        <f>IF($A49="","",'Situfin serie mensual'!KB46)</f>
        <v>0</v>
      </c>
      <c r="M49" s="136">
        <f>IF($A49="","",'Situfin serie mensual'!KC46)</f>
        <v>0</v>
      </c>
      <c r="N49" s="136">
        <f t="shared" si="1"/>
        <v>0</v>
      </c>
      <c r="O49" s="10"/>
      <c r="P49" s="10"/>
    </row>
    <row r="50" spans="1:16" s="137" customFormat="1" ht="13">
      <c r="A50" s="13" t="s">
        <v>13</v>
      </c>
      <c r="B50" s="136">
        <f>IF($A50="","",'Situfin serie mensual'!JR47)</f>
        <v>0</v>
      </c>
      <c r="C50" s="136">
        <f>IF($A50="","",'Situfin serie mensual'!JS47)</f>
        <v>0</v>
      </c>
      <c r="D50" s="136">
        <f>IF($A50="","",'Situfin serie mensual'!JT47)</f>
        <v>0</v>
      </c>
      <c r="E50" s="136">
        <f>IF($A50="","",'Situfin serie mensual'!JU47)</f>
        <v>0</v>
      </c>
      <c r="F50" s="136">
        <f>IF($A50="","",'Situfin serie mensual'!JV47)</f>
        <v>0</v>
      </c>
      <c r="G50" s="136">
        <f>IF($A50="","",'Situfin serie mensual'!JW47)</f>
        <v>0</v>
      </c>
      <c r="H50" s="136">
        <f>IF($A50="","",'Situfin serie mensual'!JX47)</f>
        <v>0</v>
      </c>
      <c r="I50" s="136">
        <f>IF($A50="","",'Situfin serie mensual'!JY47)</f>
        <v>0</v>
      </c>
      <c r="J50" s="136">
        <f>IF($A50="","",'Situfin serie mensual'!JZ47)</f>
        <v>0</v>
      </c>
      <c r="K50" s="136">
        <f>IF($A50="","",'Situfin serie mensual'!KA47)</f>
        <v>0</v>
      </c>
      <c r="L50" s="136">
        <f>IF($A50="","",'Situfin serie mensual'!KB47)</f>
        <v>0</v>
      </c>
      <c r="M50" s="136">
        <f>IF($A50="","",'Situfin serie mensual'!KC47)</f>
        <v>0</v>
      </c>
      <c r="N50" s="136">
        <f t="shared" si="1"/>
        <v>0</v>
      </c>
      <c r="O50" s="10"/>
      <c r="P50" s="10"/>
    </row>
    <row r="51" spans="1:16" s="137" customFormat="1" ht="13">
      <c r="A51" s="13" t="s">
        <v>14</v>
      </c>
      <c r="B51" s="136">
        <f>IF($A51="","",'Situfin serie mensual'!JR48)</f>
        <v>0</v>
      </c>
      <c r="C51" s="136">
        <f>IF($A51="","",'Situfin serie mensual'!JS48)</f>
        <v>0</v>
      </c>
      <c r="D51" s="136">
        <f>IF($A51="","",'Situfin serie mensual'!JT48)</f>
        <v>0</v>
      </c>
      <c r="E51" s="136">
        <f>IF($A51="","",'Situfin serie mensual'!JU48)</f>
        <v>0</v>
      </c>
      <c r="F51" s="136">
        <f>IF($A51="","",'Situfin serie mensual'!JV48)</f>
        <v>0</v>
      </c>
      <c r="G51" s="136">
        <f>IF($A51="","",'Situfin serie mensual'!JW48)</f>
        <v>0</v>
      </c>
      <c r="H51" s="136">
        <f>IF($A51="","",'Situfin serie mensual'!JX48)</f>
        <v>0</v>
      </c>
      <c r="I51" s="136">
        <f>IF($A51="","",'Situfin serie mensual'!JY48)</f>
        <v>0</v>
      </c>
      <c r="J51" s="136">
        <f>IF($A51="","",'Situfin serie mensual'!JZ48)</f>
        <v>0</v>
      </c>
      <c r="K51" s="136">
        <f>IF($A51="","",'Situfin serie mensual'!KA48)</f>
        <v>0</v>
      </c>
      <c r="L51" s="136">
        <f>IF($A51="","",'Situfin serie mensual'!KB48)</f>
        <v>0</v>
      </c>
      <c r="M51" s="136">
        <f>IF($A51="","",'Situfin serie mensual'!KC48)</f>
        <v>0</v>
      </c>
      <c r="N51" s="136">
        <f t="shared" si="1"/>
        <v>0</v>
      </c>
      <c r="O51" s="10"/>
      <c r="P51" s="10"/>
    </row>
    <row r="52" spans="1:16" s="137" customFormat="1" ht="13">
      <c r="A52" s="13" t="s">
        <v>235</v>
      </c>
      <c r="B52" s="136">
        <f>IF($A52="","",'Situfin serie mensual'!JR49)</f>
        <v>0.7083497190000001</v>
      </c>
      <c r="C52" s="136">
        <f>IF($A52="","",'Situfin serie mensual'!JS49)</f>
        <v>1.4506104319999999</v>
      </c>
      <c r="D52" s="136">
        <f>IF($A52="","",'Situfin serie mensual'!JT49)</f>
        <v>2.3787694569999998</v>
      </c>
      <c r="E52" s="136">
        <f>IF($A52="","",'Situfin serie mensual'!JU49)</f>
        <v>1.810736997</v>
      </c>
      <c r="F52" s="136">
        <f>IF($A52="","",'Situfin serie mensual'!JV49)</f>
        <v>0</v>
      </c>
      <c r="G52" s="136">
        <f>IF($A52="","",'Situfin serie mensual'!JW49)</f>
        <v>0</v>
      </c>
      <c r="H52" s="136">
        <f>IF($A52="","",'Situfin serie mensual'!JX49)</f>
        <v>0</v>
      </c>
      <c r="I52" s="136">
        <f>IF($A52="","",'Situfin serie mensual'!JY49)</f>
        <v>0</v>
      </c>
      <c r="J52" s="136">
        <f>IF($A52="","",'Situfin serie mensual'!JZ49)</f>
        <v>0</v>
      </c>
      <c r="K52" s="136">
        <f>IF($A52="","",'Situfin serie mensual'!KA49)</f>
        <v>0</v>
      </c>
      <c r="L52" s="136">
        <f>IF($A52="","",'Situfin serie mensual'!KB49)</f>
        <v>0</v>
      </c>
      <c r="M52" s="136">
        <f>IF($A52="","",'Situfin serie mensual'!KC49)</f>
        <v>0</v>
      </c>
      <c r="N52" s="136">
        <f t="shared" si="1"/>
        <v>6.3484666049999996</v>
      </c>
      <c r="O52" s="10"/>
      <c r="P52" s="10"/>
    </row>
    <row r="53" spans="1:16" s="137" customFormat="1" ht="13">
      <c r="A53" s="13" t="s">
        <v>13</v>
      </c>
      <c r="B53" s="136">
        <f>IF($A53="","",'Situfin serie mensual'!JR50)</f>
        <v>0.7083497190000001</v>
      </c>
      <c r="C53" s="136">
        <f>IF($A53="","",'Situfin serie mensual'!JS50)</f>
        <v>1.4506104319999999</v>
      </c>
      <c r="D53" s="136">
        <f>IF($A53="","",'Situfin serie mensual'!JT50)</f>
        <v>2.3787694569999998</v>
      </c>
      <c r="E53" s="136">
        <f>IF($A53="","",'Situfin serie mensual'!JU50)</f>
        <v>1.810736997</v>
      </c>
      <c r="F53" s="136">
        <f>IF($A53="","",'Situfin serie mensual'!JV50)</f>
        <v>0</v>
      </c>
      <c r="G53" s="136">
        <f>IF($A53="","",'Situfin serie mensual'!JW50)</f>
        <v>0</v>
      </c>
      <c r="H53" s="136">
        <f>IF($A53="","",'Situfin serie mensual'!JX50)</f>
        <v>0</v>
      </c>
      <c r="I53" s="136">
        <f>IF($A53="","",'Situfin serie mensual'!JY50)</f>
        <v>0</v>
      </c>
      <c r="J53" s="136">
        <f>IF($A53="","",'Situfin serie mensual'!JZ50)</f>
        <v>0</v>
      </c>
      <c r="K53" s="136">
        <f>IF($A53="","",'Situfin serie mensual'!KA50)</f>
        <v>0</v>
      </c>
      <c r="L53" s="136">
        <f>IF($A53="","",'Situfin serie mensual'!KB50)</f>
        <v>0</v>
      </c>
      <c r="M53" s="136">
        <f>IF($A53="","",'Situfin serie mensual'!KC50)</f>
        <v>0</v>
      </c>
      <c r="N53" s="136">
        <f t="shared" si="1"/>
        <v>6.3484666049999996</v>
      </c>
      <c r="O53" s="10"/>
      <c r="P53" s="10"/>
    </row>
    <row r="54" spans="1:16" s="137" customFormat="1" ht="13">
      <c r="A54" s="13" t="s">
        <v>14</v>
      </c>
      <c r="B54" s="136">
        <f>IF($A54="","",'Situfin serie mensual'!JR51)</f>
        <v>0</v>
      </c>
      <c r="C54" s="136">
        <f>IF($A54="","",'Situfin serie mensual'!JS51)</f>
        <v>0</v>
      </c>
      <c r="D54" s="136">
        <f>IF($A54="","",'Situfin serie mensual'!JT51)</f>
        <v>0</v>
      </c>
      <c r="E54" s="136">
        <f>IF($A54="","",'Situfin serie mensual'!JU51)</f>
        <v>0</v>
      </c>
      <c r="F54" s="136">
        <f>IF($A54="","",'Situfin serie mensual'!JV51)</f>
        <v>0</v>
      </c>
      <c r="G54" s="136">
        <f>IF($A54="","",'Situfin serie mensual'!JW51)</f>
        <v>0</v>
      </c>
      <c r="H54" s="136">
        <f>IF($A54="","",'Situfin serie mensual'!JX51)</f>
        <v>0</v>
      </c>
      <c r="I54" s="136">
        <f>IF($A54="","",'Situfin serie mensual'!JY51)</f>
        <v>0</v>
      </c>
      <c r="J54" s="136">
        <f>IF($A54="","",'Situfin serie mensual'!JZ51)</f>
        <v>0</v>
      </c>
      <c r="K54" s="136">
        <f>IF($A54="","",'Situfin serie mensual'!KA51)</f>
        <v>0</v>
      </c>
      <c r="L54" s="136">
        <f>IF($A54="","",'Situfin serie mensual'!KB51)</f>
        <v>0</v>
      </c>
      <c r="M54" s="136">
        <f>IF($A54="","",'Situfin serie mensual'!KC51)</f>
        <v>0</v>
      </c>
      <c r="N54" s="136">
        <f t="shared" si="1"/>
        <v>0</v>
      </c>
      <c r="O54" s="10"/>
      <c r="P54" s="10"/>
    </row>
    <row r="55" spans="1:16" s="137" customFormat="1" ht="13">
      <c r="A55" s="13" t="s">
        <v>236</v>
      </c>
      <c r="B55" s="136">
        <f>IF($A55="","",'Situfin serie mensual'!JR52)</f>
        <v>529.64589709500001</v>
      </c>
      <c r="C55" s="136">
        <f>IF($A55="","",'Situfin serie mensual'!JS52)</f>
        <v>441.36745580699994</v>
      </c>
      <c r="D55" s="136">
        <f>IF($A55="","",'Situfin serie mensual'!JT52)</f>
        <v>551.31970509799999</v>
      </c>
      <c r="E55" s="136">
        <f>IF($A55="","",'Situfin serie mensual'!JU52)</f>
        <v>556.78384750200007</v>
      </c>
      <c r="F55" s="136">
        <f>IF($A55="","",'Situfin serie mensual'!JV52)</f>
        <v>0</v>
      </c>
      <c r="G55" s="136">
        <f>IF($A55="","",'Situfin serie mensual'!JW52)</f>
        <v>0</v>
      </c>
      <c r="H55" s="136">
        <f>IF($A55="","",'Situfin serie mensual'!JX52)</f>
        <v>0</v>
      </c>
      <c r="I55" s="136">
        <f>IF($A55="","",'Situfin serie mensual'!JY52)</f>
        <v>0</v>
      </c>
      <c r="J55" s="136">
        <f>IF($A55="","",'Situfin serie mensual'!JZ52)</f>
        <v>0</v>
      </c>
      <c r="K55" s="136">
        <f>IF($A55="","",'Situfin serie mensual'!KA52)</f>
        <v>0</v>
      </c>
      <c r="L55" s="136">
        <f>IF($A55="","",'Situfin serie mensual'!KB52)</f>
        <v>0</v>
      </c>
      <c r="M55" s="136">
        <f>IF($A55="","",'Situfin serie mensual'!KC52)</f>
        <v>0</v>
      </c>
      <c r="N55" s="136">
        <f t="shared" si="1"/>
        <v>2079.116905502</v>
      </c>
      <c r="O55" s="10"/>
      <c r="P55" s="10"/>
    </row>
    <row r="56" spans="1:16" s="137" customFormat="1" ht="13">
      <c r="A56" s="13" t="s">
        <v>13</v>
      </c>
      <c r="B56" s="136">
        <f>IF($A56="","",'Situfin serie mensual'!JR53)</f>
        <v>409.15326358499999</v>
      </c>
      <c r="C56" s="136">
        <f>IF($A56="","",'Situfin serie mensual'!JS53)</f>
        <v>362.81949112999996</v>
      </c>
      <c r="D56" s="136">
        <f>IF($A56="","",'Situfin serie mensual'!JT53)</f>
        <v>432.94386663900002</v>
      </c>
      <c r="E56" s="136">
        <f>IF($A56="","",'Situfin serie mensual'!JU53)</f>
        <v>404.86131174100007</v>
      </c>
      <c r="F56" s="136">
        <f>IF($A56="","",'Situfin serie mensual'!JV53)</f>
        <v>0</v>
      </c>
      <c r="G56" s="136">
        <f>IF($A56="","",'Situfin serie mensual'!JW53)</f>
        <v>0</v>
      </c>
      <c r="H56" s="136">
        <f>IF($A56="","",'Situfin serie mensual'!JX53)</f>
        <v>0</v>
      </c>
      <c r="I56" s="136">
        <f>IF($A56="","",'Situfin serie mensual'!JY53)</f>
        <v>0</v>
      </c>
      <c r="J56" s="136">
        <f>IF($A56="","",'Situfin serie mensual'!JZ53)</f>
        <v>0</v>
      </c>
      <c r="K56" s="136">
        <f>IF($A56="","",'Situfin serie mensual'!KA53)</f>
        <v>0</v>
      </c>
      <c r="L56" s="136">
        <f>IF($A56="","",'Situfin serie mensual'!KB53)</f>
        <v>0</v>
      </c>
      <c r="M56" s="136">
        <f>IF($A56="","",'Situfin serie mensual'!KC53)</f>
        <v>0</v>
      </c>
      <c r="N56" s="136">
        <f t="shared" si="1"/>
        <v>1609.777933095</v>
      </c>
      <c r="O56" s="10"/>
      <c r="P56" s="10"/>
    </row>
    <row r="57" spans="1:16" s="137" customFormat="1" ht="13">
      <c r="A57" s="13" t="s">
        <v>14</v>
      </c>
      <c r="B57" s="136">
        <f>IF($A57="","",'Situfin serie mensual'!JR54)</f>
        <v>120.49263351</v>
      </c>
      <c r="C57" s="136">
        <f>IF($A57="","",'Situfin serie mensual'!JS54)</f>
        <v>78.54796467700001</v>
      </c>
      <c r="D57" s="136">
        <f>IF($A57="","",'Situfin serie mensual'!JT54)</f>
        <v>118.37583845900001</v>
      </c>
      <c r="E57" s="136">
        <f>IF($A57="","",'Situfin serie mensual'!JU54)</f>
        <v>151.92253576100001</v>
      </c>
      <c r="F57" s="136">
        <f>IF($A57="","",'Situfin serie mensual'!JV54)</f>
        <v>0</v>
      </c>
      <c r="G57" s="136">
        <f>IF($A57="","",'Situfin serie mensual'!JW54)</f>
        <v>0</v>
      </c>
      <c r="H57" s="136">
        <f>IF($A57="","",'Situfin serie mensual'!JX54)</f>
        <v>0</v>
      </c>
      <c r="I57" s="136">
        <f>IF($A57="","",'Situfin serie mensual'!JY54)</f>
        <v>0</v>
      </c>
      <c r="J57" s="136">
        <f>IF($A57="","",'Situfin serie mensual'!JZ54)</f>
        <v>0</v>
      </c>
      <c r="K57" s="136">
        <f>IF($A57="","",'Situfin serie mensual'!KA54)</f>
        <v>0</v>
      </c>
      <c r="L57" s="136">
        <f>IF($A57="","",'Situfin serie mensual'!KB54)</f>
        <v>0</v>
      </c>
      <c r="M57" s="136">
        <f>IF($A57="","",'Situfin serie mensual'!KC54)</f>
        <v>0</v>
      </c>
      <c r="N57" s="136">
        <f t="shared" si="1"/>
        <v>469.33897240700003</v>
      </c>
      <c r="O57" s="10"/>
      <c r="P57" s="10"/>
    </row>
    <row r="58" spans="1:16" s="137" customFormat="1" ht="13">
      <c r="A58" s="173" t="s">
        <v>35</v>
      </c>
      <c r="B58" s="134">
        <f>IF($A58="","",'Situfin serie mensual'!JR55)</f>
        <v>930.92449418600006</v>
      </c>
      <c r="C58" s="134">
        <f>IF($A58="","",'Situfin serie mensual'!JS55)</f>
        <v>984.76654522299998</v>
      </c>
      <c r="D58" s="134">
        <f>IF($A58="","",'Situfin serie mensual'!JT55)</f>
        <v>980.20582827800013</v>
      </c>
      <c r="E58" s="134">
        <f>IF($A58="","",'Situfin serie mensual'!JU55)</f>
        <v>996.79226698499997</v>
      </c>
      <c r="F58" s="134">
        <f>IF($A58="","",'Situfin serie mensual'!JV55)</f>
        <v>0</v>
      </c>
      <c r="G58" s="134">
        <f>IF($A58="","",'Situfin serie mensual'!JW55)</f>
        <v>0</v>
      </c>
      <c r="H58" s="134">
        <f>IF($A58="","",'Situfin serie mensual'!JX55)</f>
        <v>0</v>
      </c>
      <c r="I58" s="134">
        <f>IF($A58="","",'Situfin serie mensual'!JY55)</f>
        <v>0</v>
      </c>
      <c r="J58" s="134">
        <f>IF($A58="","",'Situfin serie mensual'!JZ55)</f>
        <v>0</v>
      </c>
      <c r="K58" s="134">
        <f>IF($A58="","",'Situfin serie mensual'!KA55)</f>
        <v>0</v>
      </c>
      <c r="L58" s="134">
        <f>IF($A58="","",'Situfin serie mensual'!KB55)</f>
        <v>0</v>
      </c>
      <c r="M58" s="134">
        <f>IF($A58="","",'Situfin serie mensual'!KC55)</f>
        <v>0</v>
      </c>
      <c r="N58" s="134">
        <f t="shared" si="1"/>
        <v>3892.6891346719999</v>
      </c>
      <c r="O58" s="10"/>
      <c r="P58" s="10"/>
    </row>
    <row r="59" spans="1:16" s="137" customFormat="1" ht="13">
      <c r="A59" s="31" t="s">
        <v>36</v>
      </c>
      <c r="B59" s="136">
        <f>IF($A59="","",'Situfin serie mensual'!JR56)</f>
        <v>500.20912359900007</v>
      </c>
      <c r="C59" s="136">
        <f>IF($A59="","",'Situfin serie mensual'!JS56)</f>
        <v>533.73976499699995</v>
      </c>
      <c r="D59" s="136">
        <f>IF($A59="","",'Situfin serie mensual'!JT56)</f>
        <v>512.99925194700006</v>
      </c>
      <c r="E59" s="136">
        <f>IF($A59="","",'Situfin serie mensual'!JU56)</f>
        <v>532.98139507199994</v>
      </c>
      <c r="F59" s="136">
        <f>IF($A59="","",'Situfin serie mensual'!JV56)</f>
        <v>0</v>
      </c>
      <c r="G59" s="136">
        <f>IF($A59="","",'Situfin serie mensual'!JW56)</f>
        <v>0</v>
      </c>
      <c r="H59" s="136">
        <f>IF($A59="","",'Situfin serie mensual'!JX56)</f>
        <v>0</v>
      </c>
      <c r="I59" s="136">
        <f>IF($A59="","",'Situfin serie mensual'!JY56)</f>
        <v>0</v>
      </c>
      <c r="J59" s="136">
        <f>IF($A59="","",'Situfin serie mensual'!JZ56)</f>
        <v>0</v>
      </c>
      <c r="K59" s="136">
        <f>IF($A59="","",'Situfin serie mensual'!KA56)</f>
        <v>0</v>
      </c>
      <c r="L59" s="136">
        <f>IF($A59="","",'Situfin serie mensual'!KB56)</f>
        <v>0</v>
      </c>
      <c r="M59" s="136">
        <f>IF($A59="","",'Situfin serie mensual'!KC56)</f>
        <v>0</v>
      </c>
      <c r="N59" s="136">
        <f t="shared" si="1"/>
        <v>2079.9295356150001</v>
      </c>
      <c r="O59" s="10"/>
      <c r="P59" s="10"/>
    </row>
    <row r="60" spans="1:16" s="137" customFormat="1" ht="13">
      <c r="A60" s="31" t="s">
        <v>37</v>
      </c>
      <c r="B60" s="136">
        <f>IF($A60="","",'Situfin serie mensual'!JR57)</f>
        <v>407.13821239999999</v>
      </c>
      <c r="C60" s="136">
        <f>IF($A60="","",'Situfin serie mensual'!JS57)</f>
        <v>414.27148778399999</v>
      </c>
      <c r="D60" s="136">
        <f>IF($A60="","",'Situfin serie mensual'!JT57)</f>
        <v>421.26547775099999</v>
      </c>
      <c r="E60" s="136">
        <f>IF($A60="","",'Situfin serie mensual'!JU57)</f>
        <v>429.49179847699997</v>
      </c>
      <c r="F60" s="136">
        <f>IF($A60="","",'Situfin serie mensual'!JV57)</f>
        <v>0</v>
      </c>
      <c r="G60" s="136">
        <f>IF($A60="","",'Situfin serie mensual'!JW57)</f>
        <v>0</v>
      </c>
      <c r="H60" s="136">
        <f>IF($A60="","",'Situfin serie mensual'!JX57)</f>
        <v>0</v>
      </c>
      <c r="I60" s="136">
        <f>IF($A60="","",'Situfin serie mensual'!JY57)</f>
        <v>0</v>
      </c>
      <c r="J60" s="136">
        <f>IF($A60="","",'Situfin serie mensual'!JZ57)</f>
        <v>0</v>
      </c>
      <c r="K60" s="136">
        <f>IF($A60="","",'Situfin serie mensual'!KA57)</f>
        <v>0</v>
      </c>
      <c r="L60" s="136">
        <f>IF($A60="","",'Situfin serie mensual'!KB57)</f>
        <v>0</v>
      </c>
      <c r="M60" s="136">
        <f>IF($A60="","",'Situfin serie mensual'!KC57)</f>
        <v>0</v>
      </c>
      <c r="N60" s="136">
        <f t="shared" si="1"/>
        <v>1672.1669764119999</v>
      </c>
      <c r="O60" s="10"/>
      <c r="P60" s="10"/>
    </row>
    <row r="61" spans="1:16" s="137" customFormat="1" ht="13">
      <c r="A61" s="31" t="s">
        <v>38</v>
      </c>
      <c r="B61" s="136">
        <f>IF($A61="","",'Situfin serie mensual'!JR58)</f>
        <v>23.577158187000002</v>
      </c>
      <c r="C61" s="136">
        <f>IF($A61="","",'Situfin serie mensual'!JS58)</f>
        <v>36.755292441999998</v>
      </c>
      <c r="D61" s="136">
        <f>IF($A61="","",'Situfin serie mensual'!JT58)</f>
        <v>45.941098579999995</v>
      </c>
      <c r="E61" s="136">
        <f>IF($A61="","",'Situfin serie mensual'!JU58)</f>
        <v>34.319073435999996</v>
      </c>
      <c r="F61" s="136">
        <f>IF($A61="","",'Situfin serie mensual'!JV58)</f>
        <v>0</v>
      </c>
      <c r="G61" s="136">
        <f>IF($A61="","",'Situfin serie mensual'!JW58)</f>
        <v>0</v>
      </c>
      <c r="H61" s="136">
        <f>IF($A61="","",'Situfin serie mensual'!JX58)</f>
        <v>0</v>
      </c>
      <c r="I61" s="136">
        <f>IF($A61="","",'Situfin serie mensual'!JY58)</f>
        <v>0</v>
      </c>
      <c r="J61" s="136">
        <f>IF($A61="","",'Situfin serie mensual'!JZ58)</f>
        <v>0</v>
      </c>
      <c r="K61" s="136">
        <f>IF($A61="","",'Situfin serie mensual'!KA58)</f>
        <v>0</v>
      </c>
      <c r="L61" s="136">
        <f>IF($A61="","",'Situfin serie mensual'!KB58)</f>
        <v>0</v>
      </c>
      <c r="M61" s="136">
        <f>IF($A61="","",'Situfin serie mensual'!KC58)</f>
        <v>0</v>
      </c>
      <c r="N61" s="136">
        <f t="shared" si="1"/>
        <v>140.59262264500001</v>
      </c>
      <c r="O61" s="10"/>
      <c r="P61" s="10"/>
    </row>
    <row r="62" spans="1:16" s="137" customFormat="1" ht="13">
      <c r="A62" s="173" t="s">
        <v>39</v>
      </c>
      <c r="B62" s="134">
        <f>IF($A62="","",'Situfin serie mensual'!JR59)</f>
        <v>87.110721589999997</v>
      </c>
      <c r="C62" s="134">
        <f>IF($A62="","",'Situfin serie mensual'!JS59)</f>
        <v>93.535905581999984</v>
      </c>
      <c r="D62" s="134">
        <f>IF($A62="","",'Situfin serie mensual'!JT59)</f>
        <v>163.027952148</v>
      </c>
      <c r="E62" s="134">
        <f>IF($A62="","",'Situfin serie mensual'!JU59)</f>
        <v>182.92647248499998</v>
      </c>
      <c r="F62" s="134">
        <f>IF($A62="","",'Situfin serie mensual'!JV59)</f>
        <v>0</v>
      </c>
      <c r="G62" s="134">
        <f>IF($A62="","",'Situfin serie mensual'!JW59)</f>
        <v>0</v>
      </c>
      <c r="H62" s="134">
        <f>IF($A62="","",'Situfin serie mensual'!JX59)</f>
        <v>0</v>
      </c>
      <c r="I62" s="134">
        <f>IF($A62="","",'Situfin serie mensual'!JY59)</f>
        <v>0</v>
      </c>
      <c r="J62" s="134">
        <f>IF($A62="","",'Situfin serie mensual'!JZ59)</f>
        <v>0</v>
      </c>
      <c r="K62" s="134">
        <f>IF($A62="","",'Situfin serie mensual'!KA59)</f>
        <v>0</v>
      </c>
      <c r="L62" s="134">
        <f>IF($A62="","",'Situfin serie mensual'!KB59)</f>
        <v>0</v>
      </c>
      <c r="M62" s="134">
        <f>IF($A62="","",'Situfin serie mensual'!KC59)</f>
        <v>0</v>
      </c>
      <c r="N62" s="134">
        <f t="shared" si="1"/>
        <v>526.601051805</v>
      </c>
      <c r="O62" s="10"/>
      <c r="P62" s="10"/>
    </row>
    <row r="63" spans="1:16" s="137" customFormat="1" ht="13">
      <c r="A63" s="13" t="s">
        <v>40</v>
      </c>
      <c r="B63" s="136">
        <f>IF($A63="","",'Situfin serie mensual'!JR60)</f>
        <v>13.094935425999999</v>
      </c>
      <c r="C63" s="136">
        <f>IF($A63="","",'Situfin serie mensual'!JS60)</f>
        <v>13.826270913999997</v>
      </c>
      <c r="D63" s="136">
        <f>IF($A63="","",'Situfin serie mensual'!JT60)</f>
        <v>36.225887188000002</v>
      </c>
      <c r="E63" s="136">
        <f>IF($A63="","",'Situfin serie mensual'!JU60)</f>
        <v>76.500925924000001</v>
      </c>
      <c r="F63" s="136">
        <f>IF($A63="","",'Situfin serie mensual'!JV60)</f>
        <v>0</v>
      </c>
      <c r="G63" s="136">
        <f>IF($A63="","",'Situfin serie mensual'!JW60)</f>
        <v>0</v>
      </c>
      <c r="H63" s="136">
        <f>IF($A63="","",'Situfin serie mensual'!JX60)</f>
        <v>0</v>
      </c>
      <c r="I63" s="136">
        <f>IF($A63="","",'Situfin serie mensual'!JY60)</f>
        <v>0</v>
      </c>
      <c r="J63" s="136">
        <f>IF($A63="","",'Situfin serie mensual'!JZ60)</f>
        <v>0</v>
      </c>
      <c r="K63" s="136">
        <f>IF($A63="","",'Situfin serie mensual'!KA60)</f>
        <v>0</v>
      </c>
      <c r="L63" s="136">
        <f>IF($A63="","",'Situfin serie mensual'!KB60)</f>
        <v>0</v>
      </c>
      <c r="M63" s="136">
        <f>IF($A63="","",'Situfin serie mensual'!KC60)</f>
        <v>0</v>
      </c>
      <c r="N63" s="136">
        <f t="shared" si="1"/>
        <v>139.648019452</v>
      </c>
      <c r="O63" s="10"/>
      <c r="P63" s="10"/>
    </row>
    <row r="64" spans="1:16" s="137" customFormat="1" ht="13" hidden="1">
      <c r="A64" s="33" t="s">
        <v>41</v>
      </c>
      <c r="B64" s="136">
        <f>IF($A64="","",'Situfin serie mensual'!JR61)</f>
        <v>3.693461992</v>
      </c>
      <c r="C64" s="136">
        <f>IF($A64="","",'Situfin serie mensual'!JS61)</f>
        <v>1.3</v>
      </c>
      <c r="D64" s="136">
        <f>IF($A64="","",'Situfin serie mensual'!JT61)</f>
        <v>4.3880368710000006</v>
      </c>
      <c r="E64" s="136">
        <f>IF($A64="","",'Situfin serie mensual'!JU61)</f>
        <v>5.4619067679999995</v>
      </c>
      <c r="F64" s="136">
        <f>IF($A64="","",'Situfin serie mensual'!JV61)</f>
        <v>0</v>
      </c>
      <c r="G64" s="136">
        <f>IF($A64="","",'Situfin serie mensual'!JW61)</f>
        <v>0</v>
      </c>
      <c r="H64" s="136">
        <f>IF($A64="","",'Situfin serie mensual'!JX61)</f>
        <v>0</v>
      </c>
      <c r="I64" s="136">
        <f>IF($A64="","",'Situfin serie mensual'!JY61)</f>
        <v>0</v>
      </c>
      <c r="J64" s="136">
        <f>IF($A64="","",'Situfin serie mensual'!JZ61)</f>
        <v>0</v>
      </c>
      <c r="K64" s="136">
        <f>IF($A64="","",'Situfin serie mensual'!KA61)</f>
        <v>0</v>
      </c>
      <c r="L64" s="136">
        <f>IF($A64="","",'Situfin serie mensual'!KB61)</f>
        <v>0</v>
      </c>
      <c r="M64" s="136">
        <f>IF($A64="","",'Situfin serie mensual'!KC61)</f>
        <v>0</v>
      </c>
      <c r="N64" s="136">
        <f t="shared" si="1"/>
        <v>14.843405631</v>
      </c>
      <c r="O64" s="10"/>
      <c r="P64" s="10"/>
    </row>
    <row r="65" spans="1:18" s="137" customFormat="1" ht="13" hidden="1">
      <c r="A65" s="33" t="s">
        <v>42</v>
      </c>
      <c r="B65" s="136">
        <f>IF($A65="","",'Situfin serie mensual'!JR62)</f>
        <v>1.5340776789999999</v>
      </c>
      <c r="C65" s="136">
        <f>IF($A65="","",'Situfin serie mensual'!JS62)</f>
        <v>3.1404271099999983</v>
      </c>
      <c r="D65" s="136">
        <f>IF($A65="","",'Situfin serie mensual'!JT62)</f>
        <v>14.612702312</v>
      </c>
      <c r="E65" s="136">
        <f>IF($A65="","",'Situfin serie mensual'!JU62)</f>
        <v>16.445900549999998</v>
      </c>
      <c r="F65" s="136">
        <f>IF($A65="","",'Situfin serie mensual'!JV62)</f>
        <v>0</v>
      </c>
      <c r="G65" s="136">
        <f>IF($A65="","",'Situfin serie mensual'!JW62)</f>
        <v>0</v>
      </c>
      <c r="H65" s="136">
        <f>IF($A65="","",'Situfin serie mensual'!JX62)</f>
        <v>0</v>
      </c>
      <c r="I65" s="136">
        <f>IF($A65="","",'Situfin serie mensual'!JY62)</f>
        <v>0</v>
      </c>
      <c r="J65" s="136">
        <f>IF($A65="","",'Situfin serie mensual'!JZ62)</f>
        <v>0</v>
      </c>
      <c r="K65" s="136">
        <f>IF($A65="","",'Situfin serie mensual'!KA62)</f>
        <v>0</v>
      </c>
      <c r="L65" s="136">
        <f>IF($A65="","",'Situfin serie mensual'!KB62)</f>
        <v>0</v>
      </c>
      <c r="M65" s="136">
        <f>IF($A65="","",'Situfin serie mensual'!KC62)</f>
        <v>0</v>
      </c>
      <c r="N65" s="136">
        <f t="shared" si="1"/>
        <v>35.733107650999997</v>
      </c>
      <c r="O65" s="10"/>
      <c r="P65" s="10"/>
    </row>
    <row r="66" spans="1:18" s="137" customFormat="1" ht="26" hidden="1">
      <c r="A66" s="33" t="s">
        <v>43</v>
      </c>
      <c r="B66" s="136">
        <f>IF($A66="","",'Situfin serie mensual'!JR63)</f>
        <v>1.35E-2</v>
      </c>
      <c r="C66" s="136">
        <f>IF($A66="","",'Situfin serie mensual'!JS63)</f>
        <v>4.0849999999999991</v>
      </c>
      <c r="D66" s="136">
        <f>IF($A66="","",'Situfin serie mensual'!JT63)</f>
        <v>6.3901097519999999</v>
      </c>
      <c r="E66" s="136">
        <f>IF($A66="","",'Situfin serie mensual'!JU63)</f>
        <v>1.2701949349999995</v>
      </c>
      <c r="F66" s="136">
        <f>IF($A66="","",'Situfin serie mensual'!JV63)</f>
        <v>0</v>
      </c>
      <c r="G66" s="136">
        <f>IF($A66="","",'Situfin serie mensual'!JW63)</f>
        <v>0</v>
      </c>
      <c r="H66" s="136">
        <f>IF($A66="","",'Situfin serie mensual'!JX63)</f>
        <v>0</v>
      </c>
      <c r="I66" s="136">
        <f>IF($A66="","",'Situfin serie mensual'!JY63)</f>
        <v>0</v>
      </c>
      <c r="J66" s="136">
        <f>IF($A66="","",'Situfin serie mensual'!JZ63)</f>
        <v>0</v>
      </c>
      <c r="K66" s="136">
        <f>IF($A66="","",'Situfin serie mensual'!KA63)</f>
        <v>0</v>
      </c>
      <c r="L66" s="136">
        <f>IF($A66="","",'Situfin serie mensual'!KB63)</f>
        <v>0</v>
      </c>
      <c r="M66" s="136">
        <f>IF($A66="","",'Situfin serie mensual'!KC63)</f>
        <v>0</v>
      </c>
      <c r="N66" s="136">
        <f t="shared" si="1"/>
        <v>11.758804686999998</v>
      </c>
      <c r="O66" s="10"/>
      <c r="P66" s="10"/>
    </row>
    <row r="67" spans="1:18" s="137" customFormat="1" ht="13" hidden="1">
      <c r="A67" s="13" t="s">
        <v>44</v>
      </c>
      <c r="B67" s="136">
        <f>IF($A67="","",'Situfin serie mensual'!JR64)</f>
        <v>3.786395755</v>
      </c>
      <c r="C67" s="136">
        <f>IF($A67="","",'Situfin serie mensual'!JS64)</f>
        <v>2.3803648039999996</v>
      </c>
      <c r="D67" s="136">
        <f>IF($A67="","",'Situfin serie mensual'!JT64)</f>
        <v>7.6240382530000002</v>
      </c>
      <c r="E67" s="136">
        <f>IF($A67="","",'Situfin serie mensual'!JU64)</f>
        <v>50.121923670999998</v>
      </c>
      <c r="F67" s="136">
        <f>IF($A67="","",'Situfin serie mensual'!JV64)</f>
        <v>0</v>
      </c>
      <c r="G67" s="136">
        <f>IF($A67="","",'Situfin serie mensual'!JW64)</f>
        <v>0</v>
      </c>
      <c r="H67" s="136">
        <f>IF($A67="","",'Situfin serie mensual'!JX64)</f>
        <v>0</v>
      </c>
      <c r="I67" s="136">
        <f>IF($A67="","",'Situfin serie mensual'!JY64)</f>
        <v>0</v>
      </c>
      <c r="J67" s="136">
        <f>IF($A67="","",'Situfin serie mensual'!JZ64)</f>
        <v>0</v>
      </c>
      <c r="K67" s="136">
        <f>IF($A67="","",'Situfin serie mensual'!KA64)</f>
        <v>0</v>
      </c>
      <c r="L67" s="136">
        <f>IF($A67="","",'Situfin serie mensual'!KB64)</f>
        <v>0</v>
      </c>
      <c r="M67" s="136">
        <f>IF($A67="","",'Situfin serie mensual'!KC64)</f>
        <v>0</v>
      </c>
      <c r="N67" s="136">
        <f t="shared" si="1"/>
        <v>63.912722482999996</v>
      </c>
      <c r="O67" s="10"/>
      <c r="P67" s="10"/>
    </row>
    <row r="68" spans="1:18" s="137" customFormat="1" ht="13" hidden="1">
      <c r="A68" s="13" t="s">
        <v>45</v>
      </c>
      <c r="B68" s="136">
        <f>IF($A68="","",'Situfin serie mensual'!JR65)</f>
        <v>4.0674999999999999</v>
      </c>
      <c r="C68" s="136">
        <f>IF($A68="","",'Situfin serie mensual'!JS65)</f>
        <v>2.9204789999999998</v>
      </c>
      <c r="D68" s="136">
        <f>IF($A68="","",'Situfin serie mensual'!JT65)</f>
        <v>3.2109999999999999</v>
      </c>
      <c r="E68" s="136">
        <f>IF($A68="","",'Situfin serie mensual'!JU65)</f>
        <v>3.2010000000000001</v>
      </c>
      <c r="F68" s="136">
        <f>IF($A68="","",'Situfin serie mensual'!JV65)</f>
        <v>0</v>
      </c>
      <c r="G68" s="136">
        <f>IF($A68="","",'Situfin serie mensual'!JW65)</f>
        <v>0</v>
      </c>
      <c r="H68" s="136">
        <f>IF($A68="","",'Situfin serie mensual'!JX65)</f>
        <v>0</v>
      </c>
      <c r="I68" s="136">
        <f>IF($A68="","",'Situfin serie mensual'!JY65)</f>
        <v>0</v>
      </c>
      <c r="J68" s="136">
        <f>IF($A68="","",'Situfin serie mensual'!JZ65)</f>
        <v>0</v>
      </c>
      <c r="K68" s="136">
        <f>IF($A68="","",'Situfin serie mensual'!KA65)</f>
        <v>0</v>
      </c>
      <c r="L68" s="136">
        <f>IF($A68="","",'Situfin serie mensual'!KB65)</f>
        <v>0</v>
      </c>
      <c r="M68" s="136">
        <f>IF($A68="","",'Situfin serie mensual'!KC65)</f>
        <v>0</v>
      </c>
      <c r="N68" s="136">
        <f t="shared" si="1"/>
        <v>13.399979</v>
      </c>
      <c r="O68" s="10"/>
      <c r="P68" s="10"/>
    </row>
    <row r="69" spans="1:18" s="137" customFormat="1" ht="13">
      <c r="A69" s="13" t="s">
        <v>253</v>
      </c>
      <c r="B69" s="136">
        <f>IF($A69="","",'Situfin serie mensual'!JR66)</f>
        <v>74.015786164000005</v>
      </c>
      <c r="C69" s="136">
        <f>IF($A69="","",'Situfin serie mensual'!JS66)</f>
        <v>79.709634667999993</v>
      </c>
      <c r="D69" s="136">
        <f>IF($A69="","",'Situfin serie mensual'!JT66)</f>
        <v>126.80206496</v>
      </c>
      <c r="E69" s="136">
        <f>IF($A69="","",'Situfin serie mensual'!JU66)</f>
        <v>106.42554656099999</v>
      </c>
      <c r="F69" s="136">
        <f>IF($A69="","",'Situfin serie mensual'!JV66)</f>
        <v>0</v>
      </c>
      <c r="G69" s="136">
        <f>IF($A69="","",'Situfin serie mensual'!JW66)</f>
        <v>0</v>
      </c>
      <c r="H69" s="136">
        <f>IF($A69="","",'Situfin serie mensual'!JX66)</f>
        <v>0</v>
      </c>
      <c r="I69" s="136">
        <f>IF($A69="","",'Situfin serie mensual'!JY66)</f>
        <v>0</v>
      </c>
      <c r="J69" s="136">
        <f>IF($A69="","",'Situfin serie mensual'!JZ66)</f>
        <v>0</v>
      </c>
      <c r="K69" s="136">
        <f>IF($A69="","",'Situfin serie mensual'!KA66)</f>
        <v>0</v>
      </c>
      <c r="L69" s="136">
        <f>IF($A69="","",'Situfin serie mensual'!KB66)</f>
        <v>0</v>
      </c>
      <c r="M69" s="136">
        <f>IF($A69="","",'Situfin serie mensual'!KC66)</f>
        <v>0</v>
      </c>
      <c r="N69" s="136">
        <f t="shared" si="1"/>
        <v>386.95303235299997</v>
      </c>
      <c r="O69" s="10"/>
      <c r="P69" s="10"/>
    </row>
    <row r="70" spans="1:18" s="137" customFormat="1" ht="13" hidden="1">
      <c r="A70" s="13" t="s">
        <v>47</v>
      </c>
      <c r="B70" s="136">
        <f>IF($A70="","",'Situfin serie mensual'!JR67)</f>
        <v>74.015786164000005</v>
      </c>
      <c r="C70" s="136">
        <f>IF($A70="","",'Situfin serie mensual'!JS67)</f>
        <v>51.627481136</v>
      </c>
      <c r="D70" s="136">
        <f>IF($A70="","",'Situfin serie mensual'!JT67)</f>
        <v>94.802064959999996</v>
      </c>
      <c r="E70" s="136">
        <f>IF($A70="","",'Situfin serie mensual'!JU67)</f>
        <v>105.42554656099999</v>
      </c>
      <c r="F70" s="136">
        <f>IF($A70="","",'Situfin serie mensual'!JV67)</f>
        <v>0</v>
      </c>
      <c r="G70" s="136">
        <f>IF($A70="","",'Situfin serie mensual'!JW67)</f>
        <v>0</v>
      </c>
      <c r="H70" s="136">
        <f>IF($A70="","",'Situfin serie mensual'!JX67)</f>
        <v>0</v>
      </c>
      <c r="I70" s="136">
        <f>IF($A70="","",'Situfin serie mensual'!JY67)</f>
        <v>0</v>
      </c>
      <c r="J70" s="136">
        <f>IF($A70="","",'Situfin serie mensual'!JZ67)</f>
        <v>0</v>
      </c>
      <c r="K70" s="136">
        <f>IF($A70="","",'Situfin serie mensual'!KA67)</f>
        <v>0</v>
      </c>
      <c r="L70" s="136">
        <f>IF($A70="","",'Situfin serie mensual'!KB67)</f>
        <v>0</v>
      </c>
      <c r="M70" s="136">
        <f>IF($A70="","",'Situfin serie mensual'!KC67)</f>
        <v>0</v>
      </c>
      <c r="N70" s="136">
        <f t="shared" si="1"/>
        <v>325.87087882099996</v>
      </c>
      <c r="O70" s="10"/>
      <c r="P70" s="10"/>
    </row>
    <row r="71" spans="1:18" s="137" customFormat="1" ht="13" hidden="1">
      <c r="A71" s="13" t="s">
        <v>48</v>
      </c>
      <c r="B71" s="136">
        <f>IF($A71="","",'Situfin serie mensual'!JR68)</f>
        <v>0</v>
      </c>
      <c r="C71" s="136">
        <f>IF($A71="","",'Situfin serie mensual'!JS68)</f>
        <v>0</v>
      </c>
      <c r="D71" s="136">
        <f>IF($A71="","",'Situfin serie mensual'!JT68)</f>
        <v>0</v>
      </c>
      <c r="E71" s="136">
        <f>IF($A71="","",'Situfin serie mensual'!JU68)</f>
        <v>0</v>
      </c>
      <c r="F71" s="136">
        <f>IF($A71="","",'Situfin serie mensual'!JV68)</f>
        <v>0</v>
      </c>
      <c r="G71" s="136">
        <f>IF($A71="","",'Situfin serie mensual'!JW68)</f>
        <v>0</v>
      </c>
      <c r="H71" s="136">
        <f>IF($A71="","",'Situfin serie mensual'!JX68)</f>
        <v>0</v>
      </c>
      <c r="I71" s="136">
        <f>IF($A71="","",'Situfin serie mensual'!JY68)</f>
        <v>0</v>
      </c>
      <c r="J71" s="136">
        <f>IF($A71="","",'Situfin serie mensual'!JZ68)</f>
        <v>0</v>
      </c>
      <c r="K71" s="136">
        <f>IF($A71="","",'Situfin serie mensual'!KA68)</f>
        <v>0</v>
      </c>
      <c r="L71" s="136">
        <f>IF($A71="","",'Situfin serie mensual'!KB68)</f>
        <v>0</v>
      </c>
      <c r="M71" s="136">
        <f>IF($A71="","",'Situfin serie mensual'!KC68)</f>
        <v>0</v>
      </c>
      <c r="N71" s="136">
        <f t="shared" si="1"/>
        <v>0</v>
      </c>
      <c r="O71" s="10"/>
      <c r="P71" s="10"/>
    </row>
    <row r="72" spans="1:18" s="137" customFormat="1" ht="13" hidden="1">
      <c r="A72" s="13" t="s">
        <v>49</v>
      </c>
      <c r="B72" s="136">
        <f>IF($A72="","",'Situfin serie mensual'!JR69)</f>
        <v>0</v>
      </c>
      <c r="C72" s="136">
        <f>IF($A72="","",'Situfin serie mensual'!JS69)</f>
        <v>28.082153532</v>
      </c>
      <c r="D72" s="136">
        <f>IF($A72="","",'Situfin serie mensual'!JT69)</f>
        <v>32</v>
      </c>
      <c r="E72" s="136">
        <f>IF($A72="","",'Situfin serie mensual'!JU69)</f>
        <v>1</v>
      </c>
      <c r="F72" s="136">
        <f>IF($A72="","",'Situfin serie mensual'!JV69)</f>
        <v>0</v>
      </c>
      <c r="G72" s="136">
        <f>IF($A72="","",'Situfin serie mensual'!JW69)</f>
        <v>0</v>
      </c>
      <c r="H72" s="136">
        <f>IF($A72="","",'Situfin serie mensual'!JX69)</f>
        <v>0</v>
      </c>
      <c r="I72" s="136">
        <f>IF($A72="","",'Situfin serie mensual'!JY69)</f>
        <v>0</v>
      </c>
      <c r="J72" s="136">
        <f>IF($A72="","",'Situfin serie mensual'!JZ69)</f>
        <v>0</v>
      </c>
      <c r="K72" s="136">
        <f>IF($A72="","",'Situfin serie mensual'!KA69)</f>
        <v>0</v>
      </c>
      <c r="L72" s="136">
        <f>IF($A72="","",'Situfin serie mensual'!KB69)</f>
        <v>0</v>
      </c>
      <c r="M72" s="136">
        <f>IF($A72="","",'Situfin serie mensual'!KC69)</f>
        <v>0</v>
      </c>
      <c r="N72" s="136">
        <f t="shared" si="1"/>
        <v>61.082153532</v>
      </c>
      <c r="O72" s="10"/>
      <c r="P72" s="10"/>
    </row>
    <row r="73" spans="1:18" s="137" customFormat="1" ht="13">
      <c r="A73" s="13"/>
      <c r="B73" s="136" t="str">
        <f>IF($A73="","",'Situfin serie mensual'!JR70)</f>
        <v/>
      </c>
      <c r="C73" s="136" t="str">
        <f>IF($A73="","",'Situfin serie mensual'!JS70)</f>
        <v/>
      </c>
      <c r="D73" s="136" t="str">
        <f>IF($A73="","",'Situfin serie mensual'!JT70)</f>
        <v/>
      </c>
      <c r="E73" s="136" t="str">
        <f>IF($A73="","",'Situfin serie mensual'!JU70)</f>
        <v/>
      </c>
      <c r="F73" s="136" t="str">
        <f>IF($A73="","",'Situfin serie mensual'!JV70)</f>
        <v/>
      </c>
      <c r="G73" s="136" t="str">
        <f>IF($A73="","",'Situfin serie mensual'!JW70)</f>
        <v/>
      </c>
      <c r="H73" s="136" t="str">
        <f>IF($A73="","",'Situfin serie mensual'!JX70)</f>
        <v/>
      </c>
      <c r="I73" s="136" t="str">
        <f>IF($A73="","",'Situfin serie mensual'!JY70)</f>
        <v/>
      </c>
      <c r="J73" s="136" t="str">
        <f>IF($A73="","",'Situfin serie mensual'!JZ70)</f>
        <v/>
      </c>
      <c r="K73" s="136" t="str">
        <f>IF($A73="","",'Situfin serie mensual'!KA70)</f>
        <v/>
      </c>
      <c r="L73" s="136" t="str">
        <f>IF($A73="","",'Situfin serie mensual'!KB70)</f>
        <v/>
      </c>
      <c r="M73" s="136" t="str">
        <f>IF($A73="","",'Situfin serie mensual'!KC70)</f>
        <v/>
      </c>
      <c r="N73" s="136"/>
      <c r="O73" s="10"/>
      <c r="P73" s="10"/>
    </row>
    <row r="74" spans="1:18" s="137" customFormat="1" ht="13.5">
      <c r="A74" s="143" t="s">
        <v>50</v>
      </c>
      <c r="B74" s="144">
        <f>IF($A74="","",'Situfin serie mensual'!JR71)</f>
        <v>-284.39054779599974</v>
      </c>
      <c r="C74" s="144">
        <f>IF($A74="","",'Situfin serie mensual'!JS71)</f>
        <v>-1088.3122062939992</v>
      </c>
      <c r="D74" s="144">
        <f>IF($A74="","",'Situfin serie mensual'!JT71)</f>
        <v>-757.02737264900043</v>
      </c>
      <c r="E74" s="144">
        <f>IF($A74="","",'Situfin serie mensual'!JU71)</f>
        <v>754.70050567599992</v>
      </c>
      <c r="F74" s="144">
        <f>IF($A74="","",'Situfin serie mensual'!JV71)</f>
        <v>0</v>
      </c>
      <c r="G74" s="144">
        <f>IF($A74="","",'Situfin serie mensual'!JW71)</f>
        <v>0</v>
      </c>
      <c r="H74" s="144">
        <f>IF($A74="","",'Situfin serie mensual'!JX71)</f>
        <v>0</v>
      </c>
      <c r="I74" s="144">
        <f>IF($A74="","",'Situfin serie mensual'!JY71)</f>
        <v>0</v>
      </c>
      <c r="J74" s="144">
        <f>IF($A74="","",'Situfin serie mensual'!JZ71)</f>
        <v>0</v>
      </c>
      <c r="K74" s="144">
        <f>IF($A74="","",'Situfin serie mensual'!KA71)</f>
        <v>0</v>
      </c>
      <c r="L74" s="144">
        <f>IF($A74="","",'Situfin serie mensual'!KB71)</f>
        <v>0</v>
      </c>
      <c r="M74" s="144">
        <f>IF($A74="","",'Situfin serie mensual'!KC71)</f>
        <v>0</v>
      </c>
      <c r="N74" s="144">
        <f>+SUM(B74:M74)</f>
        <v>-1375.0296210629995</v>
      </c>
      <c r="O74" s="10"/>
      <c r="P74" s="10"/>
    </row>
    <row r="75" spans="1:18" s="137" customFormat="1" ht="13">
      <c r="A75" s="131"/>
      <c r="B75" s="134" t="str">
        <f>IF($A75="","",'Situfin serie mensual'!JR72)</f>
        <v/>
      </c>
      <c r="C75" s="134" t="str">
        <f>IF($A75="","",'Situfin serie mensual'!JS72)</f>
        <v/>
      </c>
      <c r="D75" s="134" t="str">
        <f>IF($A75="","",'Situfin serie mensual'!JT72)</f>
        <v/>
      </c>
      <c r="E75" s="134" t="str">
        <f>IF($A75="","",'Situfin serie mensual'!JU72)</f>
        <v/>
      </c>
      <c r="F75" s="134" t="str">
        <f>IF($A75="","",'Situfin serie mensual'!JV72)</f>
        <v/>
      </c>
      <c r="G75" s="134" t="str">
        <f>IF($A75="","",'Situfin serie mensual'!JW72)</f>
        <v/>
      </c>
      <c r="H75" s="134" t="str">
        <f>IF($A75="","",'Situfin serie mensual'!JX72)</f>
        <v/>
      </c>
      <c r="I75" s="134" t="str">
        <f>IF($A75="","",'Situfin serie mensual'!JY72)</f>
        <v/>
      </c>
      <c r="J75" s="134" t="str">
        <f>IF($A75="","",'Situfin serie mensual'!JZ72)</f>
        <v/>
      </c>
      <c r="K75" s="134" t="str">
        <f>IF($A75="","",'Situfin serie mensual'!KA72)</f>
        <v/>
      </c>
      <c r="L75" s="134" t="str">
        <f>IF($A75="","",'Situfin serie mensual'!KB72)</f>
        <v/>
      </c>
      <c r="M75" s="134" t="str">
        <f>IF($A75="","",'Situfin serie mensual'!KC72)</f>
        <v/>
      </c>
      <c r="N75" s="140"/>
      <c r="O75" s="10"/>
      <c r="P75" s="10"/>
    </row>
    <row r="76" spans="1:18" s="10" customFormat="1" ht="13">
      <c r="A76" s="131"/>
      <c r="B76" s="140" t="str">
        <f>IF($A76="","",'Situfin serie mensual'!JR73)</f>
        <v/>
      </c>
      <c r="C76" s="140" t="str">
        <f>IF($A76="","",'Situfin serie mensual'!JS73)</f>
        <v/>
      </c>
      <c r="D76" s="140" t="str">
        <f>IF($A76="","",'Situfin serie mensual'!JT73)</f>
        <v/>
      </c>
      <c r="E76" s="140" t="str">
        <f>IF($A76="","",'Situfin serie mensual'!JU73)</f>
        <v/>
      </c>
      <c r="F76" s="140" t="str">
        <f>IF($A76="","",'Situfin serie mensual'!JV73)</f>
        <v/>
      </c>
      <c r="G76" s="140" t="str">
        <f>IF($A76="","",'Situfin serie mensual'!JW73)</f>
        <v/>
      </c>
      <c r="H76" s="140" t="str">
        <f>IF($A76="","",'Situfin serie mensual'!JX73)</f>
        <v/>
      </c>
      <c r="I76" s="140" t="str">
        <f>IF($A76="","",'Situfin serie mensual'!JY73)</f>
        <v/>
      </c>
      <c r="J76" s="140" t="str">
        <f>IF($A76="","",'Situfin serie mensual'!JZ73)</f>
        <v/>
      </c>
      <c r="K76" s="140" t="str">
        <f>IF($A76="","",'Situfin serie mensual'!KA73)</f>
        <v/>
      </c>
      <c r="L76" s="140" t="str">
        <f>IF($A76="","",'Situfin serie mensual'!KB73)</f>
        <v/>
      </c>
      <c r="M76" s="140" t="str">
        <f>IF($A76="","",'Situfin serie mensual'!KC73)</f>
        <v/>
      </c>
      <c r="N76" s="140"/>
      <c r="Q76" s="166"/>
      <c r="R76" s="166"/>
    </row>
    <row r="77" spans="1:18" s="16" customFormat="1" ht="13" outlineLevel="2">
      <c r="A77" s="10" t="s">
        <v>51</v>
      </c>
      <c r="B77" s="134">
        <f>IF($A77="","",'Situfin serie mensual'!JR74)</f>
        <v>347.71265574099999</v>
      </c>
      <c r="C77" s="134">
        <f>IF($A77="","",'Situfin serie mensual'!JS74)</f>
        <v>346.01908041499996</v>
      </c>
      <c r="D77" s="134">
        <f>IF($A77="","",'Situfin serie mensual'!JT74)</f>
        <v>382.35169162</v>
      </c>
      <c r="E77" s="134">
        <f>IF($A77="","",'Situfin serie mensual'!JU74)</f>
        <v>728.28405998299991</v>
      </c>
      <c r="F77" s="134">
        <f>IF($A77="","",'Situfin serie mensual'!JV74)</f>
        <v>0</v>
      </c>
      <c r="G77" s="134">
        <f>IF($A77="","",'Situfin serie mensual'!JW74)</f>
        <v>0</v>
      </c>
      <c r="H77" s="134">
        <f>IF($A77="","",'Situfin serie mensual'!JX74)</f>
        <v>0</v>
      </c>
      <c r="I77" s="134">
        <f>IF($A77="","",'Situfin serie mensual'!JY74)</f>
        <v>0</v>
      </c>
      <c r="J77" s="134">
        <f>IF($A77="","",'Situfin serie mensual'!JZ74)</f>
        <v>0</v>
      </c>
      <c r="K77" s="134">
        <f>IF($A77="","",'Situfin serie mensual'!KA74)</f>
        <v>0</v>
      </c>
      <c r="L77" s="134">
        <f>IF($A77="","",'Situfin serie mensual'!KB74)</f>
        <v>0</v>
      </c>
      <c r="M77" s="134">
        <f>IF($A77="","",'Situfin serie mensual'!KC74)</f>
        <v>0</v>
      </c>
      <c r="N77" s="134">
        <f>+SUM(B77:M77)</f>
        <v>1804.3674877589999</v>
      </c>
      <c r="O77" s="10"/>
      <c r="P77" s="10"/>
    </row>
    <row r="78" spans="1:18" s="137" customFormat="1" ht="13">
      <c r="A78" s="13" t="s">
        <v>52</v>
      </c>
      <c r="B78" s="136">
        <f>IF($A78="","",'Situfin serie mensual'!JR75)</f>
        <v>337.17888390899998</v>
      </c>
      <c r="C78" s="136">
        <f>IF($A78="","",'Situfin serie mensual'!JS75)</f>
        <v>344.49828841499999</v>
      </c>
      <c r="D78" s="136">
        <f>IF($A78="","",'Situfin serie mensual'!JT75)</f>
        <v>368.40775301999997</v>
      </c>
      <c r="E78" s="136">
        <f>IF($A78="","",'Situfin serie mensual'!JU75)</f>
        <v>718.93511665999995</v>
      </c>
      <c r="F78" s="136">
        <f>IF($A78="","",'Situfin serie mensual'!JV75)</f>
        <v>0</v>
      </c>
      <c r="G78" s="136">
        <f>IF($A78="","",'Situfin serie mensual'!JW75)</f>
        <v>0</v>
      </c>
      <c r="H78" s="136">
        <f>IF($A78="","",'Situfin serie mensual'!JX75)</f>
        <v>0</v>
      </c>
      <c r="I78" s="136">
        <f>IF($A78="","",'Situfin serie mensual'!JY75)</f>
        <v>0</v>
      </c>
      <c r="J78" s="136">
        <f>IF($A78="","",'Situfin serie mensual'!JZ75)</f>
        <v>0</v>
      </c>
      <c r="K78" s="136">
        <f>IF($A78="","",'Situfin serie mensual'!KA75)</f>
        <v>0</v>
      </c>
      <c r="L78" s="136">
        <f>IF($A78="","",'Situfin serie mensual'!KB75)</f>
        <v>0</v>
      </c>
      <c r="M78" s="136">
        <f>IF($A78="","",'Situfin serie mensual'!KC75)</f>
        <v>0</v>
      </c>
      <c r="N78" s="136">
        <f>+SUM(B78:M78)</f>
        <v>1769.0200420039998</v>
      </c>
      <c r="O78" s="10"/>
      <c r="P78" s="10"/>
      <c r="Q78" s="167"/>
      <c r="R78" s="167"/>
    </row>
    <row r="79" spans="1:18" s="137" customFormat="1" ht="13">
      <c r="A79" s="13" t="s">
        <v>53</v>
      </c>
      <c r="B79" s="136">
        <f>IF($A79="","",'Situfin serie mensual'!JR76)</f>
        <v>10.533771831999999</v>
      </c>
      <c r="C79" s="136">
        <f>IF($A79="","",'Situfin serie mensual'!JS76)</f>
        <v>1.5207919999999999</v>
      </c>
      <c r="D79" s="136">
        <f>IF($A79="","",'Situfin serie mensual'!JT76)</f>
        <v>13.943938599999999</v>
      </c>
      <c r="E79" s="136">
        <f>IF($A79="","",'Situfin serie mensual'!JU76)</f>
        <v>9.3489433229999985</v>
      </c>
      <c r="F79" s="136">
        <f>IF($A79="","",'Situfin serie mensual'!JV76)</f>
        <v>0</v>
      </c>
      <c r="G79" s="136">
        <f>IF($A79="","",'Situfin serie mensual'!JW76)</f>
        <v>0</v>
      </c>
      <c r="H79" s="136">
        <f>IF($A79="","",'Situfin serie mensual'!JX76)</f>
        <v>0</v>
      </c>
      <c r="I79" s="136">
        <f>IF($A79="","",'Situfin serie mensual'!JY76)</f>
        <v>0</v>
      </c>
      <c r="J79" s="136">
        <f>IF($A79="","",'Situfin serie mensual'!JZ76)</f>
        <v>0</v>
      </c>
      <c r="K79" s="136">
        <f>IF($A79="","",'Situfin serie mensual'!KA76)</f>
        <v>0</v>
      </c>
      <c r="L79" s="136">
        <f>IF($A79="","",'Situfin serie mensual'!KB76)</f>
        <v>0</v>
      </c>
      <c r="M79" s="136">
        <f>IF($A79="","",'Situfin serie mensual'!KC76)</f>
        <v>0</v>
      </c>
      <c r="N79" s="136">
        <f>+SUM(B79:M79)</f>
        <v>35.347445754999995</v>
      </c>
      <c r="O79" s="10"/>
      <c r="P79" s="10"/>
      <c r="Q79" s="148"/>
      <c r="R79" s="148"/>
    </row>
    <row r="80" spans="1:18" s="137" customFormat="1" ht="13">
      <c r="A80" s="13" t="s">
        <v>237</v>
      </c>
      <c r="B80" s="136">
        <f>IF($A80="","",'Situfin serie mensual'!JR77)</f>
        <v>0</v>
      </c>
      <c r="C80" s="136">
        <f>IF($A80="","",'Situfin serie mensual'!JS77)</f>
        <v>0</v>
      </c>
      <c r="D80" s="136">
        <f>IF($A80="","",'Situfin serie mensual'!JT77)</f>
        <v>0</v>
      </c>
      <c r="E80" s="136">
        <f>IF($A80="","",'Situfin serie mensual'!JU77)</f>
        <v>0</v>
      </c>
      <c r="F80" s="136">
        <f>IF($A80="","",'Situfin serie mensual'!JV77)</f>
        <v>0</v>
      </c>
      <c r="G80" s="136">
        <f>IF($A80="","",'Situfin serie mensual'!JW77)</f>
        <v>0</v>
      </c>
      <c r="H80" s="136">
        <f>IF($A80="","",'Situfin serie mensual'!JX77)</f>
        <v>0</v>
      </c>
      <c r="I80" s="136">
        <f>IF($A80="","",'Situfin serie mensual'!JY77)</f>
        <v>0</v>
      </c>
      <c r="J80" s="136">
        <f>IF($A80="","",'Situfin serie mensual'!JZ77)</f>
        <v>0</v>
      </c>
      <c r="K80" s="136">
        <f>IF($A80="","",'Situfin serie mensual'!KA77)</f>
        <v>0</v>
      </c>
      <c r="L80" s="136">
        <f>IF($A80="","",'Situfin serie mensual'!KB77)</f>
        <v>0</v>
      </c>
      <c r="M80" s="136">
        <f>IF($A80="","",'Situfin serie mensual'!KC77)</f>
        <v>0</v>
      </c>
      <c r="N80" s="136">
        <f>+SUM(B80:M80)</f>
        <v>0</v>
      </c>
      <c r="O80" s="10"/>
      <c r="P80" s="10"/>
      <c r="Q80" s="167"/>
      <c r="R80" s="167"/>
    </row>
    <row r="81" spans="1:17" s="137" customFormat="1" ht="13.5">
      <c r="A81" s="168" t="s">
        <v>55</v>
      </c>
      <c r="B81" s="149">
        <f>IF($A81="","",'Situfin serie mensual'!JR78)</f>
        <v>-632.10320353699967</v>
      </c>
      <c r="C81" s="149">
        <f>IF($A81="","",'Situfin serie mensual'!JS78)</f>
        <v>-1434.3312867089992</v>
      </c>
      <c r="D81" s="149">
        <f>IF($A81="","",'Situfin serie mensual'!JT78)</f>
        <v>-1139.3790642690005</v>
      </c>
      <c r="E81" s="149">
        <f>IF($A81="","",'Situfin serie mensual'!JU78)</f>
        <v>26.416445693000014</v>
      </c>
      <c r="F81" s="149">
        <f>IF($A81="","",'Situfin serie mensual'!JV78)</f>
        <v>0</v>
      </c>
      <c r="G81" s="149">
        <f>IF($A81="","",'Situfin serie mensual'!JW78)</f>
        <v>0</v>
      </c>
      <c r="H81" s="149">
        <f>IF($A81="","",'Situfin serie mensual'!JX78)</f>
        <v>0</v>
      </c>
      <c r="I81" s="149">
        <f>IF($A81="","",'Situfin serie mensual'!JY78)</f>
        <v>0</v>
      </c>
      <c r="J81" s="149">
        <f>IF($A81="","",'Situfin serie mensual'!JZ78)</f>
        <v>0</v>
      </c>
      <c r="K81" s="149">
        <f>IF($A81="","",'Situfin serie mensual'!KA78)</f>
        <v>0</v>
      </c>
      <c r="L81" s="149">
        <f>IF($A81="","",'Situfin serie mensual'!KB78)</f>
        <v>0</v>
      </c>
      <c r="M81" s="149">
        <f>IF($A81="","",'Situfin serie mensual'!KC78)</f>
        <v>0</v>
      </c>
      <c r="N81" s="149">
        <f>+SUM(B81:M81)</f>
        <v>-3179.3971088219996</v>
      </c>
      <c r="O81" s="169"/>
      <c r="P81" s="10"/>
      <c r="Q81" s="10"/>
    </row>
    <row r="82" spans="1:17" s="137" customFormat="1" ht="13">
      <c r="A82" s="13"/>
      <c r="B82" s="136" t="str">
        <f>IF($A82="","",'Situfin serie mensual'!JR79)</f>
        <v/>
      </c>
      <c r="C82" s="136" t="str">
        <f>IF($A82="","",'Situfin serie mensual'!JS79)</f>
        <v/>
      </c>
      <c r="D82" s="136" t="str">
        <f>IF($A82="","",'Situfin serie mensual'!JT79)</f>
        <v/>
      </c>
      <c r="E82" s="136" t="str">
        <f>IF($A82="","",'Situfin serie mensual'!JU79)</f>
        <v/>
      </c>
      <c r="F82" s="136" t="str">
        <f>IF($A82="","",'Situfin serie mensual'!JV79)</f>
        <v/>
      </c>
      <c r="G82" s="136" t="str">
        <f>IF($A82="","",'Situfin serie mensual'!JW79)</f>
        <v/>
      </c>
      <c r="H82" s="136" t="str">
        <f>IF($A82="","",'Situfin serie mensual'!JX79)</f>
        <v/>
      </c>
      <c r="I82" s="136" t="str">
        <f>IF($A82="","",'Situfin serie mensual'!JY79)</f>
        <v/>
      </c>
      <c r="J82" s="136" t="str">
        <f>IF($A82="","",'Situfin serie mensual'!JZ79)</f>
        <v/>
      </c>
      <c r="K82" s="136" t="str">
        <f>IF($A82="","",'Situfin serie mensual'!KA79)</f>
        <v/>
      </c>
      <c r="L82" s="136" t="str">
        <f>IF($A82="","",'Situfin serie mensual'!KB79)</f>
        <v/>
      </c>
      <c r="M82" s="136" t="str">
        <f>IF($A82="","",'Situfin serie mensual'!KC79)</f>
        <v/>
      </c>
      <c r="N82" s="136"/>
      <c r="O82" s="10"/>
      <c r="P82" s="10"/>
    </row>
    <row r="83" spans="1:17" s="137" customFormat="1" ht="13">
      <c r="A83" s="170" t="s">
        <v>238</v>
      </c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50"/>
      <c r="O83" s="10"/>
      <c r="P83" s="10"/>
    </row>
    <row r="84" spans="1:17" s="137" customFormat="1" ht="13">
      <c r="A84" s="10"/>
      <c r="B84" s="136" t="str">
        <f>IF($A84="","",'Situfin serie mensual'!JR81)</f>
        <v/>
      </c>
      <c r="C84" s="136" t="str">
        <f>IF($A84="","",'Situfin serie mensual'!JS81)</f>
        <v/>
      </c>
      <c r="D84" s="136" t="str">
        <f>IF($A84="","",'Situfin serie mensual'!JT81)</f>
        <v/>
      </c>
      <c r="E84" s="136" t="str">
        <f>IF($A84="","",'Situfin serie mensual'!JU81)</f>
        <v/>
      </c>
      <c r="F84" s="136" t="str">
        <f>IF($A84="","",'Situfin serie mensual'!JV81)</f>
        <v/>
      </c>
      <c r="G84" s="136" t="str">
        <f>IF($A84="","",'Situfin serie mensual'!JW81)</f>
        <v/>
      </c>
      <c r="H84" s="136" t="str">
        <f>IF($A84="","",'Situfin serie mensual'!JX81)</f>
        <v/>
      </c>
      <c r="I84" s="136" t="str">
        <f>IF($A84="","",'Situfin serie mensual'!JY81)</f>
        <v/>
      </c>
      <c r="J84" s="136" t="str">
        <f>IF($A84="","",'Situfin serie mensual'!JZ81)</f>
        <v/>
      </c>
      <c r="K84" s="136" t="str">
        <f>IF($A84="","",'Situfin serie mensual'!KA81)</f>
        <v/>
      </c>
      <c r="L84" s="136" t="str">
        <f>IF($A84="","",'Situfin serie mensual'!KB81)</f>
        <v/>
      </c>
      <c r="M84" s="136" t="str">
        <f>IF($A84="","",'Situfin serie mensual'!KC81)</f>
        <v/>
      </c>
      <c r="N84" s="134"/>
      <c r="O84" s="10"/>
      <c r="P84" s="10"/>
    </row>
    <row r="85" spans="1:17" s="16" customFormat="1" ht="13" outlineLevel="2">
      <c r="A85" s="10" t="s">
        <v>56</v>
      </c>
      <c r="B85" s="134">
        <f>IF($A85="","",'Situfin serie mensual'!JR82)</f>
        <v>3620.2416423312484</v>
      </c>
      <c r="C85" s="134">
        <f>IF($A85="","",'Situfin serie mensual'!JS82)</f>
        <v>-1197.2314447058438</v>
      </c>
      <c r="D85" s="134">
        <f>IF($A85="","",'Situfin serie mensual'!JT82)</f>
        <v>2999.0835944014539</v>
      </c>
      <c r="E85" s="134">
        <f>IF($A85="","",'Situfin serie mensual'!JU82)</f>
        <v>8.712866797000002</v>
      </c>
      <c r="F85" s="134">
        <f>IF($A85="","",'Situfin serie mensual'!JV82)</f>
        <v>0</v>
      </c>
      <c r="G85" s="134">
        <f>IF($A85="","",'Situfin serie mensual'!JW82)</f>
        <v>0</v>
      </c>
      <c r="H85" s="134">
        <f>IF($A85="","",'Situfin serie mensual'!JX82)</f>
        <v>0</v>
      </c>
      <c r="I85" s="134">
        <f>IF($A85="","",'Situfin serie mensual'!JY82)</f>
        <v>0</v>
      </c>
      <c r="J85" s="134">
        <f>IF($A85="","",'Situfin serie mensual'!JZ82)</f>
        <v>0</v>
      </c>
      <c r="K85" s="134">
        <f>IF($A85="","",'Situfin serie mensual'!KA82)</f>
        <v>0</v>
      </c>
      <c r="L85" s="134">
        <f>IF($A85="","",'Situfin serie mensual'!KB82)</f>
        <v>0</v>
      </c>
      <c r="M85" s="134">
        <f>IF($A85="","",'Situfin serie mensual'!KC82)</f>
        <v>0</v>
      </c>
      <c r="N85" s="134">
        <f>+SUM(B85:M85)</f>
        <v>5430.8066588238589</v>
      </c>
      <c r="O85" s="10"/>
      <c r="P85" s="10"/>
    </row>
    <row r="86" spans="1:17" s="137" customFormat="1" ht="13">
      <c r="A86" s="13" t="s">
        <v>57</v>
      </c>
      <c r="B86" s="136">
        <f>IF($A86="","",'Situfin serie mensual'!JR83)</f>
        <v>3620.2416423312484</v>
      </c>
      <c r="C86" s="136">
        <f>IF($A86="","",'Situfin serie mensual'!JS83)</f>
        <v>-1197.2314447058438</v>
      </c>
      <c r="D86" s="136">
        <f>IF($A86="","",'Situfin serie mensual'!JT83)</f>
        <v>2999.0835944014539</v>
      </c>
      <c r="E86" s="136">
        <f>IF($A86="","",'Situfin serie mensual'!JU83)</f>
        <v>8.712866797000002</v>
      </c>
      <c r="F86" s="136">
        <f>IF($A86="","",'Situfin serie mensual'!JV83)</f>
        <v>0</v>
      </c>
      <c r="G86" s="136">
        <f>IF($A86="","",'Situfin serie mensual'!JW83)</f>
        <v>0</v>
      </c>
      <c r="H86" s="136">
        <f>IF($A86="","",'Situfin serie mensual'!JX83)</f>
        <v>0</v>
      </c>
      <c r="I86" s="136">
        <f>IF($A86="","",'Situfin serie mensual'!JY83)</f>
        <v>0</v>
      </c>
      <c r="J86" s="136">
        <f>IF($A86="","",'Situfin serie mensual'!JZ83)</f>
        <v>0</v>
      </c>
      <c r="K86" s="136">
        <f>IF($A86="","",'Situfin serie mensual'!KA83)</f>
        <v>0</v>
      </c>
      <c r="L86" s="136">
        <f>IF($A86="","",'Situfin serie mensual'!KB83)</f>
        <v>0</v>
      </c>
      <c r="M86" s="136">
        <f>IF($A86="","",'Situfin serie mensual'!KC83)</f>
        <v>0</v>
      </c>
      <c r="N86" s="136">
        <f t="shared" ref="N86:N97" si="2">+SUM(B86:M86)</f>
        <v>5430.8066588238589</v>
      </c>
      <c r="O86" s="10"/>
      <c r="P86" s="10"/>
    </row>
    <row r="87" spans="1:17" s="137" customFormat="1" ht="13">
      <c r="A87" s="13" t="s">
        <v>58</v>
      </c>
      <c r="B87" s="136">
        <f>IF($A87="","",'Situfin serie mensual'!JR84)</f>
        <v>0</v>
      </c>
      <c r="C87" s="136">
        <f>IF($A87="","",'Situfin serie mensual'!JS84)</f>
        <v>0</v>
      </c>
      <c r="D87" s="136">
        <f>IF($A87="","",'Situfin serie mensual'!JT84)</f>
        <v>0</v>
      </c>
      <c r="E87" s="136">
        <f>IF($A87="","",'Situfin serie mensual'!JU84)</f>
        <v>0</v>
      </c>
      <c r="F87" s="136">
        <f>IF($A87="","",'Situfin serie mensual'!JV84)</f>
        <v>0</v>
      </c>
      <c r="G87" s="136">
        <f>IF($A87="","",'Situfin serie mensual'!JW84)</f>
        <v>0</v>
      </c>
      <c r="H87" s="136">
        <f>IF($A87="","",'Situfin serie mensual'!JX84)</f>
        <v>0</v>
      </c>
      <c r="I87" s="136">
        <f>IF($A87="","",'Situfin serie mensual'!JY84)</f>
        <v>0</v>
      </c>
      <c r="J87" s="136">
        <f>IF($A87="","",'Situfin serie mensual'!JZ84)</f>
        <v>0</v>
      </c>
      <c r="K87" s="136">
        <f>IF($A87="","",'Situfin serie mensual'!KA84)</f>
        <v>0</v>
      </c>
      <c r="L87" s="136">
        <f>IF($A87="","",'Situfin serie mensual'!KB84)</f>
        <v>0</v>
      </c>
      <c r="M87" s="136">
        <f>IF($A87="","",'Situfin serie mensual'!KC84)</f>
        <v>0</v>
      </c>
      <c r="N87" s="136">
        <f t="shared" si="2"/>
        <v>0</v>
      </c>
      <c r="O87" s="10"/>
      <c r="P87" s="10"/>
    </row>
    <row r="88" spans="1:17" s="16" customFormat="1" ht="13" outlineLevel="2">
      <c r="A88" s="10" t="s">
        <v>59</v>
      </c>
      <c r="B88" s="134">
        <f>IF($A88="","",'Situfin serie mensual'!JR85)</f>
        <v>871.32885106700019</v>
      </c>
      <c r="C88" s="134">
        <f>IF($A88="","",'Situfin serie mensual'!JS85)</f>
        <v>340.398936542</v>
      </c>
      <c r="D88" s="134">
        <f>IF($A88="","",'Situfin serie mensual'!JT85)</f>
        <v>4363.4995054330011</v>
      </c>
      <c r="E88" s="134">
        <f>IF($A88="","",'Situfin serie mensual'!JU85)</f>
        <v>-322.396696099</v>
      </c>
      <c r="F88" s="134">
        <f>IF($A88="","",'Situfin serie mensual'!JV85)</f>
        <v>0</v>
      </c>
      <c r="G88" s="134">
        <f>IF($A88="","",'Situfin serie mensual'!JW85)</f>
        <v>0</v>
      </c>
      <c r="H88" s="134">
        <f>IF($A88="","",'Situfin serie mensual'!JX85)</f>
        <v>0</v>
      </c>
      <c r="I88" s="134">
        <f>IF($A88="","",'Situfin serie mensual'!JY85)</f>
        <v>0</v>
      </c>
      <c r="J88" s="134">
        <f>IF($A88="","",'Situfin serie mensual'!JZ85)</f>
        <v>0</v>
      </c>
      <c r="K88" s="134">
        <f>IF($A88="","",'Situfin serie mensual'!KA85)</f>
        <v>0</v>
      </c>
      <c r="L88" s="134">
        <f>IF($A88="","",'Situfin serie mensual'!KB85)</f>
        <v>0</v>
      </c>
      <c r="M88" s="134">
        <f>IF($A88="","",'Situfin serie mensual'!KC85)</f>
        <v>0</v>
      </c>
      <c r="N88" s="134">
        <f t="shared" si="2"/>
        <v>5252.8305969430012</v>
      </c>
      <c r="O88" s="10"/>
      <c r="P88" s="10"/>
    </row>
    <row r="89" spans="1:17" s="137" customFormat="1" ht="13">
      <c r="A89" s="13" t="s">
        <v>57</v>
      </c>
      <c r="B89" s="136">
        <f>IF($A89="","",'Situfin serie mensual'!JR86)</f>
        <v>91.060292405000183</v>
      </c>
      <c r="C89" s="136">
        <f>IF($A89="","",'Situfin serie mensual'!JS86)</f>
        <v>93.091463132999991</v>
      </c>
      <c r="D89" s="136">
        <f>IF($A89="","",'Situfin serie mensual'!JT86)</f>
        <v>-446.97574008999999</v>
      </c>
      <c r="E89" s="136">
        <f>IF($A89="","",'Situfin serie mensual'!JU86)</f>
        <v>697.26354811800002</v>
      </c>
      <c r="F89" s="136">
        <f>IF($A89="","",'Situfin serie mensual'!JV86)</f>
        <v>0</v>
      </c>
      <c r="G89" s="136">
        <f>IF($A89="","",'Situfin serie mensual'!JW86)</f>
        <v>0</v>
      </c>
      <c r="H89" s="136">
        <f>IF($A89="","",'Situfin serie mensual'!JX86)</f>
        <v>0</v>
      </c>
      <c r="I89" s="136">
        <f>IF($A89="","",'Situfin serie mensual'!JY86)</f>
        <v>0</v>
      </c>
      <c r="J89" s="136">
        <f>IF($A89="","",'Situfin serie mensual'!JZ86)</f>
        <v>0</v>
      </c>
      <c r="K89" s="136">
        <f>IF($A89="","",'Situfin serie mensual'!KA86)</f>
        <v>0</v>
      </c>
      <c r="L89" s="136">
        <f>IF($A89="","",'Situfin serie mensual'!KB86)</f>
        <v>0</v>
      </c>
      <c r="M89" s="136">
        <f>IF($A89="","",'Situfin serie mensual'!KC86)</f>
        <v>0</v>
      </c>
      <c r="N89" s="136">
        <f t="shared" si="2"/>
        <v>434.43956356600017</v>
      </c>
      <c r="O89" s="10"/>
      <c r="P89" s="10"/>
    </row>
    <row r="90" spans="1:17" s="137" customFormat="1" ht="13">
      <c r="A90" s="13" t="s">
        <v>58</v>
      </c>
      <c r="B90" s="136">
        <f>IF($A90="","",'Situfin serie mensual'!JR87)</f>
        <v>780.26855866200003</v>
      </c>
      <c r="C90" s="136">
        <f>IF($A90="","",'Situfin serie mensual'!JS87)</f>
        <v>247.30747340900001</v>
      </c>
      <c r="D90" s="136">
        <f>IF($A90="","",'Situfin serie mensual'!JT87)</f>
        <v>4810.4752455230009</v>
      </c>
      <c r="E90" s="136">
        <f>IF($A90="","",'Situfin serie mensual'!JU87)</f>
        <v>-1019.660244217</v>
      </c>
      <c r="F90" s="136">
        <f>IF($A90="","",'Situfin serie mensual'!JV87)</f>
        <v>0</v>
      </c>
      <c r="G90" s="136">
        <f>IF($A90="","",'Situfin serie mensual'!JW87)</f>
        <v>0</v>
      </c>
      <c r="H90" s="136">
        <f>IF($A90="","",'Situfin serie mensual'!JX87)</f>
        <v>0</v>
      </c>
      <c r="I90" s="136">
        <f>IF($A90="","",'Situfin serie mensual'!JY87)</f>
        <v>0</v>
      </c>
      <c r="J90" s="136">
        <f>IF($A90="","",'Situfin serie mensual'!JZ87)</f>
        <v>0</v>
      </c>
      <c r="K90" s="136">
        <f>IF($A90="","",'Situfin serie mensual'!KA87)</f>
        <v>0</v>
      </c>
      <c r="L90" s="136">
        <f>IF($A90="","",'Situfin serie mensual'!KB87)</f>
        <v>0</v>
      </c>
      <c r="M90" s="136">
        <f>IF($A90="","",'Situfin serie mensual'!KC87)</f>
        <v>0</v>
      </c>
      <c r="N90" s="136">
        <f t="shared" si="2"/>
        <v>4818.3910333770009</v>
      </c>
      <c r="O90" s="10"/>
      <c r="P90" s="10"/>
    </row>
    <row r="91" spans="1:17" s="137" customFormat="1" ht="13">
      <c r="A91" s="13"/>
      <c r="B91" s="136" t="str">
        <f>IF($A91="","",'Situfin serie mensual'!JR88)</f>
        <v/>
      </c>
      <c r="C91" s="136" t="str">
        <f>IF($A91="","",'Situfin serie mensual'!JS88)</f>
        <v/>
      </c>
      <c r="D91" s="136" t="str">
        <f>IF($A91="","",'Situfin serie mensual'!JT88)</f>
        <v/>
      </c>
      <c r="E91" s="136" t="str">
        <f>IF($A91="","",'Situfin serie mensual'!JU88)</f>
        <v/>
      </c>
      <c r="F91" s="136" t="str">
        <f>IF($A91="","",'Situfin serie mensual'!JV88)</f>
        <v/>
      </c>
      <c r="G91" s="136" t="str">
        <f>IF($A91="","",'Situfin serie mensual'!JW88)</f>
        <v/>
      </c>
      <c r="H91" s="136" t="str">
        <f>IF($A91="","",'Situfin serie mensual'!JX88)</f>
        <v/>
      </c>
      <c r="I91" s="136" t="str">
        <f>IF($A91="","",'Situfin serie mensual'!JY88)</f>
        <v/>
      </c>
      <c r="J91" s="136" t="str">
        <f>IF($A91="","",'Situfin serie mensual'!JZ88)</f>
        <v/>
      </c>
      <c r="K91" s="136" t="str">
        <f>IF($A91="","",'Situfin serie mensual'!KA88)</f>
        <v/>
      </c>
      <c r="L91" s="136" t="str">
        <f>IF($A91="","",'Situfin serie mensual'!KB88)</f>
        <v/>
      </c>
      <c r="M91" s="136" t="str">
        <f>IF($A91="","",'Situfin serie mensual'!KC88)</f>
        <v/>
      </c>
      <c r="N91" s="136"/>
      <c r="O91" s="10"/>
      <c r="P91" s="10"/>
    </row>
    <row r="92" spans="1:17" s="10" customFormat="1" ht="13">
      <c r="A92" s="10" t="s">
        <v>60</v>
      </c>
      <c r="B92" s="134">
        <f>IF($A92="","",'Situfin serie mensual'!JR89)</f>
        <v>91.060292405000155</v>
      </c>
      <c r="C92" s="134">
        <f>IF($A92="","",'Situfin serie mensual'!JS89)</f>
        <v>108.162257846</v>
      </c>
      <c r="D92" s="134">
        <f>IF($A92="","",'Situfin serie mensual'!JT89)</f>
        <v>-446.97574008999999</v>
      </c>
      <c r="E92" s="134">
        <f>IF($A92="","",'Situfin serie mensual'!JU89)</f>
        <v>0</v>
      </c>
      <c r="F92" s="134">
        <f>IF($A92="","",'Situfin serie mensual'!JV89)</f>
        <v>0</v>
      </c>
      <c r="G92" s="134">
        <f>IF($A92="","",'Situfin serie mensual'!JW89)</f>
        <v>0</v>
      </c>
      <c r="H92" s="134">
        <f>IF($A92="","",'Situfin serie mensual'!JX89)</f>
        <v>0</v>
      </c>
      <c r="I92" s="134">
        <f>IF($A92="","",'Situfin serie mensual'!JY89)</f>
        <v>0</v>
      </c>
      <c r="J92" s="134">
        <f>IF($A92="","",'Situfin serie mensual'!JZ89)</f>
        <v>0</v>
      </c>
      <c r="K92" s="134">
        <f>IF($A92="","",'Situfin serie mensual'!KA89)</f>
        <v>0</v>
      </c>
      <c r="L92" s="134">
        <f>IF($A92="","",'Situfin serie mensual'!KB89)</f>
        <v>0</v>
      </c>
      <c r="M92" s="134">
        <f>IF($A92="","",'Situfin serie mensual'!KC89)</f>
        <v>0</v>
      </c>
      <c r="N92" s="134">
        <f t="shared" si="2"/>
        <v>-247.75318983899984</v>
      </c>
    </row>
    <row r="93" spans="1:17" s="152" customFormat="1" ht="13">
      <c r="A93" s="13" t="s">
        <v>61</v>
      </c>
      <c r="B93" s="151">
        <f>IF($A93="","",'Situfin serie mensual'!JR90)</f>
        <v>1598.1570913160001</v>
      </c>
      <c r="C93" s="151">
        <f>IF($A93="","",'Situfin serie mensual'!JS90)</f>
        <v>182.842827898</v>
      </c>
      <c r="D93" s="151">
        <f>IF($A93="","",'Situfin serie mensual'!JT90)</f>
        <v>-446.97574008999999</v>
      </c>
      <c r="E93" s="151">
        <f>IF($A93="","",'Situfin serie mensual'!JU90)</f>
        <v>0</v>
      </c>
      <c r="F93" s="151">
        <f>IF($A93="","",'Situfin serie mensual'!JV90)</f>
        <v>0</v>
      </c>
      <c r="G93" s="151">
        <f>IF($A93="","",'Situfin serie mensual'!JW90)</f>
        <v>0</v>
      </c>
      <c r="H93" s="151">
        <f>IF($A93="","",'Situfin serie mensual'!JX90)</f>
        <v>0</v>
      </c>
      <c r="I93" s="151">
        <f>IF($A93="","",'Situfin serie mensual'!JY90)</f>
        <v>0</v>
      </c>
      <c r="J93" s="151">
        <f>IF($A93="","",'Situfin serie mensual'!JZ90)</f>
        <v>0</v>
      </c>
      <c r="K93" s="151">
        <f>IF($A93="","",'Situfin serie mensual'!KA90)</f>
        <v>0</v>
      </c>
      <c r="L93" s="151">
        <f>IF($A93="","",'Situfin serie mensual'!KB90)</f>
        <v>0</v>
      </c>
      <c r="M93" s="151">
        <f>IF($A93="","",'Situfin serie mensual'!KC90)</f>
        <v>0</v>
      </c>
      <c r="N93" s="136">
        <f t="shared" si="2"/>
        <v>1334.0241791240001</v>
      </c>
      <c r="O93" s="10"/>
      <c r="P93" s="10"/>
    </row>
    <row r="94" spans="1:17" s="152" customFormat="1" ht="13">
      <c r="A94" s="13" t="s">
        <v>62</v>
      </c>
      <c r="B94" s="151">
        <f>IF($A94="","",'Situfin serie mensual'!JR91)</f>
        <v>1507.096798911</v>
      </c>
      <c r="C94" s="151">
        <f>IF($A94="","",'Situfin serie mensual'!JS91)</f>
        <v>74.680570051999993</v>
      </c>
      <c r="D94" s="151">
        <f>IF($A94="","",'Situfin serie mensual'!JT91)</f>
        <v>0</v>
      </c>
      <c r="E94" s="151">
        <f>IF($A94="","",'Situfin serie mensual'!JU91)</f>
        <v>0</v>
      </c>
      <c r="F94" s="151">
        <f>IF($A94="","",'Situfin serie mensual'!JV91)</f>
        <v>0</v>
      </c>
      <c r="G94" s="151">
        <f>IF($A94="","",'Situfin serie mensual'!JW91)</f>
        <v>0</v>
      </c>
      <c r="H94" s="151">
        <f>IF($A94="","",'Situfin serie mensual'!JX91)</f>
        <v>0</v>
      </c>
      <c r="I94" s="151">
        <f>IF($A94="","",'Situfin serie mensual'!JY91)</f>
        <v>0</v>
      </c>
      <c r="J94" s="151">
        <f>IF($A94="","",'Situfin serie mensual'!JZ91)</f>
        <v>0</v>
      </c>
      <c r="K94" s="151">
        <f>IF($A94="","",'Situfin serie mensual'!KA91)</f>
        <v>0</v>
      </c>
      <c r="L94" s="151">
        <f>IF($A94="","",'Situfin serie mensual'!KB91)</f>
        <v>0</v>
      </c>
      <c r="M94" s="151">
        <f>IF($A94="","",'Situfin serie mensual'!KC91)</f>
        <v>0</v>
      </c>
      <c r="N94" s="136">
        <f t="shared" si="2"/>
        <v>1581.7773689629998</v>
      </c>
      <c r="O94" s="10"/>
      <c r="P94" s="10"/>
    </row>
    <row r="95" spans="1:17" s="152" customFormat="1" ht="13">
      <c r="B95" s="151" t="str">
        <f>IF($A95="","",'Situfin serie mensual'!JR92)</f>
        <v/>
      </c>
      <c r="C95" s="151" t="str">
        <f>IF($A95="","",'Situfin serie mensual'!JS92)</f>
        <v/>
      </c>
      <c r="D95" s="151" t="str">
        <f>IF($A95="","",'Situfin serie mensual'!JT92)</f>
        <v/>
      </c>
      <c r="E95" s="151" t="str">
        <f>IF($A95="","",'Situfin serie mensual'!JU92)</f>
        <v/>
      </c>
      <c r="F95" s="151" t="str">
        <f>IF($A95="","",'Situfin serie mensual'!JV92)</f>
        <v/>
      </c>
      <c r="G95" s="151" t="str">
        <f>IF($A95="","",'Situfin serie mensual'!JW92)</f>
        <v/>
      </c>
      <c r="H95" s="151" t="str">
        <f>IF($A95="","",'Situfin serie mensual'!JX92)</f>
        <v/>
      </c>
      <c r="I95" s="151" t="str">
        <f>IF($A95="","",'Situfin serie mensual'!JY92)</f>
        <v/>
      </c>
      <c r="J95" s="151" t="str">
        <f>IF($A95="","",'Situfin serie mensual'!JZ92)</f>
        <v/>
      </c>
      <c r="K95" s="151" t="str">
        <f>IF($A95="","",'Situfin serie mensual'!KA92)</f>
        <v/>
      </c>
      <c r="L95" s="151" t="str">
        <f>IF($A95="","",'Situfin serie mensual'!KB92)</f>
        <v/>
      </c>
      <c r="M95" s="151" t="str">
        <f>IF($A95="","",'Situfin serie mensual'!KC92)</f>
        <v/>
      </c>
      <c r="N95" s="171"/>
      <c r="O95" s="10"/>
      <c r="P95" s="10"/>
    </row>
    <row r="96" spans="1:17" s="152" customFormat="1" ht="13">
      <c r="A96" s="10" t="s">
        <v>63</v>
      </c>
      <c r="B96" s="153">
        <f>IF($A96="","",'Situfin serie mensual'!JR93)</f>
        <v>3620.9547608062485</v>
      </c>
      <c r="C96" s="153">
        <f>IF($A96="","",'Situfin serie mensual'!JS93)</f>
        <v>-1542.4875684018439</v>
      </c>
      <c r="D96" s="153">
        <f>IF($A96="","",'Situfin serie mensual'!JT93)</f>
        <v>3005.5900488804537</v>
      </c>
      <c r="E96" s="153">
        <f>IF($A96="","",'Situfin serie mensual'!JU93)</f>
        <v>0</v>
      </c>
      <c r="F96" s="153">
        <f>IF($A96="","",'Situfin serie mensual'!JV93)</f>
        <v>0</v>
      </c>
      <c r="G96" s="153">
        <f>IF($A96="","",'Situfin serie mensual'!JW93)</f>
        <v>0</v>
      </c>
      <c r="H96" s="153">
        <f>IF($A96="","",'Situfin serie mensual'!JX93)</f>
        <v>0</v>
      </c>
      <c r="I96" s="153">
        <f>IF($A96="","",'Situfin serie mensual'!JY93)</f>
        <v>0</v>
      </c>
      <c r="J96" s="153">
        <f>IF($A96="","",'Situfin serie mensual'!JZ93)</f>
        <v>0</v>
      </c>
      <c r="K96" s="153">
        <f>IF($A96="","",'Situfin serie mensual'!KA93)</f>
        <v>0</v>
      </c>
      <c r="L96" s="153">
        <f>IF($A96="","",'Situfin serie mensual'!KB93)</f>
        <v>0</v>
      </c>
      <c r="M96" s="153">
        <f>IF($A96="","",'Situfin serie mensual'!KC93)</f>
        <v>0</v>
      </c>
      <c r="N96" s="134">
        <f t="shared" si="2"/>
        <v>5084.0572412848578</v>
      </c>
      <c r="O96" s="10"/>
      <c r="P96" s="10"/>
    </row>
    <row r="97" spans="1:16" s="152" customFormat="1" ht="13">
      <c r="A97" s="13" t="s">
        <v>64</v>
      </c>
      <c r="B97" s="151">
        <f>IF($A97="","",'Situfin serie mensual'!JR94)</f>
        <v>3620.9547608062485</v>
      </c>
      <c r="C97" s="151">
        <f>IF($A97="","",'Situfin serie mensual'!JS94)</f>
        <v>-1542.4875684018439</v>
      </c>
      <c r="D97" s="151">
        <f>IF($A97="","",'Situfin serie mensual'!JT94)</f>
        <v>3005.5900488804537</v>
      </c>
      <c r="E97" s="151">
        <f>IF($A97="","",'Situfin serie mensual'!JU94)</f>
        <v>0</v>
      </c>
      <c r="F97" s="151">
        <f>IF($A97="","",'Situfin serie mensual'!JV94)</f>
        <v>0</v>
      </c>
      <c r="G97" s="151">
        <f>IF($A97="","",'Situfin serie mensual'!JW94)</f>
        <v>0</v>
      </c>
      <c r="H97" s="151">
        <f>IF($A97="","",'Situfin serie mensual'!JX94)</f>
        <v>0</v>
      </c>
      <c r="I97" s="151">
        <f>IF($A97="","",'Situfin serie mensual'!JY94)</f>
        <v>0</v>
      </c>
      <c r="J97" s="151">
        <f>IF($A97="","",'Situfin serie mensual'!JZ94)</f>
        <v>0</v>
      </c>
      <c r="K97" s="151">
        <f>IF($A97="","",'Situfin serie mensual'!KA94)</f>
        <v>0</v>
      </c>
      <c r="L97" s="151">
        <f>IF($A97="","",'Situfin serie mensual'!KB94)</f>
        <v>0</v>
      </c>
      <c r="M97" s="151">
        <f>IF($A97="","",'Situfin serie mensual'!KC94)</f>
        <v>0</v>
      </c>
      <c r="N97" s="136">
        <f t="shared" si="2"/>
        <v>5084.0572412848578</v>
      </c>
      <c r="O97" s="10"/>
      <c r="P97" s="10"/>
    </row>
    <row r="98" spans="1:16" s="152" customFormat="1" ht="13">
      <c r="A98" s="137"/>
      <c r="B98" s="151" t="str">
        <f>IF($A98="","",'Situfin serie mensual'!JR95)</f>
        <v/>
      </c>
      <c r="C98" s="151" t="str">
        <f>IF($A98="","",'Situfin serie mensual'!JS95)</f>
        <v/>
      </c>
      <c r="D98" s="151" t="str">
        <f>IF($A98="","",'Situfin serie mensual'!JT95)</f>
        <v/>
      </c>
      <c r="E98" s="151" t="str">
        <f>IF($A98="","",'Situfin serie mensual'!JU95)</f>
        <v/>
      </c>
      <c r="F98" s="151" t="str">
        <f>IF($A98="","",'Situfin serie mensual'!JV95)</f>
        <v/>
      </c>
      <c r="G98" s="151" t="str">
        <f>IF($A98="","",'Situfin serie mensual'!JW95)</f>
        <v/>
      </c>
      <c r="H98" s="151" t="str">
        <f>IF($A98="","",'Situfin serie mensual'!JX95)</f>
        <v/>
      </c>
      <c r="I98" s="151" t="str">
        <f>IF($A98="","",'Situfin serie mensual'!JY95)</f>
        <v/>
      </c>
      <c r="J98" s="151" t="str">
        <f>IF($A98="","",'Situfin serie mensual'!JZ95)</f>
        <v/>
      </c>
      <c r="K98" s="151" t="str">
        <f>IF($A98="","",'Situfin serie mensual'!KA95)</f>
        <v/>
      </c>
      <c r="L98" s="151" t="str">
        <f>IF($A98="","",'Situfin serie mensual'!KB95)</f>
        <v/>
      </c>
      <c r="M98" s="151" t="str">
        <f>IF($A98="","",'Situfin serie mensual'!KC95)</f>
        <v/>
      </c>
      <c r="N98" s="171"/>
      <c r="O98" s="10"/>
      <c r="P98" s="10"/>
    </row>
    <row r="99" spans="1:16" s="152" customFormat="1" ht="13" hidden="1">
      <c r="A99" s="10" t="s">
        <v>239</v>
      </c>
      <c r="B99" s="153">
        <f>IF($A99="","",'Situfin serie mensual'!JR96)</f>
        <v>-3381.0159948012479</v>
      </c>
      <c r="C99" s="153">
        <f>IF($A99="","",'Situfin serie mensual'!JS96)</f>
        <v>103.29909453884466</v>
      </c>
      <c r="D99" s="153">
        <f>IF($A99="","",'Situfin serie mensual'!JT96)</f>
        <v>225.0368467625467</v>
      </c>
      <c r="E99" s="153">
        <f>IF($A99="","",'Situfin serie mensual'!JU96)</f>
        <v>-304.69311720299999</v>
      </c>
      <c r="F99" s="153">
        <f>IF($A99="","",'Situfin serie mensual'!JV96)</f>
        <v>0</v>
      </c>
      <c r="G99" s="153">
        <f>IF($A99="","",'Situfin serie mensual'!JW96)</f>
        <v>0</v>
      </c>
      <c r="H99" s="153">
        <f>IF($A99="","",'Situfin serie mensual'!JX96)</f>
        <v>0</v>
      </c>
      <c r="I99" s="153">
        <f>IF($A99="","",'Situfin serie mensual'!JY96)</f>
        <v>0</v>
      </c>
      <c r="J99" s="153">
        <f>IF($A99="","",'Situfin serie mensual'!JZ96)</f>
        <v>0</v>
      </c>
      <c r="K99" s="153">
        <f>IF($A99="","",'Situfin serie mensual'!KA96)</f>
        <v>0</v>
      </c>
      <c r="L99" s="153">
        <f>IF($A99="","",'Situfin serie mensual'!KB96)</f>
        <v>0</v>
      </c>
      <c r="M99" s="153">
        <f>IF($A99="","",'Situfin serie mensual'!KC96)</f>
        <v>0</v>
      </c>
      <c r="N99" s="134">
        <f>+SUM(B99:M99)</f>
        <v>-3357.3731707028564</v>
      </c>
      <c r="O99" s="10"/>
      <c r="P99" s="10"/>
    </row>
    <row r="100" spans="1:16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</row>
    <row r="101" spans="1:16">
      <c r="A101" s="238" t="s">
        <v>290</v>
      </c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33"/>
      <c r="P101" s="233"/>
    </row>
    <row r="102" spans="1:16">
      <c r="A102" s="233" t="s">
        <v>291</v>
      </c>
      <c r="B102" s="235">
        <f>B37-B51-B54-B57-B69-B44</f>
        <v>3645.6135262640005</v>
      </c>
      <c r="C102" s="235">
        <f t="shared" ref="C102:M102" si="3">C37-C51-C54-C57-C69-C44</f>
        <v>3705.1015556040002</v>
      </c>
      <c r="D102" s="235">
        <f t="shared" si="3"/>
        <v>4110.010797467</v>
      </c>
      <c r="E102" s="235">
        <f t="shared" si="3"/>
        <v>4311.4685521490001</v>
      </c>
      <c r="F102" s="235">
        <f t="shared" si="3"/>
        <v>0</v>
      </c>
      <c r="G102" s="235">
        <f t="shared" si="3"/>
        <v>0</v>
      </c>
      <c r="H102" s="235">
        <f t="shared" si="3"/>
        <v>0</v>
      </c>
      <c r="I102" s="235">
        <f t="shared" si="3"/>
        <v>0</v>
      </c>
      <c r="J102" s="235">
        <f t="shared" si="3"/>
        <v>0</v>
      </c>
      <c r="K102" s="235">
        <f t="shared" si="3"/>
        <v>0</v>
      </c>
      <c r="L102" s="235">
        <f t="shared" si="3"/>
        <v>0</v>
      </c>
      <c r="M102" s="235">
        <f t="shared" si="3"/>
        <v>0</v>
      </c>
      <c r="N102" s="136">
        <f t="shared" ref="N102:N103" si="4">+SUM(B102:M102)</f>
        <v>15772.194431484</v>
      </c>
      <c r="O102" s="233"/>
      <c r="P102" s="233"/>
    </row>
    <row r="103" spans="1:16">
      <c r="A103" s="233" t="s">
        <v>172</v>
      </c>
      <c r="B103" s="235">
        <f>B81+B44</f>
        <v>-86.363663270999609</v>
      </c>
      <c r="C103" s="235">
        <f t="shared" ref="C103:M103" si="5">C81+C44</f>
        <v>-728.40798721799922</v>
      </c>
      <c r="D103" s="235">
        <f t="shared" si="5"/>
        <v>-458.87654153500046</v>
      </c>
      <c r="E103" s="235">
        <f t="shared" si="5"/>
        <v>373.30162905000003</v>
      </c>
      <c r="F103" s="235">
        <f t="shared" si="5"/>
        <v>0</v>
      </c>
      <c r="G103" s="235">
        <f t="shared" si="5"/>
        <v>0</v>
      </c>
      <c r="H103" s="235">
        <f t="shared" si="5"/>
        <v>0</v>
      </c>
      <c r="I103" s="235">
        <f t="shared" si="5"/>
        <v>0</v>
      </c>
      <c r="J103" s="235">
        <f t="shared" si="5"/>
        <v>0</v>
      </c>
      <c r="K103" s="235">
        <f t="shared" si="5"/>
        <v>0</v>
      </c>
      <c r="L103" s="235">
        <f t="shared" si="5"/>
        <v>0</v>
      </c>
      <c r="M103" s="235">
        <f t="shared" si="5"/>
        <v>0</v>
      </c>
      <c r="N103" s="136">
        <f t="shared" si="4"/>
        <v>-900.34656297399943</v>
      </c>
      <c r="O103" s="233"/>
      <c r="P103" s="233"/>
    </row>
    <row r="104" spans="1:16" ht="9" customHeight="1">
      <c r="A104" s="240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44"/>
      <c r="O104" s="233"/>
      <c r="P104" s="233"/>
    </row>
    <row r="105" spans="1:16" ht="17">
      <c r="A105" s="197" t="s">
        <v>272</v>
      </c>
      <c r="B105" s="233"/>
      <c r="C105" s="233"/>
      <c r="D105" s="233"/>
      <c r="E105" s="233"/>
      <c r="F105" s="172"/>
      <c r="G105" s="233"/>
      <c r="H105" s="233"/>
      <c r="I105" s="236"/>
      <c r="J105" s="233"/>
      <c r="K105" s="233"/>
      <c r="L105" s="233"/>
      <c r="M105" s="233"/>
      <c r="N105" s="233"/>
      <c r="O105" s="233"/>
      <c r="P105" s="233"/>
    </row>
    <row r="106" spans="1:16">
      <c r="A106" s="157" t="s">
        <v>254</v>
      </c>
      <c r="F106" s="172"/>
    </row>
    <row r="107" spans="1:16">
      <c r="F107" s="172"/>
    </row>
    <row r="108" spans="1:16" hidden="1">
      <c r="F108" s="172"/>
    </row>
  </sheetData>
  <mergeCells count="18">
    <mergeCell ref="K10:K11"/>
    <mergeCell ref="L10:L11"/>
    <mergeCell ref="A4:N4"/>
    <mergeCell ref="A5:N5"/>
    <mergeCell ref="A7:N7"/>
    <mergeCell ref="A8:N8"/>
    <mergeCell ref="A10:A11"/>
    <mergeCell ref="B10:B11"/>
    <mergeCell ref="C10:C11"/>
    <mergeCell ref="D10:D11"/>
    <mergeCell ref="E10:E11"/>
    <mergeCell ref="F10:F11"/>
    <mergeCell ref="M10:M11"/>
    <mergeCell ref="N10:N11"/>
    <mergeCell ref="G10:G11"/>
    <mergeCell ref="H10:H11"/>
    <mergeCell ref="I10:I11"/>
    <mergeCell ref="J10:J11"/>
  </mergeCells>
  <hyperlinks>
    <hyperlink ref="P1" location="Informe!A1" display="Volver a Inicio" xr:uid="{00000000-0004-0000-0200-000000000000}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59"/>
  <sheetViews>
    <sheetView showGridLines="0" topLeftCell="A49" workbookViewId="0">
      <selection activeCell="C59" sqref="C59"/>
    </sheetView>
  </sheetViews>
  <sheetFormatPr baseColWidth="10" defaultColWidth="11.54296875" defaultRowHeight="14.5"/>
  <cols>
    <col min="1" max="1" width="17.54296875" bestFit="1" customWidth="1"/>
    <col min="2" max="2" width="20.453125" bestFit="1" customWidth="1"/>
    <col min="3" max="3" width="30.26953125" bestFit="1" customWidth="1"/>
    <col min="4" max="4" width="26.1796875" bestFit="1" customWidth="1"/>
    <col min="5" max="5" width="10.54296875" bestFit="1" customWidth="1"/>
    <col min="6" max="6" width="14.1796875" bestFit="1" customWidth="1"/>
    <col min="7" max="7" width="10.7265625" bestFit="1" customWidth="1"/>
    <col min="8" max="8" width="17.54296875" bestFit="1" customWidth="1"/>
    <col min="9" max="9" width="20.453125" bestFit="1" customWidth="1"/>
    <col min="10" max="10" width="8.81640625" bestFit="1" customWidth="1"/>
    <col min="11" max="11" width="12.54296875" bestFit="1" customWidth="1"/>
    <col min="12" max="12" width="6.81640625" bestFit="1" customWidth="1"/>
    <col min="13" max="13" width="10.1796875" customWidth="1"/>
    <col min="14" max="14" width="20.453125" bestFit="1" customWidth="1"/>
    <col min="15" max="15" width="15.453125" bestFit="1" customWidth="1"/>
    <col min="16" max="16" width="18" bestFit="1" customWidth="1"/>
    <col min="17" max="17" width="25.81640625" bestFit="1" customWidth="1"/>
    <col min="18" max="18" width="11.54296875" customWidth="1"/>
    <col min="19" max="19" width="46" customWidth="1"/>
    <col min="20" max="20" width="14.54296875" bestFit="1" customWidth="1"/>
    <col min="21" max="21" width="15.54296875" bestFit="1" customWidth="1"/>
    <col min="22" max="22" width="10.1796875" customWidth="1"/>
  </cols>
  <sheetData>
    <row r="1" spans="1:22">
      <c r="A1" s="83" t="s">
        <v>67</v>
      </c>
      <c r="B1" t="s">
        <v>348</v>
      </c>
      <c r="H1" s="83" t="s">
        <v>67</v>
      </c>
      <c r="I1" t="s">
        <v>348</v>
      </c>
    </row>
    <row r="2" spans="1:22">
      <c r="S2" s="91" t="s">
        <v>206</v>
      </c>
    </row>
    <row r="3" spans="1:22">
      <c r="A3" s="83" t="s">
        <v>256</v>
      </c>
      <c r="B3" t="s">
        <v>191</v>
      </c>
      <c r="C3" t="s">
        <v>262</v>
      </c>
      <c r="H3" s="83" t="s">
        <v>256</v>
      </c>
      <c r="I3" t="s">
        <v>185</v>
      </c>
      <c r="J3" t="s">
        <v>186</v>
      </c>
      <c r="K3" t="s">
        <v>177</v>
      </c>
      <c r="L3" t="s">
        <v>183</v>
      </c>
      <c r="T3" s="205" t="s">
        <v>181</v>
      </c>
      <c r="U3" s="205" t="s">
        <v>182</v>
      </c>
      <c r="V3" s="205" t="s">
        <v>184</v>
      </c>
    </row>
    <row r="4" spans="1:22">
      <c r="A4" s="84">
        <v>2021</v>
      </c>
      <c r="B4" s="70">
        <v>-207.29647424827408</v>
      </c>
      <c r="C4" s="70">
        <v>55.036804050636533</v>
      </c>
      <c r="H4" s="84">
        <v>2021</v>
      </c>
      <c r="I4" s="70">
        <v>1017.1889888390001</v>
      </c>
      <c r="J4" s="70">
        <v>0</v>
      </c>
      <c r="K4" s="70">
        <v>1017.1889888390001</v>
      </c>
      <c r="L4" s="88"/>
      <c r="S4" t="s">
        <v>207</v>
      </c>
      <c r="T4" s="70">
        <f>VLOOKUP(MAX(A4:A9),$A$4:$B$9,2,0)</f>
        <v>-485.33180490768598</v>
      </c>
      <c r="U4" s="70">
        <f>VLOOKUP(MAX(A4:A9)-1,$A$4:$B$9,2,0)</f>
        <v>-248.71510135365151</v>
      </c>
      <c r="V4" s="206"/>
    </row>
    <row r="5" spans="1:22">
      <c r="A5" s="84">
        <v>2022</v>
      </c>
      <c r="B5" s="70">
        <v>-223.53381199338727</v>
      </c>
      <c r="C5" s="70">
        <v>104.26557762657845</v>
      </c>
      <c r="H5" s="84">
        <v>2022</v>
      </c>
      <c r="I5" s="70">
        <v>821.24939299799996</v>
      </c>
      <c r="J5" s="70">
        <v>279.81268643200002</v>
      </c>
      <c r="K5" s="70">
        <v>1101.06207943</v>
      </c>
      <c r="L5" s="88">
        <v>8.2455759461898093E-2</v>
      </c>
      <c r="S5" t="s">
        <v>208</v>
      </c>
      <c r="T5" s="207">
        <f>VLOOKUP(MAX(A14:A19),$A$14:$B$19,2,0)/100</f>
        <v>-7.9250189009392891E-3</v>
      </c>
      <c r="U5" s="207">
        <f>(VLOOKUP(MAX(A14:A19)-1,$A$14:$B$19,2,0))/100</f>
        <v>-5.2829945586591624E-3</v>
      </c>
      <c r="V5" s="206"/>
    </row>
    <row r="6" spans="1:22">
      <c r="A6" s="84">
        <v>2023</v>
      </c>
      <c r="B6" s="70">
        <v>-502.52334919497639</v>
      </c>
      <c r="C6" s="70">
        <v>-170.85838490924149</v>
      </c>
      <c r="H6" s="84">
        <v>2023</v>
      </c>
      <c r="I6" s="70">
        <v>1116.089086639</v>
      </c>
      <c r="J6" s="70">
        <v>82.461669158999996</v>
      </c>
      <c r="K6" s="70">
        <v>1198.550755798</v>
      </c>
      <c r="L6" s="88">
        <v>8.8540581125514772E-2</v>
      </c>
      <c r="S6" t="s">
        <v>292</v>
      </c>
      <c r="T6" s="249">
        <f>VLOOKUP(MAX($G$54:$G$145),$G$54:$J$145,4,0)</f>
        <v>-1276.9116051972142</v>
      </c>
      <c r="U6" s="249">
        <f>VLOOKUP(MAX($G$54:$G$145)-1,$G$54:$J$145,4,0)</f>
        <v>-1163.3477519542355</v>
      </c>
      <c r="V6" s="206"/>
    </row>
    <row r="7" spans="1:22">
      <c r="A7" s="84">
        <v>2024</v>
      </c>
      <c r="B7" s="70">
        <v>-201.44643352477797</v>
      </c>
      <c r="C7" s="70">
        <v>-24.13785584352533</v>
      </c>
      <c r="H7" s="84">
        <v>2024</v>
      </c>
      <c r="I7" s="70">
        <v>1210.588990837</v>
      </c>
      <c r="J7" s="70">
        <v>0</v>
      </c>
      <c r="K7" s="70">
        <v>1210.588990837</v>
      </c>
      <c r="L7" s="88">
        <v>1.0043992697651693E-2</v>
      </c>
      <c r="S7" t="s">
        <v>209</v>
      </c>
      <c r="T7" s="207">
        <f>(VLOOKUP(MAX(A54:A139),$A$54:$E$139,5,0))/100</f>
        <v>-2.1558045857170662E-2</v>
      </c>
      <c r="U7" s="207">
        <f>(VLOOKUP(MAX(A54:A139)-1,$A$54:$E$139,5,0))/100</f>
        <v>-2.4408113556911696E-2</v>
      </c>
      <c r="V7" s="206"/>
    </row>
    <row r="8" spans="1:22">
      <c r="A8" s="84">
        <v>2025</v>
      </c>
      <c r="B8" s="70">
        <v>-248.71510135365151</v>
      </c>
      <c r="C8" s="70">
        <v>12.735760396676312</v>
      </c>
      <c r="H8" s="84">
        <v>2025</v>
      </c>
      <c r="I8" s="70">
        <v>1281.4535687109999</v>
      </c>
      <c r="J8" s="70">
        <v>206.858754836</v>
      </c>
      <c r="K8" s="70">
        <v>1488.312323547</v>
      </c>
      <c r="L8" s="88">
        <v>0.22941174487138066</v>
      </c>
      <c r="S8" t="s">
        <v>259</v>
      </c>
      <c r="T8" s="207">
        <f>ABS(VLOOKUP(MAX(M55:M142),$M$55:$Q$142,5,0))/100</f>
        <v>6.5846078437879719E-5</v>
      </c>
      <c r="U8" s="207">
        <f>ABS(VLOOKUP(MAX(M55:M142)-1,$M$55:$Q$142,5,0))/100</f>
        <v>2.3230358988862972E-3</v>
      </c>
      <c r="V8" s="206"/>
    </row>
    <row r="9" spans="1:22">
      <c r="A9" s="84">
        <v>2026</v>
      </c>
      <c r="B9" s="70">
        <v>-485.33180490768598</v>
      </c>
      <c r="C9" s="70">
        <v>-206.80508753920753</v>
      </c>
      <c r="H9" s="84">
        <v>2026</v>
      </c>
      <c r="I9" s="70">
        <v>858.4854322220001</v>
      </c>
      <c r="J9" s="70">
        <v>72.164025960000004</v>
      </c>
      <c r="K9" s="70">
        <v>930.64945818199999</v>
      </c>
      <c r="L9" s="88">
        <v>-0.37469478451670524</v>
      </c>
      <c r="S9" t="s">
        <v>260</v>
      </c>
      <c r="T9" s="208">
        <f>VLOOKUP(MAX(A4:A9),$A$4:$C$9,3,0)</f>
        <v>-206.80508753920753</v>
      </c>
      <c r="U9" s="208">
        <f>VLOOKUP(MAX(A4:A9)-1,$A$4:$C$9,3,0)</f>
        <v>12.735760396676312</v>
      </c>
      <c r="V9" s="206"/>
    </row>
    <row r="10" spans="1:22">
      <c r="S10" t="s">
        <v>263</v>
      </c>
      <c r="T10" s="207">
        <f>VLOOKUP(MAX(A14:A19),$A$14:$C$19,3,0)/100</f>
        <v>-3.4274220436443575E-3</v>
      </c>
      <c r="U10" s="207">
        <f>VLOOKUP(MAX(A14:A19)-1,$A$14:$C$19,3,0)/100</f>
        <v>2.914448318794087E-4</v>
      </c>
      <c r="V10" s="206"/>
    </row>
    <row r="11" spans="1:22">
      <c r="A11" s="83" t="s">
        <v>67</v>
      </c>
      <c r="B11" t="s">
        <v>348</v>
      </c>
      <c r="S11" t="s">
        <v>295</v>
      </c>
      <c r="T11" s="249">
        <f>VLOOKUP(MAX($G$54:$G$145),$G$54:$J$145,3,0)</f>
        <v>-493.07621332382513</v>
      </c>
      <c r="U11" s="249">
        <f>VLOOKUP(MAX($G$54:$G$145)-1,$G$54:$J$145,3,0)</f>
        <v>-244.16732544596445</v>
      </c>
      <c r="V11" s="206"/>
    </row>
    <row r="12" spans="1:22">
      <c r="S12" t="s">
        <v>269</v>
      </c>
      <c r="T12" s="207">
        <f>(VLOOKUP(MAX(A54:A139),$A$54:$E$139,3,0))/100</f>
        <v>-7.8606578715152593E-3</v>
      </c>
      <c r="U12" s="207">
        <f>(VLOOKUP(MAX(A54:A139)-1,$A$54:$E$139,3,0))/100</f>
        <v>-5.2392647502783911E-3</v>
      </c>
      <c r="V12" s="206"/>
    </row>
    <row r="13" spans="1:22" ht="15.5">
      <c r="A13" s="83" t="s">
        <v>256</v>
      </c>
      <c r="B13" t="s">
        <v>192</v>
      </c>
      <c r="C13" t="s">
        <v>257</v>
      </c>
      <c r="S13" t="s">
        <v>180</v>
      </c>
      <c r="T13" s="70">
        <f>VLOOKUP(MAX(A24:A29),$A$24:$H$29,2,0)</f>
        <v>17532.507361029002</v>
      </c>
      <c r="U13" s="70">
        <f>VLOOKUP(MAX(A24:A29)-1,$A$24:$H$29,2,0)</f>
        <v>17205.533762878</v>
      </c>
      <c r="V13" s="214">
        <f>(IFERROR(T13/U13-1,0))</f>
        <v>1.9003978758070694E-2</v>
      </c>
    </row>
    <row r="14" spans="1:22" ht="15.5">
      <c r="A14" s="84">
        <v>2021</v>
      </c>
      <c r="B14" s="70">
        <v>-0.4903062811663339</v>
      </c>
      <c r="C14" s="70">
        <v>0.14898829878165687</v>
      </c>
      <c r="K14" s="259"/>
      <c r="S14" t="s">
        <v>93</v>
      </c>
      <c r="T14" s="70">
        <f>VLOOKUP(MAX(A24:A29),$A$24:$H$29,3,0)</f>
        <v>13979.138291465002</v>
      </c>
      <c r="U14" s="70">
        <f>VLOOKUP(MAX(A24:A29)-1,$A$24:$H$29,3,0)</f>
        <v>13279.097548541</v>
      </c>
      <c r="V14" s="213">
        <f>IFERROR(T14/U14-1,0)</f>
        <v>5.271749381801305E-2</v>
      </c>
    </row>
    <row r="15" spans="1:22" ht="15.5">
      <c r="A15" s="84">
        <v>2022</v>
      </c>
      <c r="B15" s="70">
        <v>-0.53310742846839498</v>
      </c>
      <c r="C15" s="70">
        <v>0.24487086318465767</v>
      </c>
      <c r="K15" s="259"/>
      <c r="S15" t="s">
        <v>100</v>
      </c>
      <c r="T15" s="70">
        <f>VLOOKUP(MAX(A24:A29),$A$24:$H$29,4,0)</f>
        <v>1251.8467068509999</v>
      </c>
      <c r="U15" s="70">
        <f>VLOOKUP(MAX(A24:A29)-1,$A$24:$H$29,4,0)</f>
        <v>1119.6314853509998</v>
      </c>
      <c r="V15" s="213">
        <f t="shared" ref="V15:V32" si="0">IFERROR(T15/U15-1,0)</f>
        <v>0.11808815956845953</v>
      </c>
    </row>
    <row r="16" spans="1:22" ht="15.5">
      <c r="A16" s="84">
        <v>2023</v>
      </c>
      <c r="B16" s="70">
        <v>-1.1549397962624062</v>
      </c>
      <c r="C16" s="70">
        <v>-0.39214787751943891</v>
      </c>
      <c r="K16" s="259"/>
      <c r="S16" t="s">
        <v>101</v>
      </c>
      <c r="T16" s="70">
        <f>VLOOKUP(MAX(A24:A29),$A$24:$H$29,5,0)</f>
        <v>478.50415214200001</v>
      </c>
      <c r="U16" s="70">
        <f>VLOOKUP(MAX(A24:A29)-1,$A$24:$H$29,5,0)</f>
        <v>519.76563248900004</v>
      </c>
      <c r="V16" s="213">
        <f t="shared" si="0"/>
        <v>-7.9384779923619253E-2</v>
      </c>
    </row>
    <row r="17" spans="1:22" ht="15.5">
      <c r="A17" s="84">
        <v>2024</v>
      </c>
      <c r="B17" s="70">
        <v>-0.43435950463499451</v>
      </c>
      <c r="C17" s="70">
        <v>-4.890786455006324E-2</v>
      </c>
      <c r="S17" t="s">
        <v>102</v>
      </c>
      <c r="T17" s="70">
        <f>VLOOKUP(MAX(A24:A29),$A$24:$H$29,4,0)</f>
        <v>1251.8467068509999</v>
      </c>
      <c r="U17" s="70">
        <f>VLOOKUP(MAX(A24:A29)-1,$A$24:$H$29,4,0)</f>
        <v>1119.6314853509998</v>
      </c>
      <c r="V17" s="213">
        <f t="shared" si="0"/>
        <v>0.11808815956845953</v>
      </c>
    </row>
    <row r="18" spans="1:22" ht="15.5">
      <c r="A18" s="84">
        <v>2025</v>
      </c>
      <c r="B18" s="70">
        <v>-0.5282994558659162</v>
      </c>
      <c r="C18" s="70">
        <v>2.914448318794087E-2</v>
      </c>
      <c r="S18" t="s">
        <v>11</v>
      </c>
      <c r="T18" s="70">
        <f>VLOOKUP(MAX(A24:A29),$A$24:$H$29,5,0)</f>
        <v>478.50415214200001</v>
      </c>
      <c r="U18" s="70">
        <f>VLOOKUP(MAX(A24:A29)-1,$A$24:$H$29,5,0)</f>
        <v>519.76563248900004</v>
      </c>
      <c r="V18" s="213">
        <f t="shared" si="0"/>
        <v>-7.9384779923619253E-2</v>
      </c>
    </row>
    <row r="19" spans="1:22" ht="15.5">
      <c r="A19" s="84">
        <v>2026</v>
      </c>
      <c r="B19" s="70">
        <v>-0.79250189009392891</v>
      </c>
      <c r="C19" s="70">
        <v>-0.34274220436443575</v>
      </c>
      <c r="S19" t="s">
        <v>105</v>
      </c>
      <c r="T19" s="70">
        <f>VLOOKUP(MAX(A24:A29),$A$24:$H$29,6,0)</f>
        <v>1823.0182105710001</v>
      </c>
      <c r="U19" s="70">
        <f>VLOOKUP(MAX(A24:A29)-1,$A$24:$H$29,6,0)</f>
        <v>2287.0390964970002</v>
      </c>
      <c r="V19" s="213">
        <f t="shared" si="0"/>
        <v>-0.20289154069850801</v>
      </c>
    </row>
    <row r="20" spans="1:22" ht="15.5">
      <c r="S20" t="s">
        <v>210</v>
      </c>
      <c r="T20" s="70">
        <f>VLOOKUP(MAX(A34:A39),$A$34:$H$39,2,0)</f>
        <v>18907.536982092002</v>
      </c>
      <c r="U20" s="70">
        <f>VLOOKUP(MAX(A34:A39)-1,$A$34:$H$39,2,0)</f>
        <v>17097.166926234</v>
      </c>
      <c r="V20" s="214">
        <f t="shared" si="0"/>
        <v>0.10588713695484597</v>
      </c>
    </row>
    <row r="21" spans="1:22" ht="15.5">
      <c r="A21" s="83" t="s">
        <v>67</v>
      </c>
      <c r="B21" t="s">
        <v>348</v>
      </c>
      <c r="S21" t="s">
        <v>121</v>
      </c>
      <c r="T21" s="70">
        <f>VLOOKUP(MAX(A34:A39),$A$34:$H$39,3,0)</f>
        <v>7754.4715926200006</v>
      </c>
      <c r="U21" s="70">
        <f>VLOOKUP(MAX(A34:A39)-1,$A$34:$H$39,3,0)</f>
        <v>7127.8432016309998</v>
      </c>
      <c r="V21" s="213">
        <f t="shared" si="0"/>
        <v>8.7912763126665627E-2</v>
      </c>
    </row>
    <row r="22" spans="1:22" ht="15.5">
      <c r="S22" t="s">
        <v>129</v>
      </c>
      <c r="T22" s="70">
        <f>VLOOKUP(MAX(A34:A39),$A$34:$H$39,4,0)</f>
        <v>2369.2592850400006</v>
      </c>
      <c r="U22" s="70">
        <f>VLOOKUP(MAX(A34:A39)-1,$A$34:$H$39,4,0)</f>
        <v>1998.3193255489998</v>
      </c>
      <c r="V22" s="213">
        <f t="shared" si="0"/>
        <v>0.18562596815656174</v>
      </c>
    </row>
    <row r="23" spans="1:22" ht="15.5">
      <c r="A23" s="83" t="s">
        <v>256</v>
      </c>
      <c r="B23" t="s">
        <v>178</v>
      </c>
      <c r="C23" t="s">
        <v>176</v>
      </c>
      <c r="D23" t="s">
        <v>193</v>
      </c>
      <c r="E23" t="s">
        <v>188</v>
      </c>
      <c r="F23" t="s">
        <v>194</v>
      </c>
      <c r="S23" t="s">
        <v>31</v>
      </c>
      <c r="T23" s="70">
        <f>VLOOKUP(MAX(A34:A39),$A$34:$H$39,5,0)</f>
        <v>2279.0505458480002</v>
      </c>
      <c r="U23" s="70">
        <f>VLOOKUP(MAX(A34:A39)-1,$A$34:$H$39,5,0)</f>
        <v>2317.1339911170003</v>
      </c>
      <c r="V23" s="213">
        <f t="shared" si="0"/>
        <v>-1.6435581807093369E-2</v>
      </c>
    </row>
    <row r="24" spans="1:22" ht="15.5">
      <c r="A24" s="84">
        <v>2021</v>
      </c>
      <c r="B24" s="70">
        <v>11758.076683399002</v>
      </c>
      <c r="C24" s="70">
        <v>8068.8052795490012</v>
      </c>
      <c r="D24" s="70">
        <v>1063.500576378</v>
      </c>
      <c r="E24" s="70">
        <v>608.05507135099992</v>
      </c>
      <c r="F24" s="70">
        <v>2017.7157561209997</v>
      </c>
      <c r="S24" t="s">
        <v>11</v>
      </c>
      <c r="T24" s="70">
        <f>VLOOKUP(MAX(A34:A39),$A$34:$H$39,6,0)</f>
        <v>2085.4653721069999</v>
      </c>
      <c r="U24" s="70">
        <f>VLOOKUP(MAX(A34:A39)-1,$A$34:$H$39,6,0)</f>
        <v>1844.0390065999998</v>
      </c>
      <c r="V24" s="213">
        <f t="shared" si="0"/>
        <v>0.13092259146520813</v>
      </c>
    </row>
    <row r="25" spans="1:22" ht="15.5">
      <c r="A25" s="84">
        <v>2022</v>
      </c>
      <c r="B25" s="70">
        <v>13195.39455529</v>
      </c>
      <c r="C25" s="70">
        <v>9550.8193028780006</v>
      </c>
      <c r="D25" s="70">
        <v>1369.2617532899999</v>
      </c>
      <c r="E25" s="70">
        <v>460.80959908799991</v>
      </c>
      <c r="F25" s="70">
        <v>1814.5039000340003</v>
      </c>
      <c r="S25" t="s">
        <v>133</v>
      </c>
      <c r="T25" s="70">
        <f>VLOOKUP(MAX(A34:A39),$A$34:$H$39,7,0)</f>
        <v>3892.6891346720004</v>
      </c>
      <c r="U25" s="70">
        <f>VLOOKUP(MAX(A34:A39)-1,$A$34:$H$39,7,0)</f>
        <v>3355.5823372979994</v>
      </c>
      <c r="V25" s="213">
        <f t="shared" si="0"/>
        <v>0.16006366209642553</v>
      </c>
    </row>
    <row r="26" spans="1:22" ht="15.5">
      <c r="A26" s="84">
        <v>2023</v>
      </c>
      <c r="B26" s="70">
        <v>13306.456915660001</v>
      </c>
      <c r="C26" s="70">
        <v>9666.835800633</v>
      </c>
      <c r="D26" s="70">
        <v>1219.2315686069999</v>
      </c>
      <c r="E26" s="70">
        <v>545.14386540700002</v>
      </c>
      <c r="F26" s="70">
        <v>1875.2456810130002</v>
      </c>
      <c r="I26" s="193"/>
      <c r="S26" t="s">
        <v>39</v>
      </c>
      <c r="T26" s="70">
        <f>VLOOKUP(MAX(A34:A39),$A$34:$H$39,8,0)</f>
        <v>526.601051805</v>
      </c>
      <c r="U26" s="70">
        <f>VLOOKUP(MAX(A34:A39)-1,$A$34:$H$39,8,0)</f>
        <v>454.24906403900002</v>
      </c>
      <c r="V26" s="213">
        <f t="shared" si="0"/>
        <v>0.15927823190800927</v>
      </c>
    </row>
    <row r="27" spans="1:22" ht="15.5">
      <c r="A27" s="84">
        <v>2024</v>
      </c>
      <c r="B27" s="70">
        <v>15733.878077495003</v>
      </c>
      <c r="C27" s="70">
        <v>12015.707473808001</v>
      </c>
      <c r="D27" s="70">
        <v>1097.2662328710001</v>
      </c>
      <c r="E27" s="70">
        <v>579.38410528500003</v>
      </c>
      <c r="F27" s="70">
        <v>2041.5202655309999</v>
      </c>
      <c r="S27" t="s">
        <v>211</v>
      </c>
      <c r="T27" s="70">
        <f>VLOOKUP(MAX(A44:A49),$A$44:$F$49,2,0)</f>
        <v>1804.3674877589997</v>
      </c>
      <c r="U27" s="70">
        <f>VLOOKUP(MAX(A44:A49)-1,$A$44:$F$49,2,0)</f>
        <v>2072.722850911</v>
      </c>
      <c r="V27" s="214">
        <f t="shared" si="0"/>
        <v>-0.12946996895125329</v>
      </c>
    </row>
    <row r="28" spans="1:22" ht="15.5">
      <c r="A28" s="84">
        <v>2025</v>
      </c>
      <c r="B28" s="70">
        <v>17205.533762878</v>
      </c>
      <c r="C28" s="70">
        <v>13279.097548541</v>
      </c>
      <c r="D28" s="70">
        <v>1119.6314853509998</v>
      </c>
      <c r="E28" s="70">
        <v>519.76563248900004</v>
      </c>
      <c r="F28" s="70">
        <v>2287.0390964970002</v>
      </c>
      <c r="S28" t="s">
        <v>212</v>
      </c>
      <c r="T28" s="249">
        <f>VLOOKUP(MAX(A44:A49),$A$44:$F$49,3,0)</f>
        <v>278.52671736847844</v>
      </c>
      <c r="U28" s="249">
        <f>VLOOKUP(MAX(A44:A49)-1,$A$44:$F$49,3,0)</f>
        <v>261.45086175032782</v>
      </c>
      <c r="V28" s="213">
        <f t="shared" si="0"/>
        <v>6.5311911782708787E-2</v>
      </c>
    </row>
    <row r="29" spans="1:22" ht="15.5">
      <c r="A29" s="84">
        <v>2026</v>
      </c>
      <c r="B29" s="70">
        <v>17532.507361029002</v>
      </c>
      <c r="C29" s="70">
        <v>13979.138291465002</v>
      </c>
      <c r="D29" s="70">
        <v>1251.8467068509999</v>
      </c>
      <c r="E29" s="70">
        <v>478.50415214200001</v>
      </c>
      <c r="F29" s="70">
        <v>1823.0182105710001</v>
      </c>
      <c r="S29" t="s">
        <v>213</v>
      </c>
      <c r="T29" s="207">
        <f>VLOOKUP(MAX(A44:A49),$A$44:$F$49,4,0)/100</f>
        <v>4.4975968572949308E-3</v>
      </c>
      <c r="U29" s="207">
        <f>VLOOKUP(MAX(A44:A49)-1,$A$44:$F$49,4,0)/100</f>
        <v>5.5744393905385716E-3</v>
      </c>
      <c r="V29" s="213">
        <f t="shared" si="0"/>
        <v>-0.19317503659136603</v>
      </c>
    </row>
    <row r="30" spans="1:22" ht="15.5">
      <c r="S30" t="s">
        <v>214</v>
      </c>
      <c r="T30" s="207">
        <f>ABS(VLOOKUP(MAX(A54:A130),$A$54:$E$130,4,0))/100</f>
        <v>1.3697387985655401E-2</v>
      </c>
      <c r="U30" s="207">
        <f>ABS(VLOOKUP(MAX(A54:A139)-1,$A$54:$E$139,4,0))/100</f>
        <v>1.9168848806633308E-2</v>
      </c>
      <c r="V30" s="213">
        <f t="shared" si="0"/>
        <v>-0.28543502409411925</v>
      </c>
    </row>
    <row r="31" spans="1:22" ht="15.5">
      <c r="A31" s="83" t="s">
        <v>67</v>
      </c>
      <c r="B31" t="s">
        <v>348</v>
      </c>
      <c r="S31" t="s">
        <v>215</v>
      </c>
      <c r="T31" s="249">
        <f>VLOOKUP(MAX(A44:A49),$A$44:$F$49,5,0)</f>
        <v>213.58954149788246</v>
      </c>
      <c r="U31" s="249">
        <f>VLOOKUP(MAX(A44:A49)-1,$A$44:$F$49,5,0)</f>
        <v>159.77625994601766</v>
      </c>
      <c r="V31" s="213">
        <f t="shared" si="0"/>
        <v>0.33680398808963408</v>
      </c>
    </row>
    <row r="32" spans="1:22" ht="15.5">
      <c r="S32" t="s">
        <v>216</v>
      </c>
      <c r="T32" s="281">
        <f>VLOOKUP(MAX(A44:A49),$A$44:$F$49,6,0)</f>
        <v>64.937175870595993</v>
      </c>
      <c r="U32" s="249">
        <f>VLOOKUP(MAX(A44:A49)-1,$A$44:$F$49,6,0)</f>
        <v>101.67460180431016</v>
      </c>
      <c r="V32" s="213">
        <f t="shared" si="0"/>
        <v>-0.36132352900109221</v>
      </c>
    </row>
    <row r="33" spans="1:22">
      <c r="A33" s="83" t="s">
        <v>256</v>
      </c>
      <c r="B33" t="s">
        <v>195</v>
      </c>
      <c r="C33" t="s">
        <v>196</v>
      </c>
      <c r="D33" t="s">
        <v>197</v>
      </c>
      <c r="E33" t="s">
        <v>187</v>
      </c>
      <c r="F33" t="s">
        <v>188</v>
      </c>
      <c r="G33" t="s">
        <v>198</v>
      </c>
      <c r="H33" t="s">
        <v>189</v>
      </c>
      <c r="S33" t="s">
        <v>217</v>
      </c>
      <c r="T33" s="209">
        <f>+T31/T28</f>
        <v>0.76685476896391602</v>
      </c>
      <c r="U33" s="209">
        <f>+U31/U28</f>
        <v>0.61111391592426956</v>
      </c>
      <c r="V33" s="215"/>
    </row>
    <row r="34" spans="1:22">
      <c r="A34" s="84">
        <v>2021</v>
      </c>
      <c r="B34" s="70">
        <v>11355.000527897</v>
      </c>
      <c r="C34" s="70">
        <v>5344.8958055910007</v>
      </c>
      <c r="D34" s="70">
        <v>1058.8287381090001</v>
      </c>
      <c r="E34" s="70">
        <v>1147.270075549</v>
      </c>
      <c r="F34" s="70">
        <v>1367.1089316819998</v>
      </c>
      <c r="G34" s="70">
        <v>2012.1050155570001</v>
      </c>
      <c r="H34" s="70">
        <v>424.79196140899995</v>
      </c>
      <c r="S34" t="s">
        <v>218</v>
      </c>
      <c r="T34" s="209">
        <f>+T32/T28</f>
        <v>0.23314523103608406</v>
      </c>
      <c r="U34" s="209">
        <f>+U32/U28</f>
        <v>0.38888608407573044</v>
      </c>
      <c r="V34" s="215"/>
    </row>
    <row r="35" spans="1:22">
      <c r="A35" s="84">
        <v>2022</v>
      </c>
      <c r="B35" s="70">
        <v>12479.963309986999</v>
      </c>
      <c r="C35" s="70">
        <v>5713.8455715759992</v>
      </c>
      <c r="D35" s="70">
        <v>1309.0886523450001</v>
      </c>
      <c r="E35" s="70">
        <v>1312.2147339569999</v>
      </c>
      <c r="F35" s="70">
        <v>1299.313701864</v>
      </c>
      <c r="G35" s="70">
        <v>2320.6152674369996</v>
      </c>
      <c r="H35" s="70">
        <v>524.88538280800003</v>
      </c>
      <c r="S35" t="s">
        <v>342</v>
      </c>
      <c r="T35" s="70">
        <f>VLOOKUP(MAX($H$4:$H$25),$H$4:$L$25,4,0)</f>
        <v>930.64945818199999</v>
      </c>
      <c r="U35" s="70">
        <f>VLOOKUP(MAX($H$4:$H$25)-1,$H$4:$L$25,4,0)</f>
        <v>1488.312323547</v>
      </c>
    </row>
    <row r="36" spans="1:22">
      <c r="A36" s="84">
        <v>2023</v>
      </c>
      <c r="B36" s="70">
        <v>14539.547619201001</v>
      </c>
      <c r="C36" s="70">
        <v>6133.9137297729994</v>
      </c>
      <c r="D36" s="70">
        <v>1894.4232006689999</v>
      </c>
      <c r="E36" s="70">
        <v>1564.7175502229998</v>
      </c>
      <c r="F36" s="70">
        <v>1571.4008469810001</v>
      </c>
      <c r="G36" s="70">
        <v>2867.4828871669997</v>
      </c>
      <c r="H36" s="70">
        <v>507.60940438800003</v>
      </c>
    </row>
    <row r="37" spans="1:22" ht="15.5">
      <c r="A37" s="84">
        <v>2024</v>
      </c>
      <c r="B37" s="70">
        <v>15899.302351802002</v>
      </c>
      <c r="C37" s="70">
        <v>6614.8130605860006</v>
      </c>
      <c r="D37" s="70">
        <v>2276.570273327</v>
      </c>
      <c r="E37" s="70">
        <v>1983.9199207250001</v>
      </c>
      <c r="F37" s="70">
        <v>1626.4445473119999</v>
      </c>
      <c r="G37" s="70">
        <v>2943.4990035119999</v>
      </c>
      <c r="H37" s="70">
        <v>454.05554633999998</v>
      </c>
      <c r="S37" t="s">
        <v>318</v>
      </c>
      <c r="T37" s="271">
        <f>VLOOKUP(MAX(F140:F200),$F$140:$H$200,3,0)</f>
        <v>7127.4810189169993</v>
      </c>
      <c r="U37" s="271">
        <f>VLOOKUP(MAX(F140:F200)-1,$F$140:$H$200,3,0)</f>
        <v>7169.610256986999</v>
      </c>
      <c r="V37" s="213">
        <f>T37/U37-1</f>
        <v>-5.8760848302658042E-3</v>
      </c>
    </row>
    <row r="38" spans="1:22" ht="15.5">
      <c r="A38" s="84">
        <v>2025</v>
      </c>
      <c r="B38" s="70">
        <v>17097.166926234</v>
      </c>
      <c r="C38" s="70">
        <v>7127.8432016309998</v>
      </c>
      <c r="D38" s="70">
        <v>1998.3193255489998</v>
      </c>
      <c r="E38" s="70">
        <v>2317.1339911170003</v>
      </c>
      <c r="F38" s="70">
        <v>1844.0390065999998</v>
      </c>
      <c r="G38" s="70">
        <v>3355.5823372979994</v>
      </c>
      <c r="H38" s="70">
        <v>454.24906403900002</v>
      </c>
      <c r="S38" t="s">
        <v>319</v>
      </c>
      <c r="T38" s="249">
        <f>VLOOKUP(MAX($A$140:$A$226),$A$140:$D$226,4,0)</f>
        <v>919.18042650827113</v>
      </c>
      <c r="U38" s="249">
        <f>VLOOKUP(MAX($A$140:$A$226)-1,$A$140:$D$226,4,0)</f>
        <v>977.37817541492325</v>
      </c>
      <c r="V38" s="214">
        <f>T37/U37-1</f>
        <v>-5.8760848302658042E-3</v>
      </c>
    </row>
    <row r="39" spans="1:22" ht="15.5">
      <c r="A39" s="84">
        <v>2026</v>
      </c>
      <c r="B39" s="70">
        <v>18907.536982092002</v>
      </c>
      <c r="C39" s="70">
        <v>7754.4715926200006</v>
      </c>
      <c r="D39" s="70">
        <v>2369.2592850400006</v>
      </c>
      <c r="E39" s="70">
        <v>2279.0505458480002</v>
      </c>
      <c r="F39" s="70">
        <v>2085.4653721069999</v>
      </c>
      <c r="G39" s="70">
        <v>3892.6891346720004</v>
      </c>
      <c r="H39" s="70">
        <v>526.601051805</v>
      </c>
      <c r="S39" t="s">
        <v>322</v>
      </c>
      <c r="T39" s="249">
        <f>VLOOKUP(MAX(A140:A179),$A$140:$C$179,3,0)</f>
        <v>580.65621513638291</v>
      </c>
      <c r="U39" s="249">
        <f>VLOOKUP(MAX(A140:A179)-1,$A$140:$C$179,3,0)</f>
        <v>754.93903777228297</v>
      </c>
      <c r="V39" s="214">
        <f t="shared" ref="V39" si="1">IFERROR(T39/U39-1,0)</f>
        <v>-0.23085681613469577</v>
      </c>
    </row>
    <row r="41" spans="1:22">
      <c r="A41" s="83" t="s">
        <v>67</v>
      </c>
      <c r="B41" t="s">
        <v>348</v>
      </c>
      <c r="T41" s="270">
        <f>T38-T39</f>
        <v>338.52421137188821</v>
      </c>
      <c r="U41" s="270">
        <f>U38-U39</f>
        <v>222.43913764264028</v>
      </c>
    </row>
    <row r="43" spans="1:22" ht="29">
      <c r="A43" s="83" t="s">
        <v>256</v>
      </c>
      <c r="B43" t="s">
        <v>199</v>
      </c>
      <c r="C43" t="s">
        <v>219</v>
      </c>
      <c r="D43" s="90" t="s">
        <v>200</v>
      </c>
      <c r="E43" t="s">
        <v>201</v>
      </c>
      <c r="F43" t="s">
        <v>202</v>
      </c>
      <c r="T43" s="89">
        <f>T31/T28</f>
        <v>0.76685476896391602</v>
      </c>
    </row>
    <row r="44" spans="1:22">
      <c r="A44" s="84">
        <v>2021</v>
      </c>
      <c r="B44" s="70">
        <v>1729.561338883</v>
      </c>
      <c r="C44" s="65">
        <v>262.33327829891061</v>
      </c>
      <c r="D44" s="70">
        <v>0.63929457994799088</v>
      </c>
      <c r="E44" s="65">
        <v>220.34851780658965</v>
      </c>
      <c r="F44" s="65">
        <v>41.984760492320923</v>
      </c>
      <c r="T44" s="89">
        <f>1-T43</f>
        <v>0.23314523103608398</v>
      </c>
    </row>
    <row r="45" spans="1:22">
      <c r="A45" s="84">
        <v>2022</v>
      </c>
      <c r="B45" s="70">
        <v>2272.9938988139993</v>
      </c>
      <c r="C45" s="65">
        <v>327.79938961996572</v>
      </c>
      <c r="D45" s="70">
        <v>0.77797829165305277</v>
      </c>
      <c r="E45" s="65">
        <v>271.83763747712334</v>
      </c>
      <c r="F45" s="65">
        <v>55.961752142842386</v>
      </c>
    </row>
    <row r="46" spans="1:22">
      <c r="A46" s="84">
        <v>2023</v>
      </c>
      <c r="B46" s="70">
        <v>2398.563597202</v>
      </c>
      <c r="C46" s="65">
        <v>331.66496428573487</v>
      </c>
      <c r="D46" s="70">
        <v>0.76279191874296737</v>
      </c>
      <c r="E46" s="65">
        <v>291.95571494865595</v>
      </c>
      <c r="F46" s="65">
        <v>39.709249337078859</v>
      </c>
      <c r="I46" s="193"/>
    </row>
    <row r="47" spans="1:22">
      <c r="A47" s="84">
        <v>2024</v>
      </c>
      <c r="B47" s="70">
        <v>1303.7383338670002</v>
      </c>
      <c r="C47" s="65">
        <v>177.30857768125261</v>
      </c>
      <c r="D47" s="70">
        <v>0.38545164008493127</v>
      </c>
      <c r="E47" s="65">
        <v>135.61747784482668</v>
      </c>
      <c r="F47" s="65">
        <v>41.691099836425941</v>
      </c>
      <c r="J47" s="193"/>
    </row>
    <row r="48" spans="1:22">
      <c r="A48" s="84">
        <v>2025</v>
      </c>
      <c r="B48" s="70">
        <v>2072.722850911</v>
      </c>
      <c r="C48" s="65">
        <v>261.45086175032782</v>
      </c>
      <c r="D48" s="70">
        <v>0.55744393905385714</v>
      </c>
      <c r="E48" s="65">
        <v>159.77625994601766</v>
      </c>
      <c r="F48" s="65">
        <v>101.67460180431016</v>
      </c>
    </row>
    <row r="49" spans="1:17">
      <c r="A49" s="84">
        <v>2026</v>
      </c>
      <c r="B49" s="70">
        <v>1804.3674877589997</v>
      </c>
      <c r="C49" s="65">
        <v>278.52671736847844</v>
      </c>
      <c r="D49" s="70">
        <v>0.4497596857294931</v>
      </c>
      <c r="E49" s="65">
        <v>213.58954149788246</v>
      </c>
      <c r="F49" s="65">
        <v>64.937175870595993</v>
      </c>
    </row>
    <row r="51" spans="1:17">
      <c r="A51" s="83" t="s">
        <v>67</v>
      </c>
      <c r="B51" t="s">
        <v>348</v>
      </c>
      <c r="G51" s="83" t="s">
        <v>67</v>
      </c>
      <c r="H51" t="s">
        <v>348</v>
      </c>
    </row>
    <row r="52" spans="1:17">
      <c r="M52" s="83" t="s">
        <v>67</v>
      </c>
      <c r="N52" t="s">
        <v>348</v>
      </c>
    </row>
    <row r="53" spans="1:17" ht="43.5">
      <c r="A53" s="83" t="s">
        <v>68</v>
      </c>
      <c r="B53" s="83" t="s">
        <v>179</v>
      </c>
      <c r="C53" s="90" t="s">
        <v>203</v>
      </c>
      <c r="D53" s="90" t="s">
        <v>204</v>
      </c>
      <c r="E53" s="90" t="s">
        <v>205</v>
      </c>
      <c r="G53" s="83" t="s">
        <v>68</v>
      </c>
      <c r="H53" s="83" t="s">
        <v>179</v>
      </c>
      <c r="I53" t="s">
        <v>296</v>
      </c>
      <c r="J53" t="s">
        <v>293</v>
      </c>
    </row>
    <row r="54" spans="1:17">
      <c r="A54">
        <v>2021</v>
      </c>
      <c r="B54" s="85">
        <v>4</v>
      </c>
      <c r="C54" s="70">
        <v>-1.3301544091429598</v>
      </c>
      <c r="D54" s="70">
        <v>3.0339814472729247</v>
      </c>
      <c r="E54" s="70">
        <v>-4.364135856415885</v>
      </c>
      <c r="G54">
        <v>2021</v>
      </c>
      <c r="H54" s="85">
        <v>4</v>
      </c>
      <c r="I54" s="70">
        <v>-526.87735616174552</v>
      </c>
      <c r="J54" s="70">
        <v>-1727.6071330393333</v>
      </c>
      <c r="M54" s="83" t="s">
        <v>68</v>
      </c>
      <c r="N54" s="83" t="s">
        <v>179</v>
      </c>
      <c r="O54" t="s">
        <v>257</v>
      </c>
      <c r="P54" t="s">
        <v>258</v>
      </c>
      <c r="Q54" t="s">
        <v>192</v>
      </c>
    </row>
    <row r="55" spans="1:17">
      <c r="A55">
        <v>2021</v>
      </c>
      <c r="B55" s="85">
        <v>3</v>
      </c>
      <c r="C55" s="70">
        <v>-2.0049965787442297</v>
      </c>
      <c r="D55" s="70">
        <v>3.0536190196587341</v>
      </c>
      <c r="E55" s="70">
        <v>-5.0586155984029633</v>
      </c>
      <c r="G55">
        <v>2021</v>
      </c>
      <c r="H55" s="85">
        <v>3</v>
      </c>
      <c r="I55" s="70">
        <v>-807.53736374598134</v>
      </c>
      <c r="J55" s="70">
        <v>-2015.0648164228842</v>
      </c>
      <c r="M55">
        <v>2021</v>
      </c>
      <c r="N55" s="85">
        <v>4</v>
      </c>
      <c r="O55" s="70">
        <v>3.3729043293886651E-2</v>
      </c>
      <c r="P55" s="70">
        <v>0.21147015835178093</v>
      </c>
      <c r="Q55" s="70">
        <v>-0.17774111505789425</v>
      </c>
    </row>
    <row r="56" spans="1:17">
      <c r="A56">
        <v>2021</v>
      </c>
      <c r="B56" s="85">
        <v>2</v>
      </c>
      <c r="C56" s="70">
        <v>-1.9854567272060868</v>
      </c>
      <c r="D56" s="70">
        <v>3.2523447915136248</v>
      </c>
      <c r="E56" s="70">
        <v>-5.2378015187197109</v>
      </c>
      <c r="G56">
        <v>2021</v>
      </c>
      <c r="H56" s="85">
        <v>2</v>
      </c>
      <c r="I56" s="70">
        <v>-799.02795861134098</v>
      </c>
      <c r="J56" s="70">
        <v>-2087.8332894796749</v>
      </c>
      <c r="M56">
        <v>2021</v>
      </c>
      <c r="N56" s="85">
        <v>3</v>
      </c>
      <c r="O56" s="70">
        <v>-0.20303023024095643</v>
      </c>
      <c r="P56" s="70">
        <v>0.20306140536400977</v>
      </c>
      <c r="Q56" s="70">
        <v>-0.40609163560496614</v>
      </c>
    </row>
    <row r="57" spans="1:17">
      <c r="A57">
        <v>2021</v>
      </c>
      <c r="B57" s="85">
        <v>1</v>
      </c>
      <c r="C57" s="70">
        <v>-1.9554196440791007</v>
      </c>
      <c r="D57" s="70">
        <v>3.279316227876742</v>
      </c>
      <c r="E57" s="70">
        <v>-5.2347358719558432</v>
      </c>
      <c r="G57">
        <v>2021</v>
      </c>
      <c r="H57" s="85">
        <v>1</v>
      </c>
      <c r="I57" s="70">
        <v>-786.51124431854475</v>
      </c>
      <c r="J57" s="70">
        <v>-2087.6874145614274</v>
      </c>
      <c r="M57">
        <v>2021</v>
      </c>
      <c r="N57" s="85">
        <v>2</v>
      </c>
      <c r="O57" s="70">
        <v>4.4862911184578528E-3</v>
      </c>
      <c r="P57" s="70">
        <v>9.4949403552689382E-2</v>
      </c>
      <c r="Q57" s="70">
        <v>-9.0463112434231538E-2</v>
      </c>
    </row>
    <row r="58" spans="1:17">
      <c r="A58">
        <v>2022</v>
      </c>
      <c r="B58" s="85">
        <v>4</v>
      </c>
      <c r="C58" s="70">
        <v>-0.56030129429531761</v>
      </c>
      <c r="D58" s="70">
        <v>2.8821327205360516</v>
      </c>
      <c r="E58" s="70">
        <v>-3.4424340148313699</v>
      </c>
      <c r="G58">
        <v>2022</v>
      </c>
      <c r="H58" s="85">
        <v>4</v>
      </c>
      <c r="I58" s="70">
        <v>-238.72818434647192</v>
      </c>
      <c r="J58" s="70">
        <v>-1465.3922928739375</v>
      </c>
      <c r="M58">
        <v>2021</v>
      </c>
      <c r="N58" s="85">
        <v>1</v>
      </c>
      <c r="O58" s="70">
        <v>0.31380319461026879</v>
      </c>
      <c r="P58" s="70">
        <v>0.12981361267951072</v>
      </c>
      <c r="Q58" s="70">
        <v>0.18398958193075807</v>
      </c>
    </row>
    <row r="59" spans="1:17">
      <c r="A59">
        <v>2022</v>
      </c>
      <c r="B59" s="85">
        <v>3</v>
      </c>
      <c r="C59" s="70">
        <v>-0.78872377955924844</v>
      </c>
      <c r="D59" s="70">
        <v>2.860422701618091</v>
      </c>
      <c r="E59" s="70">
        <v>-3.6491464811773398</v>
      </c>
      <c r="G59">
        <v>2022</v>
      </c>
      <c r="H59" s="85">
        <v>3</v>
      </c>
      <c r="I59" s="70">
        <v>-335.21103551015653</v>
      </c>
      <c r="J59" s="70">
        <v>-1558.3642810772137</v>
      </c>
      <c r="M59">
        <v>2022</v>
      </c>
      <c r="N59" s="85">
        <v>4</v>
      </c>
      <c r="O59" s="70">
        <v>0.25965508806399173</v>
      </c>
      <c r="P59" s="70">
        <v>0.21752830532231437</v>
      </c>
      <c r="Q59" s="70">
        <v>4.2126782741677339E-2</v>
      </c>
    </row>
    <row r="60" spans="1:17">
      <c r="A60">
        <v>2022</v>
      </c>
      <c r="B60" s="85">
        <v>2</v>
      </c>
      <c r="C60" s="70">
        <v>-0.7572836705221625</v>
      </c>
      <c r="D60" s="70">
        <v>2.7805562748881067</v>
      </c>
      <c r="E60" s="70">
        <v>-3.5378399454102691</v>
      </c>
      <c r="G60">
        <v>2022</v>
      </c>
      <c r="H60" s="85">
        <v>2</v>
      </c>
      <c r="I60" s="70">
        <v>-327.12354264265701</v>
      </c>
      <c r="J60" s="70">
        <v>-1521.8702839373198</v>
      </c>
      <c r="M60">
        <v>2022</v>
      </c>
      <c r="N60" s="85">
        <v>3</v>
      </c>
      <c r="O60" s="70">
        <v>-0.21944314494501613</v>
      </c>
      <c r="P60" s="70">
        <v>0.267898330347772</v>
      </c>
      <c r="Q60" s="70">
        <v>-0.4873414752927881</v>
      </c>
    </row>
    <row r="61" spans="1:17">
      <c r="A61">
        <v>2022</v>
      </c>
      <c r="B61" s="85">
        <v>1</v>
      </c>
      <c r="C61" s="70">
        <v>-0.7909807795829239</v>
      </c>
      <c r="D61" s="70">
        <v>2.6274076129537063</v>
      </c>
      <c r="E61" s="70">
        <v>-3.4183883925366301</v>
      </c>
      <c r="G61">
        <v>2022</v>
      </c>
      <c r="H61" s="85">
        <v>1</v>
      </c>
      <c r="I61" s="70">
        <v>-341.19344402078883</v>
      </c>
      <c r="J61" s="70">
        <v>-1473.0410415566998</v>
      </c>
      <c r="M61">
        <v>2022</v>
      </c>
      <c r="N61" s="85">
        <v>2</v>
      </c>
      <c r="O61" s="70">
        <v>3.7851349290090049E-2</v>
      </c>
      <c r="P61" s="70">
        <v>0.24107042661135281</v>
      </c>
      <c r="Q61" s="70">
        <v>-0.20321907732126274</v>
      </c>
    </row>
    <row r="62" spans="1:17">
      <c r="A62">
        <v>2023</v>
      </c>
      <c r="B62" s="85">
        <v>4</v>
      </c>
      <c r="C62" s="70">
        <v>-0.68791162958736385</v>
      </c>
      <c r="D62" s="70">
        <v>2.7047442292746138</v>
      </c>
      <c r="E62" s="70">
        <v>-3.392655858861978</v>
      </c>
      <c r="G62">
        <v>2023</v>
      </c>
      <c r="H62" s="85">
        <v>4</v>
      </c>
      <c r="I62" s="70">
        <v>-288.98710879564743</v>
      </c>
      <c r="J62" s="70">
        <v>-1487.9577678089936</v>
      </c>
      <c r="M62">
        <v>2022</v>
      </c>
      <c r="N62" s="85">
        <v>1</v>
      </c>
      <c r="O62" s="70">
        <v>0.16680757077559202</v>
      </c>
      <c r="P62" s="70">
        <v>5.1481229371613549E-2</v>
      </c>
      <c r="Q62" s="70">
        <v>0.11532634140397847</v>
      </c>
    </row>
    <row r="63" spans="1:17">
      <c r="A63">
        <v>2023</v>
      </c>
      <c r="B63" s="85">
        <v>3</v>
      </c>
      <c r="C63" s="70">
        <v>-0.40557252378392972</v>
      </c>
      <c r="D63" s="70">
        <v>2.6248051450283763</v>
      </c>
      <c r="E63" s="70">
        <v>-3.0303776688123065</v>
      </c>
      <c r="G63">
        <v>2023</v>
      </c>
      <c r="H63" s="85">
        <v>3</v>
      </c>
      <c r="I63" s="70">
        <v>-160.26152992475892</v>
      </c>
      <c r="J63" s="70">
        <v>-1328.3411021864779</v>
      </c>
      <c r="M63">
        <v>2023</v>
      </c>
      <c r="N63" s="85">
        <v>4</v>
      </c>
      <c r="O63" s="70">
        <v>-4.1080688968486531E-2</v>
      </c>
      <c r="P63" s="70">
        <v>0.28205541845770854</v>
      </c>
      <c r="Q63" s="70">
        <v>-0.32313610742619508</v>
      </c>
    </row>
    <row r="64" spans="1:17">
      <c r="A64">
        <v>2023</v>
      </c>
      <c r="B64" s="85">
        <v>2</v>
      </c>
      <c r="C64" s="70">
        <v>-0.39632879919875175</v>
      </c>
      <c r="D64" s="70">
        <v>2.6778565406955375</v>
      </c>
      <c r="E64" s="70">
        <v>-3.07418533989429</v>
      </c>
      <c r="G64">
        <v>2023</v>
      </c>
      <c r="H64" s="85">
        <v>2</v>
      </c>
      <c r="I64" s="70">
        <v>-159.05804132190755</v>
      </c>
      <c r="J64" s="70">
        <v>-1353.8257223770315</v>
      </c>
      <c r="M64">
        <v>2023</v>
      </c>
      <c r="N64" s="85">
        <v>3</v>
      </c>
      <c r="O64" s="70">
        <v>-0.21313923123386305</v>
      </c>
      <c r="P64" s="70">
        <v>0.19586622629948613</v>
      </c>
      <c r="Q64" s="70">
        <v>-0.40900545753334916</v>
      </c>
    </row>
    <row r="65" spans="1:17">
      <c r="A65">
        <v>2023</v>
      </c>
      <c r="B65" s="85">
        <v>1</v>
      </c>
      <c r="C65" s="70">
        <v>-0.20412158983611428</v>
      </c>
      <c r="D65" s="70">
        <v>2.731555063923353</v>
      </c>
      <c r="E65" s="70">
        <v>-2.9356766537594678</v>
      </c>
      <c r="G65">
        <v>2023</v>
      </c>
      <c r="H65" s="85">
        <v>1</v>
      </c>
      <c r="I65" s="70">
        <v>-75.465664395214375</v>
      </c>
      <c r="J65" s="70">
        <v>-1297.9078327220973</v>
      </c>
      <c r="M65">
        <v>2023</v>
      </c>
      <c r="N65" s="85">
        <v>2</v>
      </c>
      <c r="O65" s="70">
        <v>-0.15703764394844774</v>
      </c>
      <c r="P65" s="70">
        <v>0.17029196316560727</v>
      </c>
      <c r="Q65" s="70">
        <v>-0.32732960711405501</v>
      </c>
    </row>
    <row r="66" spans="1:17">
      <c r="A66">
        <v>2024</v>
      </c>
      <c r="B66" s="85">
        <v>4</v>
      </c>
      <c r="C66" s="70">
        <v>-1.0335808374808892</v>
      </c>
      <c r="D66" s="70">
        <v>2.1197029806805578</v>
      </c>
      <c r="E66" s="70">
        <v>-3.1532838181614475</v>
      </c>
      <c r="G66">
        <v>2024</v>
      </c>
      <c r="H66" s="85">
        <v>4</v>
      </c>
      <c r="I66" s="70">
        <v>-476.3871400632197</v>
      </c>
      <c r="J66" s="70">
        <v>-1453.7653154781431</v>
      </c>
      <c r="M66">
        <v>2023</v>
      </c>
      <c r="N66" s="85">
        <v>1</v>
      </c>
      <c r="O66" s="70">
        <v>1.910968663135839E-2</v>
      </c>
      <c r="P66" s="70">
        <v>0.11457831082016547</v>
      </c>
      <c r="Q66" s="70">
        <v>-9.5468624188807069E-2</v>
      </c>
    </row>
    <row r="67" spans="1:17">
      <c r="A67">
        <v>2024</v>
      </c>
      <c r="B67" s="85">
        <v>3</v>
      </c>
      <c r="C67" s="70">
        <v>-1.4039654536456945</v>
      </c>
      <c r="D67" s="70">
        <v>2.2007025740054194</v>
      </c>
      <c r="E67" s="70">
        <v>-3.6046680276511145</v>
      </c>
      <c r="G67">
        <v>2024</v>
      </c>
      <c r="H67" s="85">
        <v>3</v>
      </c>
      <c r="I67" s="70">
        <v>-646.12271358222824</v>
      </c>
      <c r="J67" s="70">
        <v>-1664.3768342984815</v>
      </c>
      <c r="M67">
        <v>2024</v>
      </c>
      <c r="N67" s="85">
        <v>4</v>
      </c>
      <c r="O67" s="70">
        <v>0.33219350133122921</v>
      </c>
      <c r="P67" s="70">
        <v>0.1812163321191837</v>
      </c>
      <c r="Q67" s="70">
        <v>0.15097716921204546</v>
      </c>
    </row>
    <row r="68" spans="1:17">
      <c r="A68">
        <v>2024</v>
      </c>
      <c r="B68" s="85">
        <v>2</v>
      </c>
      <c r="C68" s="70">
        <v>-1.0995703470103191</v>
      </c>
      <c r="D68" s="70">
        <v>2.2441512709433762</v>
      </c>
      <c r="E68" s="70">
        <v>-3.3437216179536953</v>
      </c>
      <c r="G68">
        <v>2024</v>
      </c>
      <c r="H68" s="85">
        <v>2</v>
      </c>
      <c r="I68" s="70">
        <v>-507.11785938269333</v>
      </c>
      <c r="J68" s="70">
        <v>-1547.0116491995877</v>
      </c>
      <c r="M68">
        <v>2024</v>
      </c>
      <c r="N68" s="85">
        <v>3</v>
      </c>
      <c r="O68" s="70">
        <v>-0.50254233979976737</v>
      </c>
      <c r="P68" s="70">
        <v>0.13864049699842354</v>
      </c>
      <c r="Q68" s="70">
        <v>-0.64118283679819088</v>
      </c>
    </row>
    <row r="69" spans="1:17">
      <c r="A69">
        <v>2024</v>
      </c>
      <c r="B69" s="85">
        <v>1</v>
      </c>
      <c r="C69" s="70">
        <v>-1.070646704302153</v>
      </c>
      <c r="D69" s="70">
        <v>2.3478217140429991</v>
      </c>
      <c r="E69" s="70">
        <v>-3.418468418345153</v>
      </c>
      <c r="G69">
        <v>2024</v>
      </c>
      <c r="H69" s="85">
        <v>1</v>
      </c>
      <c r="I69" s="70">
        <v>-493.62378270876468</v>
      </c>
      <c r="J69" s="70">
        <v>-1581.5799322938935</v>
      </c>
      <c r="M69">
        <v>2024</v>
      </c>
      <c r="N69" s="85">
        <v>2</v>
      </c>
      <c r="O69" s="70">
        <v>-0.17491541752552847</v>
      </c>
      <c r="P69" s="70">
        <v>5.4643355519523706E-2</v>
      </c>
      <c r="Q69" s="70">
        <v>-0.22955877304505218</v>
      </c>
    </row>
    <row r="70" spans="1:17">
      <c r="A70">
        <v>2025</v>
      </c>
      <c r="B70" s="85">
        <v>4</v>
      </c>
      <c r="C70" s="70">
        <v>-0.52392647502783907</v>
      </c>
      <c r="D70" s="70">
        <v>1.9168848806633307</v>
      </c>
      <c r="E70" s="70">
        <v>-2.4408113556911695</v>
      </c>
      <c r="G70">
        <v>2025</v>
      </c>
      <c r="H70" s="85">
        <v>4</v>
      </c>
      <c r="I70" s="70">
        <v>-244.16732544596445</v>
      </c>
      <c r="J70" s="70">
        <v>-1163.3477519542355</v>
      </c>
      <c r="M70">
        <v>2024</v>
      </c>
      <c r="N70" s="85">
        <v>1</v>
      </c>
      <c r="O70" s="70">
        <v>0.29635639144400339</v>
      </c>
      <c r="P70" s="70">
        <v>1.0951455447800306E-2</v>
      </c>
      <c r="Q70" s="70">
        <v>0.28540493599620309</v>
      </c>
    </row>
    <row r="71" spans="1:17">
      <c r="A71">
        <v>2025</v>
      </c>
      <c r="B71" s="85">
        <v>3</v>
      </c>
      <c r="C71" s="70">
        <v>-0.5397744508690846</v>
      </c>
      <c r="D71" s="70">
        <v>1.9960021596882731</v>
      </c>
      <c r="E71" s="70">
        <v>-2.5357766105573578</v>
      </c>
      <c r="G71">
        <v>2025</v>
      </c>
      <c r="H71" s="85">
        <v>3</v>
      </c>
      <c r="I71" s="70">
        <v>-240.14542732482988</v>
      </c>
      <c r="J71" s="70">
        <v>-1202.2798201641913</v>
      </c>
      <c r="M71">
        <v>2025</v>
      </c>
      <c r="N71" s="85">
        <v>4</v>
      </c>
      <c r="O71" s="70">
        <v>0.31803209160002971</v>
      </c>
      <c r="P71" s="70">
        <v>8.5728501711399993E-2</v>
      </c>
      <c r="Q71" s="70">
        <v>0.23230358988862973</v>
      </c>
    </row>
    <row r="72" spans="1:17">
      <c r="A72">
        <v>2025</v>
      </c>
      <c r="B72" s="85">
        <v>2</v>
      </c>
      <c r="C72" s="70">
        <v>-0.73007104382274624</v>
      </c>
      <c r="D72" s="70">
        <v>1.9967693142681073</v>
      </c>
      <c r="E72" s="70">
        <v>-2.7268403580908531</v>
      </c>
      <c r="G72">
        <v>2025</v>
      </c>
      <c r="H72" s="85">
        <v>2</v>
      </c>
      <c r="I72" s="70">
        <v>-347.82852692820677</v>
      </c>
      <c r="J72" s="70">
        <v>-1315.5143747453947</v>
      </c>
      <c r="M72">
        <v>2025</v>
      </c>
      <c r="N72" s="85">
        <v>3</v>
      </c>
      <c r="O72" s="70">
        <v>-0.26684754735967831</v>
      </c>
      <c r="P72" s="70">
        <v>0.1253489669756376</v>
      </c>
      <c r="Q72" s="70">
        <v>-0.39219651433531588</v>
      </c>
    </row>
    <row r="73" spans="1:17">
      <c r="A73">
        <v>2025</v>
      </c>
      <c r="B73" s="85">
        <v>1</v>
      </c>
      <c r="C73" s="70">
        <v>-0.82665084016605261</v>
      </c>
      <c r="D73" s="70">
        <v>1.8023088845745401</v>
      </c>
      <c r="E73" s="70">
        <v>-2.6289597247405929</v>
      </c>
      <c r="G73">
        <v>2025</v>
      </c>
      <c r="H73" s="85">
        <v>1</v>
      </c>
      <c r="I73" s="70">
        <v>-399.59766066073098</v>
      </c>
      <c r="J73" s="70">
        <v>-1277.695928053075</v>
      </c>
      <c r="M73">
        <v>2025</v>
      </c>
      <c r="N73" s="85">
        <v>2</v>
      </c>
      <c r="O73" s="70">
        <v>-6.2534275923950569E-2</v>
      </c>
      <c r="P73" s="70">
        <v>0.24416746491126012</v>
      </c>
      <c r="Q73" s="70">
        <v>-0.30670174083521068</v>
      </c>
    </row>
    <row r="74" spans="1:17">
      <c r="A74">
        <v>2026</v>
      </c>
      <c r="B74" s="85">
        <v>4</v>
      </c>
      <c r="C74" s="70">
        <v>-0.78606578715152597</v>
      </c>
      <c r="D74" s="70">
        <v>1.36973879856554</v>
      </c>
      <c r="E74" s="70">
        <v>-2.1558045857170662</v>
      </c>
      <c r="G74">
        <v>2026</v>
      </c>
      <c r="H74" s="85">
        <v>4</v>
      </c>
      <c r="I74" s="70">
        <v>-493.07621332382513</v>
      </c>
      <c r="J74" s="70">
        <v>-1276.9116051972142</v>
      </c>
      <c r="M74">
        <v>2025</v>
      </c>
      <c r="N74" s="85">
        <v>1</v>
      </c>
      <c r="O74" s="70">
        <v>4.0494214871540035E-2</v>
      </c>
      <c r="P74" s="70">
        <v>0.10219900545555939</v>
      </c>
      <c r="Q74" s="70">
        <v>-6.170479058401937E-2</v>
      </c>
    </row>
    <row r="75" spans="1:17">
      <c r="A75">
        <v>2026</v>
      </c>
      <c r="B75" s="85">
        <v>3</v>
      </c>
      <c r="C75" s="70">
        <v>-0.67942508905882404</v>
      </c>
      <c r="D75" s="70">
        <v>1.2676604059199272</v>
      </c>
      <c r="E75" s="70">
        <v>-1.9470854949787515</v>
      </c>
      <c r="G75">
        <v>2026</v>
      </c>
      <c r="H75" s="85">
        <v>3</v>
      </c>
      <c r="I75" s="70">
        <v>-464.25475131094356</v>
      </c>
      <c r="J75" s="70">
        <v>-1173.1830484907973</v>
      </c>
      <c r="M75">
        <v>2026</v>
      </c>
      <c r="N75" s="85">
        <v>4</v>
      </c>
      <c r="O75" s="70">
        <v>0.18811792196183913</v>
      </c>
      <c r="P75" s="70">
        <v>0.18153331411805115</v>
      </c>
      <c r="Q75" s="70">
        <v>6.5846078437879719E-3</v>
      </c>
    </row>
    <row r="76" spans="1:17">
      <c r="A76">
        <v>2026</v>
      </c>
      <c r="B76" s="85">
        <v>2</v>
      </c>
      <c r="C76" s="70">
        <v>-0.73804691025237568</v>
      </c>
      <c r="D76" s="70">
        <v>1.288530753520162</v>
      </c>
      <c r="E76" s="70">
        <v>-2.0265776637725375</v>
      </c>
      <c r="G76">
        <v>2026</v>
      </c>
      <c r="H76" s="85">
        <v>2</v>
      </c>
      <c r="I76" s="70">
        <v>-472.47137988243401</v>
      </c>
      <c r="J76" s="70">
        <v>-1181.1474059678358</v>
      </c>
      <c r="M76">
        <v>2026</v>
      </c>
      <c r="N76" s="85">
        <v>3</v>
      </c>
      <c r="O76" s="70">
        <v>-0.18869792075122699</v>
      </c>
      <c r="P76" s="70">
        <v>9.5305628054034155E-2</v>
      </c>
      <c r="Q76" s="70">
        <v>-0.28400354880526119</v>
      </c>
    </row>
    <row r="77" spans="1:17">
      <c r="A77">
        <v>2026</v>
      </c>
      <c r="B77" s="85">
        <v>1</v>
      </c>
      <c r="C77" s="70">
        <v>-0.52473041326688685</v>
      </c>
      <c r="D77" s="70">
        <v>1.4285808330557765</v>
      </c>
      <c r="E77" s="70">
        <v>-1.9533112463226632</v>
      </c>
      <c r="G77">
        <v>2026</v>
      </c>
      <c r="H77" s="85">
        <v>1</v>
      </c>
      <c r="I77" s="70">
        <v>-335.13947997616242</v>
      </c>
      <c r="J77" s="70">
        <v>-1105.7490795162516</v>
      </c>
      <c r="M77">
        <v>2026</v>
      </c>
      <c r="N77" s="85">
        <v>2</v>
      </c>
      <c r="O77" s="70">
        <v>-0.27127453758673442</v>
      </c>
      <c r="P77" s="70">
        <v>8.6249300056466485E-2</v>
      </c>
      <c r="Q77" s="70">
        <v>-0.35752383764320095</v>
      </c>
    </row>
    <row r="78" spans="1:17">
      <c r="M78">
        <v>2026</v>
      </c>
      <c r="N78" s="85">
        <v>1</v>
      </c>
      <c r="O78" s="70">
        <v>-7.088766798831346E-2</v>
      </c>
      <c r="P78" s="70">
        <v>8.6671443500941331E-2</v>
      </c>
      <c r="Q78" s="70">
        <v>-0.15755911148925475</v>
      </c>
    </row>
    <row r="137" spans="1:22">
      <c r="A137" s="83" t="s">
        <v>67</v>
      </c>
      <c r="B137" t="s">
        <v>348</v>
      </c>
      <c r="F137" s="83" t="s">
        <v>67</v>
      </c>
      <c r="G137" t="s">
        <v>348</v>
      </c>
    </row>
    <row r="139" spans="1:22">
      <c r="A139" s="83" t="s">
        <v>68</v>
      </c>
      <c r="B139" s="83" t="s">
        <v>179</v>
      </c>
      <c r="C139" t="s">
        <v>321</v>
      </c>
      <c r="D139" t="s">
        <v>333</v>
      </c>
      <c r="F139" s="83" t="s">
        <v>68</v>
      </c>
      <c r="G139" s="83" t="s">
        <v>179</v>
      </c>
      <c r="H139" t="s">
        <v>190</v>
      </c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1:22">
      <c r="A140">
        <v>2021</v>
      </c>
      <c r="B140" s="85">
        <v>4</v>
      </c>
      <c r="C140" s="70">
        <v>958.70660515170403</v>
      </c>
      <c r="D140" s="70">
        <v>1200.7297768775879</v>
      </c>
      <c r="F140">
        <v>2021</v>
      </c>
      <c r="G140" s="85">
        <v>4</v>
      </c>
      <c r="H140" s="70">
        <v>8208.1988158235963</v>
      </c>
    </row>
    <row r="141" spans="1:22">
      <c r="A141">
        <v>2021</v>
      </c>
      <c r="B141" s="85">
        <v>3</v>
      </c>
      <c r="C141" s="70">
        <v>974.82052520880688</v>
      </c>
      <c r="D141" s="70">
        <v>1207.5274526769026</v>
      </c>
      <c r="F141">
        <v>2021</v>
      </c>
      <c r="G141" s="85">
        <v>3</v>
      </c>
      <c r="H141" s="70">
        <v>8261.3267275145972</v>
      </c>
    </row>
    <row r="142" spans="1:22">
      <c r="A142">
        <v>2021</v>
      </c>
      <c r="B142" s="85">
        <v>2</v>
      </c>
      <c r="C142" s="70">
        <v>1053.1322847108793</v>
      </c>
      <c r="D142" s="70">
        <v>1288.8053308683336</v>
      </c>
      <c r="F142">
        <v>2021</v>
      </c>
      <c r="G142" s="85">
        <v>2</v>
      </c>
      <c r="H142" s="70">
        <v>8798.9637149388673</v>
      </c>
    </row>
    <row r="143" spans="1:22">
      <c r="A143">
        <v>2021</v>
      </c>
      <c r="B143" s="85">
        <v>1</v>
      </c>
      <c r="C143" s="70">
        <v>1059.6970639411622</v>
      </c>
      <c r="D143" s="70">
        <v>1301.1761702428826</v>
      </c>
      <c r="F143">
        <v>2021</v>
      </c>
      <c r="G143" s="85">
        <v>1</v>
      </c>
      <c r="H143" s="70">
        <v>8871.9328203418663</v>
      </c>
    </row>
    <row r="144" spans="1:22">
      <c r="A144">
        <v>2022</v>
      </c>
      <c r="B144" s="85">
        <v>4</v>
      </c>
      <c r="C144" s="70">
        <v>945.25283935296432</v>
      </c>
      <c r="D144" s="70">
        <v>1226.6641085274655</v>
      </c>
      <c r="F144">
        <v>2022</v>
      </c>
      <c r="G144" s="85">
        <v>4</v>
      </c>
      <c r="H144" s="70">
        <v>8420.633531342999</v>
      </c>
    </row>
    <row r="145" spans="1:8">
      <c r="A145">
        <v>2022</v>
      </c>
      <c r="B145" s="85">
        <v>3</v>
      </c>
      <c r="C145" s="70">
        <v>950.81820990499682</v>
      </c>
      <c r="D145" s="70">
        <v>1223.1532455670572</v>
      </c>
      <c r="F145">
        <v>2022</v>
      </c>
      <c r="G145" s="85">
        <v>3</v>
      </c>
      <c r="H145" s="70">
        <v>8357.2040744119986</v>
      </c>
    </row>
    <row r="146" spans="1:8">
      <c r="A146">
        <v>2022</v>
      </c>
      <c r="B146" s="85">
        <v>2</v>
      </c>
      <c r="C146" s="70">
        <v>926.41725765913588</v>
      </c>
      <c r="D146" s="70">
        <v>1194.7467412946628</v>
      </c>
      <c r="F146">
        <v>2022</v>
      </c>
      <c r="G146" s="85">
        <v>2</v>
      </c>
      <c r="H146" s="70">
        <v>8123.8609302329996</v>
      </c>
    </row>
    <row r="147" spans="1:8">
      <c r="A147">
        <v>2022</v>
      </c>
      <c r="B147" s="85">
        <v>1</v>
      </c>
      <c r="C147" s="70">
        <v>862.98822388852909</v>
      </c>
      <c r="D147" s="70">
        <v>1131.8475975359106</v>
      </c>
      <c r="F147">
        <v>2022</v>
      </c>
      <c r="G147" s="85">
        <v>1</v>
      </c>
      <c r="H147" s="70">
        <v>7676.4114603399994</v>
      </c>
    </row>
    <row r="148" spans="1:8">
      <c r="A148">
        <v>2023</v>
      </c>
      <c r="B148" s="85">
        <v>4</v>
      </c>
      <c r="C148" s="70">
        <v>849.77867212354715</v>
      </c>
      <c r="D148" s="70">
        <v>1198.970659013346</v>
      </c>
      <c r="F148">
        <v>2023</v>
      </c>
      <c r="G148" s="85">
        <v>4</v>
      </c>
      <c r="H148" s="70">
        <v>8504.9420276649726</v>
      </c>
    </row>
    <row r="149" spans="1:8">
      <c r="A149">
        <v>2023</v>
      </c>
      <c r="B149" s="85">
        <v>3</v>
      </c>
      <c r="C149" s="70">
        <v>802.24414003294692</v>
      </c>
      <c r="D149" s="70">
        <v>1168.079572261719</v>
      </c>
      <c r="F149">
        <v>2023</v>
      </c>
      <c r="G149" s="85">
        <v>3</v>
      </c>
      <c r="H149" s="70">
        <v>8253.577307148973</v>
      </c>
    </row>
    <row r="150" spans="1:8">
      <c r="A150">
        <v>2023</v>
      </c>
      <c r="B150" s="85">
        <v>2</v>
      </c>
      <c r="C150" s="70">
        <v>826.45494089268846</v>
      </c>
      <c r="D150" s="70">
        <v>1194.7676810551238</v>
      </c>
      <c r="F150">
        <v>2023</v>
      </c>
      <c r="G150" s="85">
        <v>2</v>
      </c>
      <c r="H150" s="70">
        <v>8420.3949454869726</v>
      </c>
    </row>
    <row r="151" spans="1:8">
      <c r="A151">
        <v>2023</v>
      </c>
      <c r="B151" s="85">
        <v>1</v>
      </c>
      <c r="C151" s="70">
        <v>855.27072588603892</v>
      </c>
      <c r="D151" s="70">
        <v>1222.4421683268827</v>
      </c>
      <c r="F151">
        <v>2023</v>
      </c>
      <c r="G151" s="85">
        <v>1</v>
      </c>
      <c r="H151" s="70">
        <v>8589.2474462449736</v>
      </c>
    </row>
    <row r="152" spans="1:8">
      <c r="A152">
        <v>2024</v>
      </c>
      <c r="B152" s="85">
        <v>4</v>
      </c>
      <c r="C152" s="70">
        <v>754.93903777228297</v>
      </c>
      <c r="D152" s="70">
        <v>977.37817541492325</v>
      </c>
      <c r="F152">
        <v>2024</v>
      </c>
      <c r="G152" s="85">
        <v>4</v>
      </c>
      <c r="H152" s="70">
        <v>7169.610256986999</v>
      </c>
    </row>
    <row r="153" spans="1:8">
      <c r="A153">
        <v>2024</v>
      </c>
      <c r="B153" s="85">
        <v>3</v>
      </c>
      <c r="C153" s="70">
        <v>800.43907243447779</v>
      </c>
      <c r="D153" s="70">
        <v>1018.2541207162531</v>
      </c>
      <c r="F153">
        <v>2024</v>
      </c>
      <c r="G153" s="85">
        <v>3</v>
      </c>
      <c r="H153" s="70">
        <v>7443.5804879140005</v>
      </c>
    </row>
    <row r="154" spans="1:8">
      <c r="A154">
        <v>2024</v>
      </c>
      <c r="B154" s="85">
        <v>2</v>
      </c>
      <c r="C154" s="70">
        <v>818.99254791984254</v>
      </c>
      <c r="D154" s="70">
        <v>1039.8937898168945</v>
      </c>
      <c r="F154">
        <v>2024</v>
      </c>
      <c r="G154" s="85">
        <v>2</v>
      </c>
      <c r="H154" s="70">
        <v>7590.5398619670004</v>
      </c>
    </row>
    <row r="155" spans="1:8">
      <c r="A155">
        <v>2024</v>
      </c>
      <c r="B155" s="85">
        <v>1</v>
      </c>
      <c r="C155" s="70">
        <v>867.89565939354156</v>
      </c>
      <c r="D155" s="70">
        <v>1087.9561495851285</v>
      </c>
      <c r="F155">
        <v>2024</v>
      </c>
      <c r="G155" s="85">
        <v>1</v>
      </c>
      <c r="H155" s="70">
        <v>7941.1911932939993</v>
      </c>
    </row>
    <row r="156" spans="1:8">
      <c r="A156">
        <v>2025</v>
      </c>
      <c r="B156" s="85">
        <v>4</v>
      </c>
      <c r="C156" s="70">
        <v>580.65621513638291</v>
      </c>
      <c r="D156" s="70">
        <v>919.18042650827113</v>
      </c>
      <c r="F156">
        <v>2025</v>
      </c>
      <c r="G156" s="85">
        <v>4</v>
      </c>
      <c r="H156" s="70">
        <v>7127.4810189169993</v>
      </c>
    </row>
    <row r="157" spans="1:8">
      <c r="A157">
        <v>2025</v>
      </c>
      <c r="B157" s="85">
        <v>3</v>
      </c>
      <c r="C157" s="70">
        <v>615.4810403411833</v>
      </c>
      <c r="D157" s="70">
        <v>962.13439283936134</v>
      </c>
      <c r="F157">
        <v>2025</v>
      </c>
      <c r="G157" s="85">
        <v>3</v>
      </c>
      <c r="H157" s="70">
        <v>7421.6598244399993</v>
      </c>
    </row>
    <row r="158" spans="1:8">
      <c r="A158">
        <v>2025</v>
      </c>
      <c r="B158" s="85">
        <v>2</v>
      </c>
      <c r="C158" s="70">
        <v>627.79270162185139</v>
      </c>
      <c r="D158" s="70">
        <v>967.68584781718789</v>
      </c>
      <c r="F158">
        <v>2025</v>
      </c>
      <c r="G158" s="85">
        <v>2</v>
      </c>
      <c r="H158" s="70">
        <v>7424.5123064859999</v>
      </c>
    </row>
    <row r="159" spans="1:8">
      <c r="A159">
        <v>2025</v>
      </c>
      <c r="B159" s="85">
        <v>1</v>
      </c>
      <c r="C159" s="70">
        <v>592.95894562637079</v>
      </c>
      <c r="D159" s="70">
        <v>878.09826739234381</v>
      </c>
      <c r="F159">
        <v>2025</v>
      </c>
      <c r="G159" s="85">
        <v>1</v>
      </c>
      <c r="H159" s="70">
        <v>6701.4573982060001</v>
      </c>
    </row>
  </sheetData>
  <conditionalFormatting sqref="V13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38:V39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12"/>
  <drawing r:id="rId13"/>
  <extLst>
    <ext xmlns:x14="http://schemas.microsoft.com/office/spreadsheetml/2009/9/main" uri="{A8765BA9-456A-4dab-B4F3-ACF838C121DE}">
      <x14:slicerList>
        <x14:slicer r:id="rId1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EJ290"/>
  <sheetViews>
    <sheetView showGridLines="0" zoomScale="85" zoomScaleNormal="85" workbookViewId="0">
      <pane xSplit="1" ySplit="2" topLeftCell="B271" activePane="bottomRight" state="frozen"/>
      <selection activeCell="C59" sqref="C59"/>
      <selection pane="topRight" activeCell="C59" sqref="C59"/>
      <selection pane="bottomLeft" activeCell="C59" sqref="C59"/>
      <selection pane="bottomRight" activeCell="C59" sqref="C59"/>
    </sheetView>
  </sheetViews>
  <sheetFormatPr baseColWidth="10" defaultColWidth="11.54296875" defaultRowHeight="14.5" outlineLevelCol="2"/>
  <cols>
    <col min="2" max="2" width="11.54296875" style="85"/>
    <col min="5" max="5" width="36.453125" customWidth="1"/>
    <col min="6" max="6" width="24.1796875" customWidth="1"/>
    <col min="7" max="7" width="26.1796875" customWidth="1"/>
    <col min="8" max="9" width="24.54296875" customWidth="1"/>
    <col min="10" max="13" width="17.26953125" customWidth="1"/>
    <col min="14" max="14" width="20.54296875" customWidth="1" outlineLevel="1"/>
    <col min="15" max="15" width="18.81640625" customWidth="1" outlineLevel="1"/>
    <col min="16" max="16" width="25.26953125" customWidth="1" outlineLevel="2"/>
    <col min="17" max="17" width="18.1796875" customWidth="1" outlineLevel="2"/>
    <col min="18" max="21" width="11.453125" customWidth="1" outlineLevel="2"/>
    <col min="22" max="22" width="18.7265625" customWidth="1" outlineLevel="2"/>
    <col min="23" max="23" width="22.453125" customWidth="1" outlineLevel="2"/>
    <col min="24" max="25" width="11.453125" customWidth="1" outlineLevel="2"/>
    <col min="26" max="26" width="19.7265625" customWidth="1" outlineLevel="2"/>
    <col min="27" max="27" width="23.453125" customWidth="1" outlineLevel="2"/>
    <col min="28" max="29" width="24.1796875" customWidth="1" outlineLevel="1"/>
    <col min="30" max="34" width="24.7265625" customWidth="1" outlineLevel="1"/>
    <col min="35" max="35" width="13.453125" customWidth="1" outlineLevel="1"/>
    <col min="36" max="36" width="13.81640625" customWidth="1" outlineLevel="1"/>
    <col min="37" max="37" width="24" customWidth="1" outlineLevel="2"/>
    <col min="38" max="38" width="16.26953125" customWidth="1" outlineLevel="1"/>
    <col min="39" max="39" width="11.453125" customWidth="1" outlineLevel="2"/>
    <col min="40" max="40" width="8.7265625" customWidth="1" outlineLevel="2"/>
    <col min="41" max="42" width="11.453125" customWidth="1" outlineLevel="2"/>
    <col min="43" max="43" width="10.453125" customWidth="1" outlineLevel="2"/>
    <col min="44" max="45" width="12.453125" customWidth="1" outlineLevel="2"/>
    <col min="46" max="46" width="13" bestFit="1" customWidth="1"/>
    <col min="47" max="47" width="14.7265625" bestFit="1" customWidth="1"/>
    <col min="48" max="48" width="23.1796875" customWidth="1"/>
    <col min="49" max="52" width="21.81640625" customWidth="1"/>
    <col min="53" max="53" width="19.26953125" bestFit="1" customWidth="1"/>
    <col min="54" max="62" width="21.81640625" customWidth="1"/>
    <col min="63" max="63" width="21.1796875" customWidth="1" outlineLevel="1"/>
    <col min="64" max="69" width="11.453125" customWidth="1" outlineLevel="2"/>
    <col min="70" max="70" width="10.453125" bestFit="1" customWidth="1" outlineLevel="2"/>
    <col min="71" max="71" width="23.26953125" bestFit="1" customWidth="1" outlineLevel="1"/>
    <col min="72" max="72" width="23.81640625" customWidth="1" outlineLevel="2"/>
    <col min="73" max="73" width="11.453125" customWidth="1" outlineLevel="2"/>
    <col min="74" max="76" width="20.453125" customWidth="1" outlineLevel="1"/>
    <col min="77" max="77" width="20.81640625" customWidth="1" outlineLevel="2"/>
    <col min="78" max="78" width="14.453125" customWidth="1" outlineLevel="1"/>
    <col min="79" max="79" width="14.81640625" bestFit="1" customWidth="1"/>
    <col min="80" max="80" width="26.1796875" customWidth="1"/>
    <col min="81" max="85" width="17.1796875" customWidth="1"/>
    <col min="86" max="86" width="16.453125" customWidth="1"/>
    <col min="87" max="87" width="16.453125" bestFit="1" customWidth="1"/>
    <col min="88" max="88" width="16.453125" customWidth="1"/>
    <col min="89" max="89" width="18.7265625" customWidth="1"/>
    <col min="90" max="90" width="15.7265625" bestFit="1" customWidth="1"/>
    <col min="91" max="91" width="18.7265625" customWidth="1"/>
    <col min="92" max="97" width="11.453125" customWidth="1" outlineLevel="1"/>
    <col min="98" max="101" width="17.81640625" customWidth="1" outlineLevel="1"/>
    <col min="102" max="102" width="17.1796875" customWidth="1" outlineLevel="1"/>
    <col min="103" max="103" width="8.54296875" customWidth="1" outlineLevel="1"/>
    <col min="104" max="104" width="17.453125" bestFit="1" customWidth="1"/>
    <col min="105" max="105" width="17.453125" customWidth="1"/>
    <col min="106" max="106" width="16" bestFit="1" customWidth="1"/>
    <col min="107" max="107" width="25.453125" bestFit="1" customWidth="1"/>
    <col min="108" max="108" width="16.26953125" customWidth="1" outlineLevel="1"/>
    <col min="109" max="111" width="25.453125" customWidth="1" outlineLevel="1"/>
    <col min="112" max="113" width="35.7265625" customWidth="1" outlineLevel="1"/>
    <col min="114" max="114" width="26" bestFit="1" customWidth="1"/>
    <col min="115" max="119" width="26" customWidth="1"/>
    <col min="120" max="120" width="26.1796875" bestFit="1" customWidth="1"/>
    <col min="129" max="129" width="18.81640625" style="70" bestFit="1" customWidth="1"/>
    <col min="130" max="131" width="18.81640625" style="70" customWidth="1"/>
    <col min="132" max="132" width="25" style="70" bestFit="1" customWidth="1"/>
    <col min="133" max="133" width="22.7265625" style="70" bestFit="1" customWidth="1"/>
    <col min="134" max="134" width="21.453125" bestFit="1" customWidth="1"/>
    <col min="135" max="135" width="17.26953125" bestFit="1" customWidth="1"/>
    <col min="136" max="136" width="24.1796875" bestFit="1" customWidth="1"/>
    <col min="137" max="137" width="22.453125" bestFit="1" customWidth="1"/>
    <col min="139" max="139" width="21.7265625" bestFit="1" customWidth="1"/>
  </cols>
  <sheetData>
    <row r="1" spans="1:140" ht="6.65" customHeight="1"/>
    <row r="2" spans="1:140" s="256" customFormat="1">
      <c r="A2" s="251" t="s">
        <v>83</v>
      </c>
      <c r="B2" s="252" t="s">
        <v>179</v>
      </c>
      <c r="C2" s="251" t="s">
        <v>67</v>
      </c>
      <c r="D2" s="251" t="s">
        <v>68</v>
      </c>
      <c r="E2" s="251" t="s">
        <v>84</v>
      </c>
      <c r="F2" s="251" t="s">
        <v>85</v>
      </c>
      <c r="G2" s="251" t="s">
        <v>86</v>
      </c>
      <c r="H2" s="251" t="s">
        <v>87</v>
      </c>
      <c r="I2" s="251" t="s">
        <v>88</v>
      </c>
      <c r="J2" s="251" t="s">
        <v>89</v>
      </c>
      <c r="K2" s="251" t="s">
        <v>328</v>
      </c>
      <c r="L2" s="251" t="s">
        <v>90</v>
      </c>
      <c r="M2" s="251" t="s">
        <v>91</v>
      </c>
      <c r="N2" s="251" t="s">
        <v>92</v>
      </c>
      <c r="O2" s="251" t="s">
        <v>93</v>
      </c>
      <c r="P2" s="251" t="s">
        <v>94</v>
      </c>
      <c r="Q2" s="251" t="s">
        <v>95</v>
      </c>
      <c r="R2" s="251" t="s">
        <v>96</v>
      </c>
      <c r="S2" s="251" t="s">
        <v>97</v>
      </c>
      <c r="T2" s="251" t="s">
        <v>98</v>
      </c>
      <c r="U2" s="251" t="s">
        <v>99</v>
      </c>
      <c r="V2" s="251" t="s">
        <v>299</v>
      </c>
      <c r="W2" s="251" t="s">
        <v>301</v>
      </c>
      <c r="X2" s="253" t="s">
        <v>302</v>
      </c>
      <c r="Y2" s="254" t="s">
        <v>303</v>
      </c>
      <c r="Z2" s="251" t="s">
        <v>300</v>
      </c>
      <c r="AA2" s="251" t="s">
        <v>304</v>
      </c>
      <c r="AB2" s="253" t="s">
        <v>305</v>
      </c>
      <c r="AC2" s="254" t="s">
        <v>306</v>
      </c>
      <c r="AD2" s="251" t="s">
        <v>297</v>
      </c>
      <c r="AE2" s="251" t="s">
        <v>298</v>
      </c>
      <c r="AF2" s="253" t="s">
        <v>307</v>
      </c>
      <c r="AG2" s="254" t="s">
        <v>308</v>
      </c>
      <c r="AH2" s="251" t="s">
        <v>102</v>
      </c>
      <c r="AI2" s="251" t="s">
        <v>103</v>
      </c>
      <c r="AJ2" s="251" t="s">
        <v>11</v>
      </c>
      <c r="AK2" s="251" t="s">
        <v>104</v>
      </c>
      <c r="AL2" s="251" t="s">
        <v>105</v>
      </c>
      <c r="AM2" s="251" t="s">
        <v>106</v>
      </c>
      <c r="AN2" s="251" t="s">
        <v>107</v>
      </c>
      <c r="AO2" s="251" t="s">
        <v>108</v>
      </c>
      <c r="AP2" s="251" t="s">
        <v>109</v>
      </c>
      <c r="AQ2" s="251" t="s">
        <v>110</v>
      </c>
      <c r="AR2" s="251" t="s">
        <v>111</v>
      </c>
      <c r="AS2" s="251" t="s">
        <v>112</v>
      </c>
      <c r="AT2" s="251" t="s">
        <v>113</v>
      </c>
      <c r="AU2" s="251" t="s">
        <v>167</v>
      </c>
      <c r="AV2" s="251" t="s">
        <v>114</v>
      </c>
      <c r="AW2" s="251" t="s">
        <v>115</v>
      </c>
      <c r="AX2" s="251" t="s">
        <v>116</v>
      </c>
      <c r="AY2" s="251" t="s">
        <v>117</v>
      </c>
      <c r="AZ2" s="251" t="s">
        <v>329</v>
      </c>
      <c r="BA2" s="251" t="s">
        <v>313</v>
      </c>
      <c r="BB2" s="251" t="s">
        <v>314</v>
      </c>
      <c r="BC2" s="251" t="s">
        <v>315</v>
      </c>
      <c r="BD2" s="251" t="s">
        <v>316</v>
      </c>
      <c r="BE2" s="251" t="s">
        <v>323</v>
      </c>
      <c r="BF2" s="251" t="s">
        <v>324</v>
      </c>
      <c r="BG2" s="251" t="s">
        <v>325</v>
      </c>
      <c r="BH2" s="251" t="s">
        <v>326</v>
      </c>
      <c r="BI2" s="251" t="s">
        <v>118</v>
      </c>
      <c r="BJ2" s="251" t="s">
        <v>119</v>
      </c>
      <c r="BK2" s="251" t="s">
        <v>120</v>
      </c>
      <c r="BL2" s="251" t="s">
        <v>121</v>
      </c>
      <c r="BM2" s="251" t="s">
        <v>122</v>
      </c>
      <c r="BN2" s="251" t="s">
        <v>123</v>
      </c>
      <c r="BO2" s="251" t="s">
        <v>124</v>
      </c>
      <c r="BP2" s="251" t="s">
        <v>125</v>
      </c>
      <c r="BQ2" s="251" t="s">
        <v>126</v>
      </c>
      <c r="BR2" s="251" t="s">
        <v>127</v>
      </c>
      <c r="BS2" s="251" t="s">
        <v>128</v>
      </c>
      <c r="BT2" s="251" t="s">
        <v>129</v>
      </c>
      <c r="BU2" s="251" t="s">
        <v>31</v>
      </c>
      <c r="BV2" s="251" t="s">
        <v>130</v>
      </c>
      <c r="BW2" s="251" t="s">
        <v>131</v>
      </c>
      <c r="BX2" s="251" t="s">
        <v>317</v>
      </c>
      <c r="BY2" s="251" t="s">
        <v>132</v>
      </c>
      <c r="BZ2" s="251" t="s">
        <v>133</v>
      </c>
      <c r="CA2" s="251" t="s">
        <v>134</v>
      </c>
      <c r="CB2" s="251" t="s">
        <v>135</v>
      </c>
      <c r="CC2" s="251" t="s">
        <v>136</v>
      </c>
      <c r="CD2" s="251" t="s">
        <v>137</v>
      </c>
      <c r="CE2" s="251" t="s">
        <v>138</v>
      </c>
      <c r="CF2" s="251" t="s">
        <v>139</v>
      </c>
      <c r="CG2" s="251" t="s">
        <v>140</v>
      </c>
      <c r="CH2" s="251" t="s">
        <v>261</v>
      </c>
      <c r="CI2" s="251" t="s">
        <v>141</v>
      </c>
      <c r="CJ2" s="251" t="s">
        <v>294</v>
      </c>
      <c r="CK2" s="251" t="s">
        <v>142</v>
      </c>
      <c r="CL2" s="251" t="s">
        <v>168</v>
      </c>
      <c r="CM2" s="251" t="s">
        <v>169</v>
      </c>
      <c r="CN2" s="251" t="s">
        <v>143</v>
      </c>
      <c r="CO2" s="251" t="s">
        <v>144</v>
      </c>
      <c r="CP2" s="251" t="s">
        <v>145</v>
      </c>
      <c r="CQ2" s="251" t="s">
        <v>146</v>
      </c>
      <c r="CR2" s="251" t="s">
        <v>147</v>
      </c>
      <c r="CS2" s="251" t="s">
        <v>148</v>
      </c>
      <c r="CT2" s="251" t="s">
        <v>149</v>
      </c>
      <c r="CU2" s="251" t="s">
        <v>150</v>
      </c>
      <c r="CV2" s="251" t="s">
        <v>151</v>
      </c>
      <c r="CW2" s="251" t="s">
        <v>332</v>
      </c>
      <c r="CX2" s="251" t="s">
        <v>152</v>
      </c>
      <c r="CY2" s="251" t="s">
        <v>153</v>
      </c>
      <c r="CZ2" s="251" t="s">
        <v>154</v>
      </c>
      <c r="DA2" s="251" t="s">
        <v>320</v>
      </c>
      <c r="DB2" s="251" t="s">
        <v>274</v>
      </c>
      <c r="DC2" s="251" t="s">
        <v>275</v>
      </c>
      <c r="DD2" s="251" t="s">
        <v>155</v>
      </c>
      <c r="DE2" s="251" t="s">
        <v>156</v>
      </c>
      <c r="DF2" s="251" t="s">
        <v>170</v>
      </c>
      <c r="DG2" s="251" t="s">
        <v>171</v>
      </c>
      <c r="DH2" s="251" t="s">
        <v>157</v>
      </c>
      <c r="DI2" s="251" t="s">
        <v>158</v>
      </c>
      <c r="DJ2" s="251" t="s">
        <v>159</v>
      </c>
      <c r="DK2" s="251" t="s">
        <v>160</v>
      </c>
      <c r="DL2" s="251" t="s">
        <v>161</v>
      </c>
      <c r="DM2" s="251" t="s">
        <v>162</v>
      </c>
      <c r="DN2" s="251" t="s">
        <v>163</v>
      </c>
      <c r="DO2" s="251" t="s">
        <v>164</v>
      </c>
      <c r="DP2" s="251" t="s">
        <v>165</v>
      </c>
      <c r="DQ2" s="251" t="s">
        <v>166</v>
      </c>
      <c r="DR2" s="251" t="s">
        <v>172</v>
      </c>
      <c r="DS2" s="251" t="s">
        <v>173</v>
      </c>
      <c r="DT2" s="251" t="s">
        <v>174</v>
      </c>
      <c r="DU2" s="251" t="s">
        <v>175</v>
      </c>
      <c r="DV2" s="251" t="s">
        <v>331</v>
      </c>
      <c r="DW2" s="251" t="s">
        <v>330</v>
      </c>
      <c r="DX2" s="251" t="s">
        <v>276</v>
      </c>
      <c r="DY2" s="255" t="s">
        <v>278</v>
      </c>
      <c r="DZ2" s="255" t="s">
        <v>279</v>
      </c>
      <c r="EA2" s="255" t="s">
        <v>280</v>
      </c>
      <c r="EB2" s="255" t="s">
        <v>277</v>
      </c>
      <c r="EC2" s="255" t="s">
        <v>286</v>
      </c>
      <c r="ED2" s="251" t="s">
        <v>281</v>
      </c>
      <c r="EE2" s="251" t="s">
        <v>282</v>
      </c>
      <c r="EF2" s="251" t="s">
        <v>287</v>
      </c>
      <c r="EG2" s="251" t="s">
        <v>283</v>
      </c>
      <c r="EH2" s="251" t="s">
        <v>284</v>
      </c>
      <c r="EI2" s="251" t="s">
        <v>285</v>
      </c>
      <c r="EJ2" s="251" t="s">
        <v>288</v>
      </c>
    </row>
    <row r="3" spans="1:140">
      <c r="A3" s="66">
        <v>37622</v>
      </c>
      <c r="B3" s="86">
        <f t="shared" ref="B3:B66" si="0">MONTH(A3)</f>
        <v>1</v>
      </c>
      <c r="C3" t="str">
        <f t="shared" ref="C3:C66" si="1">VLOOKUP(MONTH(A3),Meses,2,0)</f>
        <v>Enero</v>
      </c>
      <c r="D3">
        <f>YEAR(A3)</f>
        <v>2003</v>
      </c>
      <c r="E3" s="65">
        <f t="shared" ref="E3:E66" si="2">VLOOKUP(D3,PIBNOMG,2,0)</f>
        <v>49411.959699781924</v>
      </c>
      <c r="F3" s="65">
        <f t="shared" ref="F3:F66" si="3">VLOOKUP(A3,TC_mes,2,0)</f>
        <v>7088.75</v>
      </c>
      <c r="G3" s="40">
        <f t="shared" ref="G3:G66" si="4">O3+AH3+AJ3+AL3</f>
        <v>392.11764131300004</v>
      </c>
      <c r="H3" s="67">
        <f>G3/E3*100</f>
        <v>0.79356828528039658</v>
      </c>
      <c r="I3" s="67">
        <f>SUMIFS($G$3:$G3,$D$3:$D3,D3)</f>
        <v>392.11764131300004</v>
      </c>
      <c r="J3" s="14"/>
      <c r="K3" s="14"/>
      <c r="L3" s="68"/>
      <c r="M3" s="68"/>
      <c r="N3" s="68"/>
      <c r="O3" s="67">
        <f t="shared" ref="O3:O66" si="5">HLOOKUP(A3,serie_situfin,4,0)</f>
        <v>244.56120121400002</v>
      </c>
      <c r="P3" s="67">
        <f t="shared" ref="P3:P66" si="6">O3/E3*100</f>
        <v>0.49494333497377835</v>
      </c>
      <c r="Q3" s="67">
        <f>SUMIFS($O$3:$O3,$D$3:$D3,D3)</f>
        <v>244.56120121400002</v>
      </c>
      <c r="R3" s="67"/>
      <c r="S3" s="68"/>
      <c r="T3" s="68"/>
      <c r="U3" s="68"/>
      <c r="V3" s="67">
        <v>113.23915580099998</v>
      </c>
      <c r="W3" s="67"/>
      <c r="X3" s="68"/>
      <c r="Y3" s="68"/>
      <c r="Z3" s="67">
        <v>140.66900691200001</v>
      </c>
      <c r="AA3" s="67"/>
      <c r="AB3" s="68"/>
      <c r="AC3" s="68"/>
      <c r="AD3" s="67">
        <v>71.64</v>
      </c>
      <c r="AE3" s="67">
        <v>51.699019033999996</v>
      </c>
      <c r="AF3" s="68"/>
      <c r="AG3" s="68"/>
      <c r="AH3" s="67">
        <f t="shared" ref="AH3:AH66" si="7">HLOOKUP(A3,serie_situfin,13,0)</f>
        <v>27.201640638000001</v>
      </c>
      <c r="AI3" s="67">
        <f t="shared" ref="AI3:AI66" si="8">AH3/E3*100</f>
        <v>5.5050722139482464E-2</v>
      </c>
      <c r="AJ3" s="67">
        <f t="shared" ref="AJ3:AJ66" si="9">HLOOKUP(A3,serie_situfin,15,0)</f>
        <v>6.7242951330000009</v>
      </c>
      <c r="AK3" s="67">
        <f t="shared" ref="AK3:AK66" si="10">AJ3/E3*100</f>
        <v>1.3608638827230481E-2</v>
      </c>
      <c r="AL3" s="67">
        <f t="shared" ref="AL3:AL66" si="11">HLOOKUP(A3,serie_situfin,25,0)</f>
        <v>113.630504328</v>
      </c>
      <c r="AM3" s="67">
        <f t="shared" ref="AM3:AM66" si="12">AL3*1000/F3</f>
        <v>16.029695549709047</v>
      </c>
      <c r="AN3" s="67">
        <v>101.411030383</v>
      </c>
      <c r="AO3" s="67">
        <f t="shared" ref="AO3:AO66" si="13">AN3*1000/F3</f>
        <v>14.305911533486157</v>
      </c>
      <c r="AP3" s="81">
        <f>SUMIFS($AO$3:$AO3,$D$3:$D3,D3)</f>
        <v>14.305911533486157</v>
      </c>
      <c r="AQ3" s="67">
        <v>1.1418978</v>
      </c>
      <c r="AR3" s="67">
        <f t="shared" ref="AR3:AR66" si="14">AQ3*1000/F3</f>
        <v>0.16108591782754364</v>
      </c>
      <c r="AS3" s="81">
        <f>SUMIFS($AR$3:$AR3,$D$3:$D3,D3)</f>
        <v>0.16108591782754364</v>
      </c>
      <c r="AT3" s="67">
        <f>+AL3-AN3-AQ3</f>
        <v>11.077576145000004</v>
      </c>
      <c r="AU3" s="79">
        <f t="shared" ref="AU3:AU66" si="15">AN3+AQ3</f>
        <v>102.55292818299999</v>
      </c>
      <c r="AV3" s="40">
        <f t="shared" ref="AV3:AV66" si="16">BL3+BT3+BU3+BY3+BZ3+CA3</f>
        <v>376.33426336899998</v>
      </c>
      <c r="AW3" s="67">
        <f t="shared" ref="AW3:AW66" si="17">+AV3/E3*100</f>
        <v>0.7616258607339973</v>
      </c>
      <c r="AX3" s="67">
        <f>SUMIFS($AV$3:$AV3,$D$3:$D3,D3)</f>
        <v>376.33426336899998</v>
      </c>
      <c r="AY3" s="67"/>
      <c r="AZ3" s="67"/>
      <c r="BA3" s="262">
        <f t="shared" ref="BA3:BA66" si="18">HLOOKUP(A3,serie_situfin,34,0)-(HLOOKUP(A3,serie_situfin,48,0)+HLOOKUP(A3,serie_situfin,51,0)+HLOOKUP(A3,serie_situfin,54,0)+HLOOKUP(A3,serie_situfin,66,0))</f>
        <v>376.33426336899998</v>
      </c>
      <c r="BB3" s="262">
        <f t="shared" ref="BB3:BB66" si="19">BA3/$E3*100</f>
        <v>0.7616258607339973</v>
      </c>
      <c r="BC3" s="262"/>
      <c r="BD3" s="262"/>
      <c r="BE3" s="260">
        <f t="shared" ref="BE3:BE66" si="20">BA3-BU3</f>
        <v>299.879997925</v>
      </c>
      <c r="BF3" s="260">
        <f t="shared" ref="BF3:BF66" si="21">BE3/$E3*100</f>
        <v>0.60689760079749167</v>
      </c>
      <c r="BG3" s="260"/>
      <c r="BH3" s="260"/>
      <c r="BI3" s="68"/>
      <c r="BJ3" s="68"/>
      <c r="BK3" s="68"/>
      <c r="BL3" s="67">
        <f t="shared" ref="BL3:BL66" si="22">HLOOKUP(A3,serie_situfin,35,0)</f>
        <v>196.165527328</v>
      </c>
      <c r="BM3" s="67">
        <f>SUMIFS($BL$3:$BL3,$D$3:$D3,D3)</f>
        <v>196.165527328</v>
      </c>
      <c r="BN3" s="67"/>
      <c r="BO3" s="68"/>
      <c r="BP3" s="68"/>
      <c r="BQ3" s="68"/>
      <c r="BR3" s="67">
        <v>160.154668434</v>
      </c>
      <c r="BS3" s="67">
        <f>+BL3-BR3</f>
        <v>36.010858893999995</v>
      </c>
      <c r="BT3" s="67">
        <f t="shared" ref="BT3:BT66" si="23">HLOOKUP(A3,serie_situfin,36,0)</f>
        <v>15.416901769000001</v>
      </c>
      <c r="BU3" s="67">
        <f t="shared" ref="BU3:BU66" si="24">HLOOKUP(A3,serie_situfin,41,0)</f>
        <v>76.454265444000015</v>
      </c>
      <c r="BV3" s="67">
        <f t="shared" ref="BV3:BV66" si="25">+BU3*1000/F3</f>
        <v>10.785295777675898</v>
      </c>
      <c r="BW3" s="67">
        <f t="shared" ref="BW3:BW66" si="26">(BU3/E3)*100</f>
        <v>0.15472825993650571</v>
      </c>
      <c r="BX3" s="67"/>
      <c r="BY3" s="67">
        <f t="shared" ref="BY3:BY66" si="27">HLOOKUP(A3,serie_situfin,45,0)</f>
        <v>16.948533831999999</v>
      </c>
      <c r="BZ3" s="67">
        <f t="shared" ref="BZ3:BZ66" si="28">HLOOKUP(A3,serie_situfin,55,0)</f>
        <v>71.074951000000013</v>
      </c>
      <c r="CA3" s="67">
        <f t="shared" ref="CA3:CA66" si="29">HLOOKUP(A3,serie_situfin,59,0)</f>
        <v>0.274083996</v>
      </c>
      <c r="CB3" s="40">
        <f t="shared" ref="CB3:CB66" si="30">G3-AV3</f>
        <v>15.783377944000051</v>
      </c>
      <c r="CC3" s="40">
        <f>SUMIFS($CB$3:$CB3,$D$3:$D3,D3)</f>
        <v>15.783377944000051</v>
      </c>
      <c r="CD3" s="40"/>
      <c r="CE3" s="69"/>
      <c r="CF3" s="69"/>
      <c r="CG3" s="69"/>
      <c r="CH3" s="14">
        <f t="shared" ref="CH3:CH66" si="31">CB3*1000/F3</f>
        <v>2.226538944665851</v>
      </c>
      <c r="CI3" s="14">
        <f t="shared" ref="CI3:CI66" si="32">CB3/E3*100</f>
        <v>3.1942424546399263E-2</v>
      </c>
      <c r="CJ3" s="14"/>
      <c r="CK3" s="264"/>
      <c r="CL3" s="81">
        <f t="shared" ref="CL3:CL66" si="33">CB3+BU3</f>
        <v>92.237643388000066</v>
      </c>
      <c r="CM3" s="81">
        <f t="shared" ref="CM3:CM66" si="34">(CL3/E3)*100</f>
        <v>0.18667068448290494</v>
      </c>
      <c r="CN3" s="40">
        <f t="shared" ref="CN3:CN66" si="35">HLOOKUP(A3,serie_situfin,74,0)</f>
        <v>25.762257559999998</v>
      </c>
      <c r="CO3" s="40">
        <f>SUMIFS($CN$3:$CN3,$D$3:$D3,D3)</f>
        <v>25.762257559999998</v>
      </c>
      <c r="CP3" s="40"/>
      <c r="CQ3" s="69"/>
      <c r="CR3" s="69"/>
      <c r="CS3" s="69"/>
      <c r="CT3" s="40">
        <f t="shared" ref="CT3:CT66" si="36">CN3*1000/F3</f>
        <v>3.6342454678187268</v>
      </c>
      <c r="CU3" s="40">
        <f t="shared" ref="CU3:CU66" si="37">(CN3/E3)*100</f>
        <v>5.2137696453503947E-2</v>
      </c>
      <c r="CV3" s="40">
        <f t="shared" ref="CV3:CV66" si="38">(CO3/E3)*100</f>
        <v>5.2137696453503947E-2</v>
      </c>
      <c r="CW3" s="40"/>
      <c r="CX3" s="267"/>
      <c r="CY3" s="67">
        <v>0.10956412</v>
      </c>
      <c r="CZ3" s="67">
        <f t="shared" ref="CZ3:CZ66" si="39">CY3*1000/F3</f>
        <v>1.5456056427437841E-2</v>
      </c>
      <c r="DA3" s="67"/>
      <c r="DB3" s="67">
        <v>0</v>
      </c>
      <c r="DC3" s="67">
        <f t="shared" ref="DC3:DC66" si="40">DB3*1000/F3</f>
        <v>0</v>
      </c>
      <c r="DD3" s="67">
        <f t="shared" ref="DD3:DD66" si="41">+CN3-CY3</f>
        <v>25.652693439999997</v>
      </c>
      <c r="DE3" s="67">
        <f t="shared" ref="DE3:DE66" si="42">DD3*1000/F3</f>
        <v>3.6187894113912882</v>
      </c>
      <c r="DF3" s="81">
        <f t="shared" ref="DF3:DF66" si="43">AV3+CN3</f>
        <v>402.09652092900001</v>
      </c>
      <c r="DG3" s="81">
        <f t="shared" ref="DG3:DG66" si="44">(DF3/E3)*100</f>
        <v>0.81376355718750137</v>
      </c>
      <c r="DH3" s="40">
        <f t="shared" ref="DH3:DH66" si="45">CB3-CN3</f>
        <v>-9.9788796159999471</v>
      </c>
      <c r="DI3" s="40">
        <f>SUMIFS($DH$3:$DH3,$D$3:$D3,D3)</f>
        <v>-9.9788796159999471</v>
      </c>
      <c r="DJ3" s="40"/>
      <c r="DK3" s="40">
        <f t="shared" ref="DK3:DK66" si="46">DH3*1000/F3</f>
        <v>-1.4077065231528756</v>
      </c>
      <c r="DL3" s="40"/>
      <c r="DM3" s="69"/>
      <c r="DN3" s="69"/>
      <c r="DO3" s="69"/>
      <c r="DP3" s="67">
        <f t="shared" ref="DP3:DP66" si="47">+DH3/E3*100</f>
        <v>-2.0195271907104684E-2</v>
      </c>
      <c r="DQ3" s="269"/>
      <c r="DR3" s="81">
        <f t="shared" ref="DR3:DR66" si="48">DH3+BU3</f>
        <v>66.475385828000071</v>
      </c>
      <c r="DS3" s="81"/>
      <c r="DT3" s="81">
        <f t="shared" ref="DT3:DT66" si="49">(DR3/E3)*100</f>
        <v>0.134532988029401</v>
      </c>
      <c r="DU3" s="264"/>
      <c r="DV3" s="70">
        <v>195.45252411800001</v>
      </c>
      <c r="DW3" s="70">
        <v>208.573506885</v>
      </c>
      <c r="DX3" s="217">
        <v>45.540552748458985</v>
      </c>
      <c r="DY3" s="218">
        <f t="shared" ref="DY3:DY66" si="50">(G3/DX3)*100</f>
        <v>861.02960471042729</v>
      </c>
      <c r="DZ3" s="218"/>
      <c r="EA3" s="220"/>
      <c r="EB3" s="219">
        <f t="shared" ref="EB3:EB66" si="51">(O3/DX3)*100</f>
        <v>537.01851746249508</v>
      </c>
      <c r="EC3" s="219"/>
      <c r="ED3" s="222"/>
      <c r="EE3" s="219">
        <f t="shared" ref="EE3:EE66" si="52">(AV3/DX3)*100</f>
        <v>826.37175145339995</v>
      </c>
      <c r="EF3" s="221"/>
      <c r="EG3" s="220"/>
      <c r="EH3" s="219">
        <f t="shared" ref="EH3:EH66" si="53">(CN3/DX3)*100</f>
        <v>56.569927252083588</v>
      </c>
      <c r="EI3" s="221"/>
      <c r="EJ3" s="222"/>
    </row>
    <row r="4" spans="1:140">
      <c r="A4" s="66">
        <v>37653</v>
      </c>
      <c r="B4" s="86">
        <f t="shared" si="0"/>
        <v>2</v>
      </c>
      <c r="C4" t="str">
        <f t="shared" si="1"/>
        <v>Febrero</v>
      </c>
      <c r="D4">
        <f t="shared" ref="D4:D67" si="54">YEAR(A4)</f>
        <v>2003</v>
      </c>
      <c r="E4" s="65">
        <f t="shared" si="2"/>
        <v>49411.959699781924</v>
      </c>
      <c r="F4" s="65">
        <f t="shared" si="3"/>
        <v>6942.77</v>
      </c>
      <c r="G4" s="40">
        <f t="shared" si="4"/>
        <v>394.27035070800002</v>
      </c>
      <c r="H4" s="67">
        <f t="shared" ref="H4:H67" si="55">G4/E4*100</f>
        <v>0.79792494186329577</v>
      </c>
      <c r="I4" s="67">
        <f>SUMIFS($G$3:$G4,$D$3:$D4,D4)</f>
        <v>786.38799202100006</v>
      </c>
      <c r="J4" s="14"/>
      <c r="K4" s="14"/>
      <c r="L4" s="68"/>
      <c r="M4" s="68"/>
      <c r="N4" s="68"/>
      <c r="O4" s="67">
        <f t="shared" si="5"/>
        <v>230.05253460700001</v>
      </c>
      <c r="P4" s="67">
        <f t="shared" si="6"/>
        <v>0.46558067319077678</v>
      </c>
      <c r="Q4" s="67">
        <f>SUMIFS($O$3:$O4,$D$3:$D4,D4)</f>
        <v>474.61373582100003</v>
      </c>
      <c r="R4" s="67"/>
      <c r="S4" s="68"/>
      <c r="T4" s="68"/>
      <c r="U4" s="68"/>
      <c r="V4" s="67">
        <v>111.464619541</v>
      </c>
      <c r="W4" s="67"/>
      <c r="X4" s="71"/>
      <c r="Y4" s="71"/>
      <c r="Z4" s="67">
        <v>124.72866450399999</v>
      </c>
      <c r="AA4" s="67"/>
      <c r="AB4" s="71"/>
      <c r="AC4" s="71"/>
      <c r="AD4" s="67">
        <v>80.113</v>
      </c>
      <c r="AE4" s="67">
        <v>51.21967325</v>
      </c>
      <c r="AF4" s="71"/>
      <c r="AG4" s="71"/>
      <c r="AH4" s="67">
        <f t="shared" si="7"/>
        <v>22.460921858000003</v>
      </c>
      <c r="AI4" s="67">
        <f t="shared" si="8"/>
        <v>4.5456448184748137E-2</v>
      </c>
      <c r="AJ4" s="67">
        <f t="shared" si="9"/>
        <v>9.7691791820000002</v>
      </c>
      <c r="AK4" s="67">
        <f t="shared" si="10"/>
        <v>1.977087984640916E-2</v>
      </c>
      <c r="AL4" s="67">
        <f t="shared" si="11"/>
        <v>131.98771506100002</v>
      </c>
      <c r="AM4" s="67">
        <f t="shared" si="12"/>
        <v>19.010814856462193</v>
      </c>
      <c r="AN4" s="67">
        <v>100.910634315</v>
      </c>
      <c r="AO4" s="67">
        <f t="shared" si="13"/>
        <v>14.53463593277611</v>
      </c>
      <c r="AP4" s="81">
        <f>SUMIFS($AO$3:$AO4,$D$3:$D4,D4)</f>
        <v>28.840547466262265</v>
      </c>
      <c r="AQ4" s="67">
        <v>10.603341796</v>
      </c>
      <c r="AR4" s="67">
        <f t="shared" si="14"/>
        <v>1.527249469015969</v>
      </c>
      <c r="AS4" s="81">
        <f>SUMIFS($AR$3:$AR4,$D$3:$D4,D4)</f>
        <v>1.6883353868435127</v>
      </c>
      <c r="AT4" s="67">
        <f t="shared" ref="AT4:AT67" si="56">+AL4-AN4-AQ4</f>
        <v>20.473738950000019</v>
      </c>
      <c r="AU4" s="79">
        <f t="shared" si="15"/>
        <v>111.51397611099999</v>
      </c>
      <c r="AV4" s="40">
        <f t="shared" si="16"/>
        <v>351.72453450200004</v>
      </c>
      <c r="AW4" s="67">
        <f t="shared" si="17"/>
        <v>0.71182065362113611</v>
      </c>
      <c r="AX4" s="67">
        <f>SUMIFS($AV$3:$AV4,$D$3:$D4,D4)</f>
        <v>728.05879787100002</v>
      </c>
      <c r="AY4" s="67"/>
      <c r="AZ4" s="67"/>
      <c r="BA4" s="262">
        <f t="shared" si="18"/>
        <v>351.63060916200004</v>
      </c>
      <c r="BB4" s="262">
        <f t="shared" si="19"/>
        <v>0.71163056737365538</v>
      </c>
      <c r="BC4" s="262"/>
      <c r="BD4" s="262"/>
      <c r="BE4" s="260">
        <f t="shared" si="20"/>
        <v>328.95417874600003</v>
      </c>
      <c r="BF4" s="260">
        <f t="shared" si="21"/>
        <v>0.66573797263793166</v>
      </c>
      <c r="BG4" s="260"/>
      <c r="BH4" s="260"/>
      <c r="BI4" s="68"/>
      <c r="BJ4" s="68"/>
      <c r="BK4" s="68"/>
      <c r="BL4" s="67">
        <f t="shared" si="22"/>
        <v>209.08686356500002</v>
      </c>
      <c r="BM4" s="67">
        <f>SUMIFS($BL$3:$BL4,$D$3:$D4,D4)</f>
        <v>405.25239089299998</v>
      </c>
      <c r="BN4" s="67"/>
      <c r="BO4" s="68"/>
      <c r="BP4" s="68"/>
      <c r="BQ4" s="68"/>
      <c r="BR4" s="67">
        <v>166.63791953</v>
      </c>
      <c r="BS4" s="67">
        <f t="shared" ref="BS4:BS67" si="57">+BL4-BR4</f>
        <v>42.448944035000011</v>
      </c>
      <c r="BT4" s="67">
        <f t="shared" si="23"/>
        <v>26.839379637</v>
      </c>
      <c r="BU4" s="67">
        <f t="shared" si="24"/>
        <v>22.676430415999999</v>
      </c>
      <c r="BV4" s="67">
        <f t="shared" si="25"/>
        <v>3.2661935244866238</v>
      </c>
      <c r="BW4" s="67">
        <f t="shared" si="26"/>
        <v>4.589259473572363E-2</v>
      </c>
      <c r="BX4" s="67"/>
      <c r="BY4" s="67">
        <f t="shared" si="27"/>
        <v>20.394368132999997</v>
      </c>
      <c r="BZ4" s="67">
        <f t="shared" si="28"/>
        <v>71.449133728999996</v>
      </c>
      <c r="CA4" s="67">
        <f t="shared" si="29"/>
        <v>1.2783590220000001</v>
      </c>
      <c r="CB4" s="40">
        <f t="shared" si="30"/>
        <v>42.545816205999984</v>
      </c>
      <c r="CC4" s="40">
        <f>SUMIFS($CB$3:$CB4,$D$3:$D4,D4)</f>
        <v>58.329194150000035</v>
      </c>
      <c r="CD4" s="40"/>
      <c r="CE4" s="69"/>
      <c r="CF4" s="69"/>
      <c r="CG4" s="69"/>
      <c r="CH4" s="14">
        <f t="shared" si="31"/>
        <v>6.1280751351405822</v>
      </c>
      <c r="CI4" s="14">
        <f t="shared" si="32"/>
        <v>8.6104288242159627E-2</v>
      </c>
      <c r="CJ4" s="14"/>
      <c r="CK4" s="264"/>
      <c r="CL4" s="81">
        <f t="shared" si="33"/>
        <v>65.222246621999986</v>
      </c>
      <c r="CM4" s="81">
        <f t="shared" si="34"/>
        <v>0.13199688297788326</v>
      </c>
      <c r="CN4" s="40">
        <f t="shared" si="35"/>
        <v>22.020817347999998</v>
      </c>
      <c r="CO4" s="40">
        <f>SUMIFS($CN$3:$CN4,$D$3:$D4,D4)</f>
        <v>47.783074907999996</v>
      </c>
      <c r="CP4" s="40"/>
      <c r="CQ4" s="69"/>
      <c r="CR4" s="69"/>
      <c r="CS4" s="69"/>
      <c r="CT4" s="40">
        <f t="shared" si="36"/>
        <v>3.1717624734796046</v>
      </c>
      <c r="CU4" s="40">
        <f t="shared" si="37"/>
        <v>4.4565764000850154E-2</v>
      </c>
      <c r="CV4" s="40">
        <f t="shared" si="38"/>
        <v>9.6703460454354101E-2</v>
      </c>
      <c r="CW4" s="40"/>
      <c r="CX4" s="267"/>
      <c r="CY4" s="67">
        <v>9.110442879999999</v>
      </c>
      <c r="CZ4" s="67">
        <f t="shared" si="39"/>
        <v>1.312220177249138</v>
      </c>
      <c r="DA4" s="67"/>
      <c r="DB4" s="67">
        <v>0</v>
      </c>
      <c r="DC4" s="67">
        <f t="shared" si="40"/>
        <v>0</v>
      </c>
      <c r="DD4" s="67">
        <f t="shared" si="41"/>
        <v>12.910374467999999</v>
      </c>
      <c r="DE4" s="67">
        <f t="shared" si="42"/>
        <v>1.8595422962304666</v>
      </c>
      <c r="DF4" s="81">
        <f t="shared" si="43"/>
        <v>373.74535185000002</v>
      </c>
      <c r="DG4" s="81">
        <f t="shared" si="44"/>
        <v>0.75638641762198611</v>
      </c>
      <c r="DH4" s="40">
        <f t="shared" si="45"/>
        <v>20.524998857999986</v>
      </c>
      <c r="DI4" s="40">
        <f>SUMIFS($DH$3:$DH4,$D$3:$D4,D4)</f>
        <v>10.546119242000039</v>
      </c>
      <c r="DJ4" s="40"/>
      <c r="DK4" s="40">
        <f t="shared" si="46"/>
        <v>2.9563126616609772</v>
      </c>
      <c r="DL4" s="40"/>
      <c r="DM4" s="69"/>
      <c r="DN4" s="69"/>
      <c r="DO4" s="69"/>
      <c r="DP4" s="67">
        <f t="shared" si="47"/>
        <v>4.153852424130948E-2</v>
      </c>
      <c r="DQ4" s="269"/>
      <c r="DR4" s="81">
        <f t="shared" si="48"/>
        <v>43.201429273999985</v>
      </c>
      <c r="DS4" s="81"/>
      <c r="DT4" s="81">
        <f t="shared" si="49"/>
        <v>8.7431118977033109E-2</v>
      </c>
      <c r="DU4" s="264"/>
      <c r="DV4" s="70">
        <v>203.12182804899999</v>
      </c>
      <c r="DW4" s="70">
        <v>218.13215947200001</v>
      </c>
      <c r="DX4" s="217">
        <v>46.351812595125374</v>
      </c>
      <c r="DY4" s="218">
        <f t="shared" si="50"/>
        <v>850.60395405003817</v>
      </c>
      <c r="DZ4" s="218"/>
      <c r="EA4" s="220"/>
      <c r="EB4" s="219">
        <f t="shared" si="51"/>
        <v>496.31831362554675</v>
      </c>
      <c r="EC4" s="219"/>
      <c r="ED4" s="222"/>
      <c r="EE4" s="219">
        <f t="shared" si="52"/>
        <v>758.81505988611423</v>
      </c>
      <c r="EF4" s="221"/>
      <c r="EG4" s="220"/>
      <c r="EH4" s="219">
        <f t="shared" si="53"/>
        <v>47.507996160469105</v>
      </c>
      <c r="EI4" s="221"/>
      <c r="EJ4" s="222"/>
    </row>
    <row r="5" spans="1:140">
      <c r="A5" s="66">
        <v>37681</v>
      </c>
      <c r="B5" s="86">
        <f t="shared" si="0"/>
        <v>3</v>
      </c>
      <c r="C5" t="str">
        <f t="shared" si="1"/>
        <v>Marzo</v>
      </c>
      <c r="D5">
        <f t="shared" si="54"/>
        <v>2003</v>
      </c>
      <c r="E5" s="65">
        <f t="shared" si="2"/>
        <v>49411.959699781924</v>
      </c>
      <c r="F5" s="65">
        <f t="shared" si="3"/>
        <v>6851.04</v>
      </c>
      <c r="G5" s="40">
        <f t="shared" si="4"/>
        <v>411.83554843400009</v>
      </c>
      <c r="H5" s="67">
        <f t="shared" si="55"/>
        <v>0.83347341602364677</v>
      </c>
      <c r="I5" s="67">
        <f>SUMIFS($G$3:$G5,$D$3:$D5,D5)</f>
        <v>1198.2235404550001</v>
      </c>
      <c r="J5" s="14"/>
      <c r="K5" s="14"/>
      <c r="L5" s="68"/>
      <c r="M5" s="68"/>
      <c r="N5" s="68"/>
      <c r="O5" s="67">
        <f t="shared" si="5"/>
        <v>241.67726519700003</v>
      </c>
      <c r="P5" s="67">
        <f t="shared" si="6"/>
        <v>0.48910682082918205</v>
      </c>
      <c r="Q5" s="67">
        <f>SUMIFS($O$3:$O5,$D$3:$D5,D5)</f>
        <v>716.29100101800009</v>
      </c>
      <c r="R5" s="67"/>
      <c r="S5" s="68"/>
      <c r="T5" s="68"/>
      <c r="U5" s="68"/>
      <c r="V5" s="67">
        <v>112.22408309800001</v>
      </c>
      <c r="W5" s="67"/>
      <c r="X5" s="71"/>
      <c r="Y5" s="71"/>
      <c r="Z5" s="67">
        <v>123.32330347199999</v>
      </c>
      <c r="AA5" s="67"/>
      <c r="AB5" s="71"/>
      <c r="AC5" s="71"/>
      <c r="AD5" s="67">
        <v>66.513999999999996</v>
      </c>
      <c r="AE5" s="67">
        <v>53.41262218</v>
      </c>
      <c r="AF5" s="71"/>
      <c r="AG5" s="71"/>
      <c r="AH5" s="67">
        <f t="shared" si="7"/>
        <v>25.578385024999999</v>
      </c>
      <c r="AI5" s="67">
        <f t="shared" si="8"/>
        <v>5.1765574934509E-2</v>
      </c>
      <c r="AJ5" s="67">
        <f t="shared" si="9"/>
        <v>9.771326363</v>
      </c>
      <c r="AK5" s="67">
        <f t="shared" si="10"/>
        <v>1.9775225314617759E-2</v>
      </c>
      <c r="AL5" s="67">
        <f t="shared" si="11"/>
        <v>134.808571849</v>
      </c>
      <c r="AM5" s="67">
        <f t="shared" si="12"/>
        <v>19.677096010094818</v>
      </c>
      <c r="AN5" s="67">
        <v>103.60947633000001</v>
      </c>
      <c r="AO5" s="67">
        <f t="shared" si="13"/>
        <v>15.12317492380719</v>
      </c>
      <c r="AP5" s="81">
        <f>SUMIFS($AO$3:$AO5,$D$3:$D5,D5)</f>
        <v>43.963722390069456</v>
      </c>
      <c r="AQ5" s="67">
        <v>0</v>
      </c>
      <c r="AR5" s="67">
        <f t="shared" si="14"/>
        <v>0</v>
      </c>
      <c r="AS5" s="81">
        <f>SUMIFS($AR$3:$AR5,$D$3:$D5,D5)</f>
        <v>1.6883353868435127</v>
      </c>
      <c r="AT5" s="67">
        <f t="shared" si="56"/>
        <v>31.199095518999997</v>
      </c>
      <c r="AU5" s="79">
        <f t="shared" si="15"/>
        <v>103.60947633000001</v>
      </c>
      <c r="AV5" s="40">
        <f t="shared" si="16"/>
        <v>402.88276834099997</v>
      </c>
      <c r="AW5" s="67">
        <f t="shared" si="17"/>
        <v>0.81535476590858225</v>
      </c>
      <c r="AX5" s="67">
        <f>SUMIFS($AV$3:$AV5,$D$3:$D5,D5)</f>
        <v>1130.941566212</v>
      </c>
      <c r="AY5" s="67"/>
      <c r="AZ5" s="67"/>
      <c r="BA5" s="262">
        <f t="shared" si="18"/>
        <v>397.19076900499999</v>
      </c>
      <c r="BB5" s="262">
        <f t="shared" si="19"/>
        <v>0.8038352889022391</v>
      </c>
      <c r="BC5" s="262"/>
      <c r="BD5" s="262"/>
      <c r="BE5" s="260">
        <f t="shared" si="20"/>
        <v>364.90122297599999</v>
      </c>
      <c r="BF5" s="260">
        <f t="shared" si="21"/>
        <v>0.73848765601096056</v>
      </c>
      <c r="BG5" s="260"/>
      <c r="BH5" s="260"/>
      <c r="BI5" s="68"/>
      <c r="BJ5" s="68"/>
      <c r="BK5" s="68"/>
      <c r="BL5" s="67">
        <f t="shared" si="22"/>
        <v>207.29839046299995</v>
      </c>
      <c r="BM5" s="67">
        <f>SUMIFS($BL$3:$BL5,$D$3:$D5,D5)</f>
        <v>612.5507813559999</v>
      </c>
      <c r="BN5" s="67"/>
      <c r="BO5" s="68"/>
      <c r="BP5" s="68"/>
      <c r="BQ5" s="68"/>
      <c r="BR5" s="67">
        <v>163.73567663200001</v>
      </c>
      <c r="BS5" s="67">
        <f t="shared" si="57"/>
        <v>43.56271383099994</v>
      </c>
      <c r="BT5" s="67">
        <f t="shared" si="23"/>
        <v>45.261757400999997</v>
      </c>
      <c r="BU5" s="67">
        <f t="shared" si="24"/>
        <v>32.289546029</v>
      </c>
      <c r="BV5" s="67">
        <f t="shared" si="25"/>
        <v>4.7130867764602167</v>
      </c>
      <c r="BW5" s="67">
        <f t="shared" si="26"/>
        <v>6.5347632891278568E-2</v>
      </c>
      <c r="BX5" s="67"/>
      <c r="BY5" s="67">
        <f t="shared" si="27"/>
        <v>35.348987037999997</v>
      </c>
      <c r="BZ5" s="67">
        <f t="shared" si="28"/>
        <v>72.577503191999995</v>
      </c>
      <c r="CA5" s="67">
        <f t="shared" si="29"/>
        <v>10.106584218</v>
      </c>
      <c r="CB5" s="40">
        <f t="shared" si="30"/>
        <v>8.9527800930001149</v>
      </c>
      <c r="CC5" s="40">
        <f>SUMIFS($CB$3:$CB5,$D$3:$D5,D5)</f>
        <v>67.28197424300015</v>
      </c>
      <c r="CD5" s="40"/>
      <c r="CE5" s="69"/>
      <c r="CF5" s="69"/>
      <c r="CG5" s="69"/>
      <c r="CH5" s="14">
        <f t="shared" si="31"/>
        <v>1.3067767949099864</v>
      </c>
      <c r="CI5" s="14">
        <f t="shared" si="32"/>
        <v>1.8118650115064406E-2</v>
      </c>
      <c r="CJ5" s="14"/>
      <c r="CK5" s="264"/>
      <c r="CL5" s="81">
        <f t="shared" si="33"/>
        <v>41.242326122000115</v>
      </c>
      <c r="CM5" s="81">
        <f t="shared" si="34"/>
        <v>8.346628300634297E-2</v>
      </c>
      <c r="CN5" s="40">
        <f t="shared" si="35"/>
        <v>52.647348098000002</v>
      </c>
      <c r="CO5" s="40">
        <f>SUMIFS($CN$3:$CN5,$D$3:$D5,D5)</f>
        <v>100.430423006</v>
      </c>
      <c r="CP5" s="40"/>
      <c r="CQ5" s="69"/>
      <c r="CR5" s="69"/>
      <c r="CS5" s="69"/>
      <c r="CT5" s="40">
        <f t="shared" si="36"/>
        <v>7.6845775383007551</v>
      </c>
      <c r="CU5" s="40">
        <f t="shared" si="37"/>
        <v>0.10654778401398307</v>
      </c>
      <c r="CV5" s="40">
        <f t="shared" si="38"/>
        <v>0.20325124446833714</v>
      </c>
      <c r="CW5" s="40"/>
      <c r="CX5" s="267"/>
      <c r="CY5" s="67">
        <v>20.718592136000002</v>
      </c>
      <c r="CZ5" s="67">
        <f t="shared" si="39"/>
        <v>3.0241528492024572</v>
      </c>
      <c r="DA5" s="67"/>
      <c r="DB5" s="67">
        <v>0</v>
      </c>
      <c r="DC5" s="67">
        <f t="shared" si="40"/>
        <v>0</v>
      </c>
      <c r="DD5" s="67">
        <f t="shared" si="41"/>
        <v>31.928755962</v>
      </c>
      <c r="DE5" s="67">
        <f t="shared" si="42"/>
        <v>4.6604246890982974</v>
      </c>
      <c r="DF5" s="81">
        <f t="shared" si="43"/>
        <v>455.53011643899998</v>
      </c>
      <c r="DG5" s="81">
        <f t="shared" si="44"/>
        <v>0.92190254992256548</v>
      </c>
      <c r="DH5" s="40">
        <f t="shared" si="45"/>
        <v>-43.694568004999887</v>
      </c>
      <c r="DI5" s="40">
        <f>SUMIFS($DH$3:$DH5,$D$3:$D5,D5)</f>
        <v>-33.148448762999848</v>
      </c>
      <c r="DJ5" s="40"/>
      <c r="DK5" s="40">
        <f t="shared" si="46"/>
        <v>-6.3778007433907673</v>
      </c>
      <c r="DL5" s="40"/>
      <c r="DM5" s="69"/>
      <c r="DN5" s="69"/>
      <c r="DO5" s="69"/>
      <c r="DP5" s="67">
        <f t="shared" si="47"/>
        <v>-8.8429133898918655E-2</v>
      </c>
      <c r="DQ5" s="269"/>
      <c r="DR5" s="81">
        <f t="shared" si="48"/>
        <v>-11.405021975999887</v>
      </c>
      <c r="DS5" s="81"/>
      <c r="DT5" s="81">
        <f t="shared" si="49"/>
        <v>-2.3081501007640101E-2</v>
      </c>
      <c r="DU5" s="264"/>
      <c r="DV5" s="70">
        <v>203.84216345600001</v>
      </c>
      <c r="DW5" s="70">
        <v>219.524031216</v>
      </c>
      <c r="DX5" s="217">
        <v>46.929319604616708</v>
      </c>
      <c r="DY5" s="218">
        <f t="shared" si="50"/>
        <v>877.56556435027767</v>
      </c>
      <c r="DZ5" s="218"/>
      <c r="EA5" s="220"/>
      <c r="EB5" s="219">
        <f t="shared" si="51"/>
        <v>514.98139592295479</v>
      </c>
      <c r="EC5" s="219"/>
      <c r="ED5" s="222"/>
      <c r="EE5" s="219">
        <f t="shared" si="52"/>
        <v>858.48840710949935</v>
      </c>
      <c r="EF5" s="221"/>
      <c r="EG5" s="220"/>
      <c r="EH5" s="219">
        <f t="shared" si="53"/>
        <v>112.18434134898641</v>
      </c>
      <c r="EI5" s="221"/>
      <c r="EJ5" s="222"/>
    </row>
    <row r="6" spans="1:140">
      <c r="A6" s="66">
        <v>37712</v>
      </c>
      <c r="B6" s="86">
        <f t="shared" si="0"/>
        <v>4</v>
      </c>
      <c r="C6" t="str">
        <f t="shared" si="1"/>
        <v>Abril</v>
      </c>
      <c r="D6">
        <f t="shared" si="54"/>
        <v>2003</v>
      </c>
      <c r="E6" s="65">
        <f t="shared" si="2"/>
        <v>49411.959699781924</v>
      </c>
      <c r="F6" s="65">
        <f t="shared" si="3"/>
        <v>6855.04</v>
      </c>
      <c r="G6" s="40">
        <f t="shared" si="4"/>
        <v>511.77784363899997</v>
      </c>
      <c r="H6" s="67">
        <f t="shared" si="55"/>
        <v>1.035736786697935</v>
      </c>
      <c r="I6" s="67">
        <f>SUMIFS($G$3:$G6,$D$3:$D6,D6)</f>
        <v>1710.0013840940001</v>
      </c>
      <c r="J6" s="14"/>
      <c r="K6" s="14"/>
      <c r="L6" s="68"/>
      <c r="M6" s="68"/>
      <c r="N6" s="68"/>
      <c r="O6" s="67">
        <f t="shared" si="5"/>
        <v>298.08057372799999</v>
      </c>
      <c r="P6" s="67">
        <f t="shared" si="6"/>
        <v>0.6032559233414001</v>
      </c>
      <c r="Q6" s="67">
        <f>SUMIFS($O$3:$O6,$D$3:$D6,D6)</f>
        <v>1014.3715747460001</v>
      </c>
      <c r="R6" s="67"/>
      <c r="S6" s="68"/>
      <c r="T6" s="68"/>
      <c r="U6" s="68"/>
      <c r="V6" s="67">
        <v>162.893943718</v>
      </c>
      <c r="W6" s="67"/>
      <c r="X6" s="71"/>
      <c r="Y6" s="71"/>
      <c r="Z6" s="67">
        <v>141.92733436900002</v>
      </c>
      <c r="AA6" s="67"/>
      <c r="AB6" s="71"/>
      <c r="AC6" s="71"/>
      <c r="AD6" s="67">
        <v>77.872</v>
      </c>
      <c r="AE6" s="67">
        <v>53.431421541000006</v>
      </c>
      <c r="AF6" s="71"/>
      <c r="AG6" s="71"/>
      <c r="AH6" s="67">
        <f t="shared" si="7"/>
        <v>24.680733203999999</v>
      </c>
      <c r="AI6" s="67">
        <f t="shared" si="8"/>
        <v>4.994890579923493E-2</v>
      </c>
      <c r="AJ6" s="67">
        <f t="shared" si="9"/>
        <v>49.877721969000007</v>
      </c>
      <c r="AK6" s="67">
        <f t="shared" si="10"/>
        <v>0.10094261039644647</v>
      </c>
      <c r="AL6" s="67">
        <f t="shared" si="11"/>
        <v>139.13881473800001</v>
      </c>
      <c r="AM6" s="67">
        <f t="shared" si="12"/>
        <v>20.297301655132575</v>
      </c>
      <c r="AN6" s="67">
        <v>101.262843027</v>
      </c>
      <c r="AO6" s="67">
        <f t="shared" si="13"/>
        <v>14.772028030033376</v>
      </c>
      <c r="AP6" s="81">
        <f>SUMIFS($AO$3:$AO6,$D$3:$D6,D6)</f>
        <v>58.735750420102832</v>
      </c>
      <c r="AQ6" s="67">
        <v>-1.1418978</v>
      </c>
      <c r="AR6" s="67">
        <f t="shared" si="14"/>
        <v>-0.16657784637288769</v>
      </c>
      <c r="AS6" s="81">
        <f>SUMIFS($AR$3:$AR6,$D$3:$D6,D6)</f>
        <v>1.5217575404706249</v>
      </c>
      <c r="AT6" s="67">
        <f t="shared" si="56"/>
        <v>39.017869511000008</v>
      </c>
      <c r="AU6" s="79">
        <f t="shared" si="15"/>
        <v>100.12094522700001</v>
      </c>
      <c r="AV6" s="40">
        <f t="shared" si="16"/>
        <v>377.49722816799999</v>
      </c>
      <c r="AW6" s="67">
        <f t="shared" si="17"/>
        <v>0.76397947068200578</v>
      </c>
      <c r="AX6" s="67">
        <f>SUMIFS($AV$3:$AV6,$D$3:$D6,D6)</f>
        <v>1508.43879438</v>
      </c>
      <c r="AY6" s="67"/>
      <c r="AZ6" s="67"/>
      <c r="BA6" s="262">
        <f t="shared" si="18"/>
        <v>368.91746553000002</v>
      </c>
      <c r="BB6" s="262">
        <f t="shared" si="19"/>
        <v>0.74661573386579971</v>
      </c>
      <c r="BC6" s="262"/>
      <c r="BD6" s="262"/>
      <c r="BE6" s="260">
        <f t="shared" si="20"/>
        <v>352.48671389700002</v>
      </c>
      <c r="BF6" s="260">
        <f t="shared" si="21"/>
        <v>0.71336315345241341</v>
      </c>
      <c r="BG6" s="260"/>
      <c r="BH6" s="260"/>
      <c r="BI6" s="68"/>
      <c r="BJ6" s="68"/>
      <c r="BK6" s="68"/>
      <c r="BL6" s="67">
        <f t="shared" si="22"/>
        <v>209.09971150199999</v>
      </c>
      <c r="BM6" s="67">
        <f>SUMIFS($BL$3:$BL6,$D$3:$D6,D6)</f>
        <v>821.65049285799989</v>
      </c>
      <c r="BN6" s="67"/>
      <c r="BO6" s="68"/>
      <c r="BP6" s="68"/>
      <c r="BQ6" s="68"/>
      <c r="BR6" s="67">
        <v>163.72667362000001</v>
      </c>
      <c r="BS6" s="67">
        <f t="shared" si="57"/>
        <v>45.373037881999977</v>
      </c>
      <c r="BT6" s="67">
        <f t="shared" si="23"/>
        <v>39.383021779000003</v>
      </c>
      <c r="BU6" s="67">
        <f t="shared" si="24"/>
        <v>16.430751633</v>
      </c>
      <c r="BV6" s="67">
        <f t="shared" si="25"/>
        <v>2.3968863249521521</v>
      </c>
      <c r="BW6" s="67">
        <f t="shared" si="26"/>
        <v>3.3252580413386267E-2</v>
      </c>
      <c r="BX6" s="67"/>
      <c r="BY6" s="67">
        <f t="shared" si="27"/>
        <v>32.908623631000005</v>
      </c>
      <c r="BZ6" s="67">
        <f t="shared" si="28"/>
        <v>73.087695015999998</v>
      </c>
      <c r="CA6" s="67">
        <f t="shared" si="29"/>
        <v>6.587424607</v>
      </c>
      <c r="CB6" s="40">
        <f t="shared" si="30"/>
        <v>134.28061547099998</v>
      </c>
      <c r="CC6" s="40">
        <f>SUMIFS($CB$3:$CB6,$D$3:$D6,D6)</f>
        <v>201.56258971400013</v>
      </c>
      <c r="CD6" s="40"/>
      <c r="CE6" s="69"/>
      <c r="CF6" s="69"/>
      <c r="CG6" s="69"/>
      <c r="CH6" s="14">
        <f t="shared" si="31"/>
        <v>19.588596925911443</v>
      </c>
      <c r="CI6" s="14">
        <f t="shared" si="32"/>
        <v>0.27175731601592923</v>
      </c>
      <c r="CJ6" s="14"/>
      <c r="CK6" s="264"/>
      <c r="CL6" s="81">
        <f t="shared" si="33"/>
        <v>150.71136710399998</v>
      </c>
      <c r="CM6" s="81">
        <f t="shared" si="34"/>
        <v>0.30500989642931553</v>
      </c>
      <c r="CN6" s="40">
        <f t="shared" si="35"/>
        <v>82.581996313999994</v>
      </c>
      <c r="CO6" s="40">
        <f>SUMIFS($CN$3:$CN6,$D$3:$D6,D6)</f>
        <v>183.01241931999999</v>
      </c>
      <c r="CP6" s="40"/>
      <c r="CQ6" s="69"/>
      <c r="CR6" s="69"/>
      <c r="CS6" s="69"/>
      <c r="CT6" s="40">
        <f t="shared" si="36"/>
        <v>12.046902179126597</v>
      </c>
      <c r="CU6" s="40">
        <f t="shared" si="37"/>
        <v>0.16712957109119569</v>
      </c>
      <c r="CV6" s="40">
        <f t="shared" si="38"/>
        <v>0.37038081555953284</v>
      </c>
      <c r="CW6" s="40"/>
      <c r="CX6" s="267"/>
      <c r="CY6" s="67">
        <v>40.505077608999997</v>
      </c>
      <c r="CZ6" s="67">
        <f t="shared" si="39"/>
        <v>5.9088025174178416</v>
      </c>
      <c r="DA6" s="67"/>
      <c r="DB6" s="67">
        <v>0</v>
      </c>
      <c r="DC6" s="67">
        <f t="shared" si="40"/>
        <v>0</v>
      </c>
      <c r="DD6" s="67">
        <f t="shared" si="41"/>
        <v>42.076918704999997</v>
      </c>
      <c r="DE6" s="67">
        <f t="shared" si="42"/>
        <v>6.1380996617087566</v>
      </c>
      <c r="DF6" s="81">
        <f t="shared" si="43"/>
        <v>460.07922448199997</v>
      </c>
      <c r="DG6" s="81">
        <f t="shared" si="44"/>
        <v>0.93110904177320153</v>
      </c>
      <c r="DH6" s="40">
        <f t="shared" si="45"/>
        <v>51.698619156999982</v>
      </c>
      <c r="DI6" s="40">
        <f>SUMIFS($DH$3:$DH6,$D$3:$D6,D6)</f>
        <v>18.550170394000133</v>
      </c>
      <c r="DJ6" s="40"/>
      <c r="DK6" s="40">
        <f t="shared" si="46"/>
        <v>7.5416947467848443</v>
      </c>
      <c r="DL6" s="40"/>
      <c r="DM6" s="69"/>
      <c r="DN6" s="69"/>
      <c r="DO6" s="69"/>
      <c r="DP6" s="67">
        <f t="shared" si="47"/>
        <v>0.10462774492473358</v>
      </c>
      <c r="DQ6" s="269"/>
      <c r="DR6" s="81">
        <f t="shared" si="48"/>
        <v>68.129370789999982</v>
      </c>
      <c r="DS6" s="81"/>
      <c r="DT6" s="81">
        <f t="shared" si="49"/>
        <v>0.13788032533811984</v>
      </c>
      <c r="DU6" s="264"/>
      <c r="DV6" s="70">
        <v>204.94395213300001</v>
      </c>
      <c r="DW6" s="70">
        <v>220.866544186</v>
      </c>
      <c r="DX6" s="217">
        <v>47.479326280322731</v>
      </c>
      <c r="DY6" s="218">
        <f t="shared" si="50"/>
        <v>1077.8961786808261</v>
      </c>
      <c r="DZ6" s="218"/>
      <c r="EA6" s="220"/>
      <c r="EB6" s="219">
        <f t="shared" si="51"/>
        <v>627.81129615888437</v>
      </c>
      <c r="EC6" s="219"/>
      <c r="ED6" s="222"/>
      <c r="EE6" s="219">
        <f t="shared" si="52"/>
        <v>795.07705298769042</v>
      </c>
      <c r="EF6" s="221"/>
      <c r="EG6" s="220"/>
      <c r="EH6" s="219">
        <f t="shared" si="53"/>
        <v>173.93253608197296</v>
      </c>
      <c r="EI6" s="221"/>
      <c r="EJ6" s="222"/>
    </row>
    <row r="7" spans="1:140">
      <c r="A7" s="66">
        <v>37742</v>
      </c>
      <c r="B7" s="86">
        <f t="shared" si="0"/>
        <v>5</v>
      </c>
      <c r="C7" t="str">
        <f t="shared" si="1"/>
        <v>Mayo</v>
      </c>
      <c r="D7">
        <f t="shared" si="54"/>
        <v>2003</v>
      </c>
      <c r="E7" s="65">
        <f t="shared" si="2"/>
        <v>49411.959699781924</v>
      </c>
      <c r="F7" s="65">
        <f t="shared" si="3"/>
        <v>6462.22</v>
      </c>
      <c r="G7" s="40">
        <f t="shared" si="4"/>
        <v>457.252635457</v>
      </c>
      <c r="H7" s="67">
        <f t="shared" si="55"/>
        <v>0.92538858655917267</v>
      </c>
      <c r="I7" s="67">
        <f>SUMIFS($G$3:$G7,$D$3:$D7,D7)</f>
        <v>2167.2540195510001</v>
      </c>
      <c r="J7" s="14"/>
      <c r="K7" s="14"/>
      <c r="L7" s="68"/>
      <c r="M7" s="68"/>
      <c r="N7" s="68"/>
      <c r="O7" s="67">
        <f t="shared" si="5"/>
        <v>309.41371962699998</v>
      </c>
      <c r="P7" s="67">
        <f t="shared" si="6"/>
        <v>0.62619196143391487</v>
      </c>
      <c r="Q7" s="67">
        <f>SUMIFS($O$3:$O7,$D$3:$D7,D7)</f>
        <v>1323.7852943729999</v>
      </c>
      <c r="R7" s="67"/>
      <c r="S7" s="68"/>
      <c r="T7" s="68"/>
      <c r="U7" s="68"/>
      <c r="V7" s="67">
        <v>155.45728490499997</v>
      </c>
      <c r="W7" s="67"/>
      <c r="X7" s="71"/>
      <c r="Y7" s="71"/>
      <c r="Z7" s="67">
        <v>149.89688672599999</v>
      </c>
      <c r="AA7" s="67"/>
      <c r="AB7" s="71"/>
      <c r="AC7" s="71"/>
      <c r="AD7" s="67">
        <v>66.506</v>
      </c>
      <c r="AE7" s="67">
        <v>62.498608570999998</v>
      </c>
      <c r="AF7" s="71"/>
      <c r="AG7" s="71"/>
      <c r="AH7" s="67">
        <f t="shared" si="7"/>
        <v>23.472517772</v>
      </c>
      <c r="AI7" s="67">
        <f t="shared" si="8"/>
        <v>4.7503717550598568E-2</v>
      </c>
      <c r="AJ7" s="67">
        <f t="shared" si="9"/>
        <v>6.3143864589999996</v>
      </c>
      <c r="AK7" s="67">
        <f t="shared" si="10"/>
        <v>1.277906502264849E-2</v>
      </c>
      <c r="AL7" s="67">
        <f t="shared" si="11"/>
        <v>118.052011599</v>
      </c>
      <c r="AM7" s="67">
        <f t="shared" si="12"/>
        <v>18.268027334104996</v>
      </c>
      <c r="AN7" s="67">
        <v>88.748399896999999</v>
      </c>
      <c r="AO7" s="67">
        <f t="shared" si="13"/>
        <v>13.73342286350511</v>
      </c>
      <c r="AP7" s="81">
        <f>SUMIFS($AO$3:$AO7,$D$3:$D7,D7)</f>
        <v>72.469173283607944</v>
      </c>
      <c r="AQ7" s="67">
        <v>0</v>
      </c>
      <c r="AR7" s="67">
        <f t="shared" si="14"/>
        <v>0</v>
      </c>
      <c r="AS7" s="81">
        <f>SUMIFS($AR$3:$AR7,$D$3:$D7,D7)</f>
        <v>1.5217575404706249</v>
      </c>
      <c r="AT7" s="67">
        <f t="shared" si="56"/>
        <v>29.303611701999998</v>
      </c>
      <c r="AU7" s="79">
        <f t="shared" si="15"/>
        <v>88.748399896999999</v>
      </c>
      <c r="AV7" s="40">
        <f t="shared" si="16"/>
        <v>396.34515204499996</v>
      </c>
      <c r="AW7" s="67">
        <f t="shared" si="17"/>
        <v>0.80212392799864851</v>
      </c>
      <c r="AX7" s="67">
        <f>SUMIFS($AV$3:$AV7,$D$3:$D7,D7)</f>
        <v>1904.7839464250001</v>
      </c>
      <c r="AY7" s="67"/>
      <c r="AZ7" s="67"/>
      <c r="BA7" s="262">
        <f t="shared" si="18"/>
        <v>383.05150265899994</v>
      </c>
      <c r="BB7" s="262">
        <f t="shared" si="19"/>
        <v>0.77522021993531764</v>
      </c>
      <c r="BC7" s="262"/>
      <c r="BD7" s="262"/>
      <c r="BE7" s="260">
        <f t="shared" si="20"/>
        <v>352.94429536599995</v>
      </c>
      <c r="BF7" s="260">
        <f t="shared" si="21"/>
        <v>0.71428920753280234</v>
      </c>
      <c r="BG7" s="260"/>
      <c r="BH7" s="260"/>
      <c r="BI7" s="68"/>
      <c r="BJ7" s="68"/>
      <c r="BK7" s="68"/>
      <c r="BL7" s="67">
        <f t="shared" si="22"/>
        <v>207.85288039899999</v>
      </c>
      <c r="BM7" s="67">
        <f>SUMIFS($BL$3:$BL7,$D$3:$D7,D7)</f>
        <v>1029.5033732569998</v>
      </c>
      <c r="BN7" s="67"/>
      <c r="BO7" s="68"/>
      <c r="BP7" s="68"/>
      <c r="BQ7" s="68"/>
      <c r="BR7" s="67">
        <v>164.251851668</v>
      </c>
      <c r="BS7" s="67">
        <f t="shared" si="57"/>
        <v>43.601028730999985</v>
      </c>
      <c r="BT7" s="67">
        <f t="shared" si="23"/>
        <v>37.357555803999993</v>
      </c>
      <c r="BU7" s="67">
        <f t="shared" si="24"/>
        <v>30.107207293000002</v>
      </c>
      <c r="BV7" s="67">
        <f t="shared" si="25"/>
        <v>4.6589573386545187</v>
      </c>
      <c r="BW7" s="67">
        <f t="shared" si="26"/>
        <v>6.0931012402515326E-2</v>
      </c>
      <c r="BX7" s="67"/>
      <c r="BY7" s="67">
        <f t="shared" si="27"/>
        <v>44.055768280999999</v>
      </c>
      <c r="BZ7" s="67">
        <f t="shared" si="28"/>
        <v>73.691335201999991</v>
      </c>
      <c r="CA7" s="67">
        <f t="shared" si="29"/>
        <v>3.2804050659999997</v>
      </c>
      <c r="CB7" s="40">
        <f t="shared" si="30"/>
        <v>60.907483412000033</v>
      </c>
      <c r="CC7" s="40">
        <f>SUMIFS($CB$3:$CB7,$D$3:$D7,D7)</f>
        <v>262.47007312600016</v>
      </c>
      <c r="CD7" s="40"/>
      <c r="CE7" s="69"/>
      <c r="CF7" s="69"/>
      <c r="CG7" s="69"/>
      <c r="CH7" s="14">
        <f t="shared" si="31"/>
        <v>9.4251640167001476</v>
      </c>
      <c r="CI7" s="14">
        <f t="shared" si="32"/>
        <v>0.12326465856052425</v>
      </c>
      <c r="CJ7" s="14"/>
      <c r="CK7" s="264"/>
      <c r="CL7" s="81">
        <f t="shared" si="33"/>
        <v>91.014690705000035</v>
      </c>
      <c r="CM7" s="81">
        <f t="shared" si="34"/>
        <v>0.18419567096303957</v>
      </c>
      <c r="CN7" s="40">
        <f t="shared" si="35"/>
        <v>86.711182594000007</v>
      </c>
      <c r="CO7" s="40">
        <f>SUMIFS($CN$3:$CN7,$D$3:$D7,D7)</f>
        <v>269.72360191400003</v>
      </c>
      <c r="CP7" s="40"/>
      <c r="CQ7" s="69"/>
      <c r="CR7" s="69"/>
      <c r="CS7" s="69"/>
      <c r="CT7" s="40">
        <f t="shared" si="36"/>
        <v>13.418172484687926</v>
      </c>
      <c r="CU7" s="40">
        <f t="shared" si="37"/>
        <v>0.17548622463233876</v>
      </c>
      <c r="CV7" s="40">
        <f t="shared" si="38"/>
        <v>0.54586704019187171</v>
      </c>
      <c r="CW7" s="40"/>
      <c r="CX7" s="267"/>
      <c r="CY7" s="67">
        <v>42.991355712000001</v>
      </c>
      <c r="CZ7" s="67">
        <f t="shared" si="39"/>
        <v>6.6527223944712501</v>
      </c>
      <c r="DA7" s="67"/>
      <c r="DB7" s="67">
        <v>0</v>
      </c>
      <c r="DC7" s="67">
        <f t="shared" si="40"/>
        <v>0</v>
      </c>
      <c r="DD7" s="67">
        <f t="shared" si="41"/>
        <v>43.719826882000007</v>
      </c>
      <c r="DE7" s="67">
        <f t="shared" si="42"/>
        <v>6.7654500902166754</v>
      </c>
      <c r="DF7" s="81">
        <f t="shared" si="43"/>
        <v>483.05633463899994</v>
      </c>
      <c r="DG7" s="81">
        <f t="shared" si="44"/>
        <v>0.97761015263098716</v>
      </c>
      <c r="DH7" s="40">
        <f t="shared" si="45"/>
        <v>-25.803699181999974</v>
      </c>
      <c r="DI7" s="40">
        <f>SUMIFS($DH$3:$DH7,$D$3:$D7,D7)</f>
        <v>-7.2535287879998407</v>
      </c>
      <c r="DJ7" s="40"/>
      <c r="DK7" s="40">
        <f t="shared" si="46"/>
        <v>-3.9930084679877771</v>
      </c>
      <c r="DL7" s="40"/>
      <c r="DM7" s="69"/>
      <c r="DN7" s="69"/>
      <c r="DO7" s="69"/>
      <c r="DP7" s="67">
        <f t="shared" si="47"/>
        <v>-5.2221566071814503E-2</v>
      </c>
      <c r="DQ7" s="269"/>
      <c r="DR7" s="81">
        <f t="shared" si="48"/>
        <v>4.3035081110000277</v>
      </c>
      <c r="DS7" s="81"/>
      <c r="DT7" s="81">
        <f t="shared" si="49"/>
        <v>8.709446330700827E-3</v>
      </c>
      <c r="DU7" s="264"/>
      <c r="DV7" s="70">
        <v>204.082669248</v>
      </c>
      <c r="DW7" s="70">
        <v>219.46174000600001</v>
      </c>
      <c r="DX7" s="217">
        <v>46.915569437724052</v>
      </c>
      <c r="DY7" s="218">
        <f t="shared" si="50"/>
        <v>974.62876596640115</v>
      </c>
      <c r="DZ7" s="218"/>
      <c r="EA7" s="220"/>
      <c r="EB7" s="219">
        <f t="shared" si="51"/>
        <v>659.51180670996052</v>
      </c>
      <c r="EC7" s="219"/>
      <c r="ED7" s="222"/>
      <c r="EE7" s="219">
        <f t="shared" si="52"/>
        <v>844.80516126125326</v>
      </c>
      <c r="EF7" s="221"/>
      <c r="EG7" s="220"/>
      <c r="EH7" s="219">
        <f t="shared" si="53"/>
        <v>184.82389456894654</v>
      </c>
      <c r="EI7" s="221"/>
      <c r="EJ7" s="222"/>
    </row>
    <row r="8" spans="1:140">
      <c r="A8" s="66">
        <v>37773</v>
      </c>
      <c r="B8" s="86">
        <f t="shared" si="0"/>
        <v>6</v>
      </c>
      <c r="C8" t="str">
        <f t="shared" si="1"/>
        <v>Junio</v>
      </c>
      <c r="D8">
        <f t="shared" si="54"/>
        <v>2003</v>
      </c>
      <c r="E8" s="65">
        <f t="shared" si="2"/>
        <v>49411.959699781924</v>
      </c>
      <c r="F8" s="65">
        <f t="shared" si="3"/>
        <v>6225.17</v>
      </c>
      <c r="G8" s="40">
        <f t="shared" si="4"/>
        <v>400.08869956600006</v>
      </c>
      <c r="H8" s="67">
        <f t="shared" si="55"/>
        <v>0.80970012522649615</v>
      </c>
      <c r="I8" s="67">
        <f>SUMIFS($G$3:$G8,$D$3:$D8,D8)</f>
        <v>2567.3427191170003</v>
      </c>
      <c r="J8" s="14"/>
      <c r="K8" s="14"/>
      <c r="L8" s="68"/>
      <c r="M8" s="68"/>
      <c r="N8" s="68"/>
      <c r="O8" s="67">
        <f t="shared" si="5"/>
        <v>246.446525796</v>
      </c>
      <c r="P8" s="67">
        <f t="shared" si="6"/>
        <v>0.49875885776108508</v>
      </c>
      <c r="Q8" s="67">
        <f>SUMIFS($O$3:$O8,$D$3:$D8,D8)</f>
        <v>1570.231820169</v>
      </c>
      <c r="R8" s="67"/>
      <c r="S8" s="68"/>
      <c r="T8" s="68"/>
      <c r="U8" s="68"/>
      <c r="V8" s="67">
        <v>109.87301905599999</v>
      </c>
      <c r="W8" s="67"/>
      <c r="X8" s="71"/>
      <c r="Y8" s="71"/>
      <c r="Z8" s="67">
        <v>149.31278781299997</v>
      </c>
      <c r="AA8" s="67"/>
      <c r="AB8" s="71"/>
      <c r="AC8" s="71"/>
      <c r="AD8" s="67">
        <v>67.748999999999995</v>
      </c>
      <c r="AE8" s="67">
        <v>60.766691133999998</v>
      </c>
      <c r="AF8" s="71"/>
      <c r="AG8" s="71"/>
      <c r="AH8" s="67">
        <f t="shared" si="7"/>
        <v>24.173465101999998</v>
      </c>
      <c r="AI8" s="67">
        <f t="shared" si="8"/>
        <v>4.89222958345987E-2</v>
      </c>
      <c r="AJ8" s="67">
        <f t="shared" si="9"/>
        <v>6.7740429559999997</v>
      </c>
      <c r="AK8" s="67">
        <f t="shared" si="10"/>
        <v>1.3709318547893774E-2</v>
      </c>
      <c r="AL8" s="67">
        <f t="shared" si="11"/>
        <v>122.69466571199999</v>
      </c>
      <c r="AM8" s="67">
        <f t="shared" si="12"/>
        <v>19.709448209767764</v>
      </c>
      <c r="AN8" s="67">
        <v>94.992328103999995</v>
      </c>
      <c r="AO8" s="67">
        <f t="shared" si="13"/>
        <v>15.259395021180143</v>
      </c>
      <c r="AP8" s="81">
        <f>SUMIFS($AO$3:$AO8,$D$3:$D8,D8)</f>
        <v>87.728568304788084</v>
      </c>
      <c r="AQ8" s="67">
        <v>0</v>
      </c>
      <c r="AR8" s="67">
        <f t="shared" si="14"/>
        <v>0</v>
      </c>
      <c r="AS8" s="81">
        <f>SUMIFS($AR$3:$AR8,$D$3:$D8,D8)</f>
        <v>1.5217575404706249</v>
      </c>
      <c r="AT8" s="67">
        <f t="shared" si="56"/>
        <v>27.702337607999993</v>
      </c>
      <c r="AU8" s="79">
        <f t="shared" si="15"/>
        <v>94.992328103999995</v>
      </c>
      <c r="AV8" s="40">
        <f t="shared" si="16"/>
        <v>437.87283001899999</v>
      </c>
      <c r="AW8" s="67">
        <f t="shared" si="17"/>
        <v>0.88616770652173216</v>
      </c>
      <c r="AX8" s="67">
        <f>SUMIFS($AV$3:$AV8,$D$3:$D8,D8)</f>
        <v>2342.6567764440001</v>
      </c>
      <c r="AY8" s="67"/>
      <c r="AZ8" s="67"/>
      <c r="BA8" s="262">
        <f t="shared" si="18"/>
        <v>421.60052143799999</v>
      </c>
      <c r="BB8" s="262">
        <f t="shared" si="19"/>
        <v>0.85323578340055317</v>
      </c>
      <c r="BC8" s="262"/>
      <c r="BD8" s="262"/>
      <c r="BE8" s="260">
        <f t="shared" si="20"/>
        <v>363.12030335399999</v>
      </c>
      <c r="BF8" s="260">
        <f t="shared" si="21"/>
        <v>0.73488342814220053</v>
      </c>
      <c r="BG8" s="260"/>
      <c r="BH8" s="260"/>
      <c r="BI8" s="68"/>
      <c r="BJ8" s="68"/>
      <c r="BK8" s="68"/>
      <c r="BL8" s="67">
        <f t="shared" si="22"/>
        <v>214.37289807000002</v>
      </c>
      <c r="BM8" s="67">
        <f>SUMIFS($BL$3:$BL8,$D$3:$D8,D8)</f>
        <v>1243.8762713269998</v>
      </c>
      <c r="BN8" s="67"/>
      <c r="BO8" s="68"/>
      <c r="BP8" s="68"/>
      <c r="BQ8" s="68"/>
      <c r="BR8" s="67">
        <v>169.77460725399999</v>
      </c>
      <c r="BS8" s="67">
        <f t="shared" si="57"/>
        <v>44.598290816000031</v>
      </c>
      <c r="BT8" s="67">
        <f t="shared" si="23"/>
        <v>36.067608192000002</v>
      </c>
      <c r="BU8" s="67">
        <f t="shared" si="24"/>
        <v>58.480218084000001</v>
      </c>
      <c r="BV8" s="67">
        <f t="shared" si="25"/>
        <v>9.3941559963824286</v>
      </c>
      <c r="BW8" s="67">
        <f t="shared" si="26"/>
        <v>0.11835235525835276</v>
      </c>
      <c r="BX8" s="67"/>
      <c r="BY8" s="67">
        <f t="shared" si="27"/>
        <v>49.244186841000001</v>
      </c>
      <c r="BZ8" s="67">
        <f t="shared" si="28"/>
        <v>75.193315506999994</v>
      </c>
      <c r="CA8" s="67">
        <f t="shared" si="29"/>
        <v>4.5146033250000004</v>
      </c>
      <c r="CB8" s="40">
        <f t="shared" si="30"/>
        <v>-37.784130452999932</v>
      </c>
      <c r="CC8" s="40">
        <f>SUMIFS($CB$3:$CB8,$D$3:$D8,D8)</f>
        <v>224.68594267300023</v>
      </c>
      <c r="CD8" s="40"/>
      <c r="CE8" s="69"/>
      <c r="CF8" s="69"/>
      <c r="CG8" s="69"/>
      <c r="CH8" s="14">
        <f t="shared" si="31"/>
        <v>-6.0695740763705945</v>
      </c>
      <c r="CI8" s="14">
        <f t="shared" si="32"/>
        <v>-7.6467581295235884E-2</v>
      </c>
      <c r="CJ8" s="14"/>
      <c r="CK8" s="264"/>
      <c r="CL8" s="81">
        <f t="shared" si="33"/>
        <v>20.696087631000069</v>
      </c>
      <c r="CM8" s="81">
        <f t="shared" si="34"/>
        <v>4.1884773963116892E-2</v>
      </c>
      <c r="CN8" s="40">
        <f t="shared" si="35"/>
        <v>102.51793323</v>
      </c>
      <c r="CO8" s="40">
        <f>SUMIFS($CN$3:$CN8,$D$3:$D8,D8)</f>
        <v>372.24153514400001</v>
      </c>
      <c r="CP8" s="40"/>
      <c r="CQ8" s="69"/>
      <c r="CR8" s="69"/>
      <c r="CS8" s="69"/>
      <c r="CT8" s="40">
        <f t="shared" si="36"/>
        <v>16.468294557417707</v>
      </c>
      <c r="CU8" s="40">
        <f t="shared" si="37"/>
        <v>0.20747595086873769</v>
      </c>
      <c r="CV8" s="40">
        <f t="shared" si="38"/>
        <v>0.75334299106060931</v>
      </c>
      <c r="CW8" s="40"/>
      <c r="CX8" s="267"/>
      <c r="CY8" s="67">
        <v>61.768524147999997</v>
      </c>
      <c r="CZ8" s="67">
        <f t="shared" si="39"/>
        <v>9.9223835088840939</v>
      </c>
      <c r="DA8" s="67"/>
      <c r="DB8" s="67">
        <v>0</v>
      </c>
      <c r="DC8" s="67">
        <f t="shared" si="40"/>
        <v>0</v>
      </c>
      <c r="DD8" s="67">
        <f t="shared" si="41"/>
        <v>40.749409082</v>
      </c>
      <c r="DE8" s="67">
        <f t="shared" si="42"/>
        <v>6.5459110485336138</v>
      </c>
      <c r="DF8" s="81">
        <f t="shared" si="43"/>
        <v>540.39076324899997</v>
      </c>
      <c r="DG8" s="81">
        <f t="shared" si="44"/>
        <v>1.0936436573904698</v>
      </c>
      <c r="DH8" s="40">
        <f t="shared" si="45"/>
        <v>-140.30206368299991</v>
      </c>
      <c r="DI8" s="40">
        <f>SUMIFS($DH$3:$DH8,$D$3:$D8,D8)</f>
        <v>-147.55559247099976</v>
      </c>
      <c r="DJ8" s="40"/>
      <c r="DK8" s="40">
        <f t="shared" si="46"/>
        <v>-22.537868633788303</v>
      </c>
      <c r="DL8" s="40"/>
      <c r="DM8" s="69"/>
      <c r="DN8" s="69"/>
      <c r="DO8" s="69"/>
      <c r="DP8" s="67">
        <f t="shared" si="47"/>
        <v>-0.2839435321639735</v>
      </c>
      <c r="DQ8" s="269"/>
      <c r="DR8" s="81">
        <f t="shared" si="48"/>
        <v>-81.821845598999914</v>
      </c>
      <c r="DS8" s="81"/>
      <c r="DT8" s="81">
        <f t="shared" si="49"/>
        <v>-0.16559117690562072</v>
      </c>
      <c r="DU8" s="264"/>
      <c r="DV8" s="70">
        <v>210.02494928900001</v>
      </c>
      <c r="DW8" s="70">
        <v>225.27661394399999</v>
      </c>
      <c r="DX8" s="217">
        <v>46.228061093091512</v>
      </c>
      <c r="DY8" s="218">
        <f t="shared" si="50"/>
        <v>865.46718617578085</v>
      </c>
      <c r="DZ8" s="218"/>
      <c r="EA8" s="220"/>
      <c r="EB8" s="219">
        <f t="shared" si="51"/>
        <v>533.11023644214629</v>
      </c>
      <c r="EC8" s="219"/>
      <c r="ED8" s="222"/>
      <c r="EE8" s="219">
        <f t="shared" si="52"/>
        <v>947.20137437137134</v>
      </c>
      <c r="EF8" s="221"/>
      <c r="EG8" s="220"/>
      <c r="EH8" s="219">
        <f t="shared" si="53"/>
        <v>221.76559173346044</v>
      </c>
      <c r="EI8" s="221"/>
      <c r="EJ8" s="222"/>
    </row>
    <row r="9" spans="1:140">
      <c r="A9" s="66">
        <v>37803</v>
      </c>
      <c r="B9" s="86">
        <f t="shared" si="0"/>
        <v>7</v>
      </c>
      <c r="C9" t="str">
        <f t="shared" si="1"/>
        <v>Julio</v>
      </c>
      <c r="D9">
        <f t="shared" si="54"/>
        <v>2003</v>
      </c>
      <c r="E9" s="65">
        <f t="shared" si="2"/>
        <v>49411.959699781924</v>
      </c>
      <c r="F9" s="65">
        <f t="shared" si="3"/>
        <v>6010.63</v>
      </c>
      <c r="G9" s="40">
        <f t="shared" si="4"/>
        <v>476.64580259999997</v>
      </c>
      <c r="H9" s="67">
        <f t="shared" si="55"/>
        <v>0.96463650803573286</v>
      </c>
      <c r="I9" s="67">
        <f>SUMIFS($G$3:$G9,$D$3:$D9,D9)</f>
        <v>3043.9885217170004</v>
      </c>
      <c r="J9" s="14"/>
      <c r="K9" s="14"/>
      <c r="L9" s="68"/>
      <c r="M9" s="68"/>
      <c r="N9" s="68"/>
      <c r="O9" s="67">
        <f t="shared" si="5"/>
        <v>324.57511357099997</v>
      </c>
      <c r="P9" s="67">
        <f t="shared" si="6"/>
        <v>0.65687561380495585</v>
      </c>
      <c r="Q9" s="67">
        <f>SUMIFS($O$3:$O9,$D$3:$D9,D9)</f>
        <v>1894.80693374</v>
      </c>
      <c r="R9" s="67"/>
      <c r="S9" s="68"/>
      <c r="T9" s="68"/>
      <c r="U9" s="68"/>
      <c r="V9" s="67">
        <v>151.25492158899999</v>
      </c>
      <c r="W9" s="67"/>
      <c r="X9" s="71"/>
      <c r="Y9" s="71"/>
      <c r="Z9" s="67">
        <v>179.74798690899999</v>
      </c>
      <c r="AA9" s="67"/>
      <c r="AB9" s="71"/>
      <c r="AC9" s="71"/>
      <c r="AD9" s="67">
        <v>65.757000000000005</v>
      </c>
      <c r="AE9" s="67">
        <v>74.371578260999996</v>
      </c>
      <c r="AF9" s="71"/>
      <c r="AG9" s="71"/>
      <c r="AH9" s="67">
        <f t="shared" si="7"/>
        <v>28.580753375</v>
      </c>
      <c r="AI9" s="67">
        <f t="shared" si="8"/>
        <v>5.7841772616693321E-2</v>
      </c>
      <c r="AJ9" s="67">
        <f t="shared" si="9"/>
        <v>5.3505752830000004</v>
      </c>
      <c r="AK9" s="67">
        <f t="shared" si="10"/>
        <v>1.0828502483020553E-2</v>
      </c>
      <c r="AL9" s="67">
        <f t="shared" si="11"/>
        <v>118.139360371</v>
      </c>
      <c r="AM9" s="67">
        <f t="shared" si="12"/>
        <v>19.655071160760183</v>
      </c>
      <c r="AN9" s="67">
        <v>90.983169517999997</v>
      </c>
      <c r="AO9" s="67">
        <f t="shared" si="13"/>
        <v>15.137043790417975</v>
      </c>
      <c r="AP9" s="81">
        <f>SUMIFS($AO$3:$AO9,$D$3:$D9,D9)</f>
        <v>102.86561209520606</v>
      </c>
      <c r="AQ9" s="67">
        <v>0</v>
      </c>
      <c r="AR9" s="67">
        <f t="shared" si="14"/>
        <v>0</v>
      </c>
      <c r="AS9" s="81">
        <f>SUMIFS($AR$3:$AR9,$D$3:$D9,D9)</f>
        <v>1.5217575404706249</v>
      </c>
      <c r="AT9" s="67">
        <f t="shared" si="56"/>
        <v>27.156190852999998</v>
      </c>
      <c r="AU9" s="79">
        <f t="shared" si="15"/>
        <v>90.983169517999997</v>
      </c>
      <c r="AV9" s="40">
        <f t="shared" si="16"/>
        <v>453.23176298899995</v>
      </c>
      <c r="AW9" s="67">
        <f t="shared" si="17"/>
        <v>0.91725113867726293</v>
      </c>
      <c r="AX9" s="67">
        <f>SUMIFS($AV$3:$AV9,$D$3:$D9,D9)</f>
        <v>2795.888539433</v>
      </c>
      <c r="AY9" s="67"/>
      <c r="AZ9" s="67"/>
      <c r="BA9" s="262">
        <f t="shared" si="18"/>
        <v>435.38518898199993</v>
      </c>
      <c r="BB9" s="262">
        <f t="shared" si="19"/>
        <v>0.88113321476687245</v>
      </c>
      <c r="BC9" s="262"/>
      <c r="BD9" s="262"/>
      <c r="BE9" s="260">
        <f t="shared" si="20"/>
        <v>355.38852819599992</v>
      </c>
      <c r="BF9" s="260">
        <f t="shared" si="21"/>
        <v>0.71923584969160492</v>
      </c>
      <c r="BG9" s="260"/>
      <c r="BH9" s="260"/>
      <c r="BI9" s="68"/>
      <c r="BJ9" s="68"/>
      <c r="BK9" s="68"/>
      <c r="BL9" s="67">
        <f t="shared" si="22"/>
        <v>210.20843784699997</v>
      </c>
      <c r="BM9" s="67">
        <f>SUMIFS($BL$3:$BL9,$D$3:$D9,D9)</f>
        <v>1454.0847091739997</v>
      </c>
      <c r="BN9" s="67"/>
      <c r="BO9" s="68"/>
      <c r="BP9" s="68"/>
      <c r="BQ9" s="68"/>
      <c r="BR9" s="67">
        <v>167.72172409199999</v>
      </c>
      <c r="BS9" s="67">
        <f t="shared" si="57"/>
        <v>42.486713754999982</v>
      </c>
      <c r="BT9" s="67">
        <f t="shared" si="23"/>
        <v>32.196629092000002</v>
      </c>
      <c r="BU9" s="67">
        <f t="shared" si="24"/>
        <v>79.996660785999993</v>
      </c>
      <c r="BV9" s="67">
        <f t="shared" si="25"/>
        <v>13.309197336385703</v>
      </c>
      <c r="BW9" s="67">
        <f t="shared" si="26"/>
        <v>0.1618973650752675</v>
      </c>
      <c r="BX9" s="67"/>
      <c r="BY9" s="67">
        <f t="shared" si="27"/>
        <v>49.688204464999998</v>
      </c>
      <c r="BZ9" s="67">
        <f t="shared" si="28"/>
        <v>75.076807719999991</v>
      </c>
      <c r="CA9" s="67">
        <f t="shared" si="29"/>
        <v>6.0650230790000004</v>
      </c>
      <c r="CB9" s="40">
        <f t="shared" si="30"/>
        <v>23.414039611000021</v>
      </c>
      <c r="CC9" s="40">
        <f>SUMIFS($CB$3:$CB9,$D$3:$D9,D9)</f>
        <v>248.09998228400025</v>
      </c>
      <c r="CD9" s="40"/>
      <c r="CE9" s="69"/>
      <c r="CF9" s="69"/>
      <c r="CG9" s="69"/>
      <c r="CH9" s="14">
        <f t="shared" si="31"/>
        <v>3.89543851659477</v>
      </c>
      <c r="CI9" s="14">
        <f t="shared" si="32"/>
        <v>4.7385369358470021E-2</v>
      </c>
      <c r="CJ9" s="14"/>
      <c r="CK9" s="264"/>
      <c r="CL9" s="81">
        <f t="shared" si="33"/>
        <v>103.41070039700001</v>
      </c>
      <c r="CM9" s="81">
        <f t="shared" si="34"/>
        <v>0.20928273443373752</v>
      </c>
      <c r="CN9" s="40">
        <f t="shared" si="35"/>
        <v>82.56241722499999</v>
      </c>
      <c r="CO9" s="40">
        <f>SUMIFS($CN$3:$CN9,$D$3:$D9,D9)</f>
        <v>454.803952369</v>
      </c>
      <c r="CP9" s="40"/>
      <c r="CQ9" s="69"/>
      <c r="CR9" s="69"/>
      <c r="CS9" s="69"/>
      <c r="CT9" s="40">
        <f t="shared" si="36"/>
        <v>13.73606713855286</v>
      </c>
      <c r="CU9" s="40">
        <f t="shared" si="37"/>
        <v>0.16708994690077911</v>
      </c>
      <c r="CV9" s="40">
        <f t="shared" si="38"/>
        <v>0.92043293796138848</v>
      </c>
      <c r="CW9" s="40"/>
      <c r="CX9" s="267"/>
      <c r="CY9" s="67">
        <v>45.013548923999998</v>
      </c>
      <c r="CZ9" s="67">
        <f t="shared" si="39"/>
        <v>7.4889901597669457</v>
      </c>
      <c r="DA9" s="67"/>
      <c r="DB9" s="67">
        <v>0</v>
      </c>
      <c r="DC9" s="67">
        <f t="shared" si="40"/>
        <v>0</v>
      </c>
      <c r="DD9" s="67">
        <f t="shared" si="41"/>
        <v>37.548868300999992</v>
      </c>
      <c r="DE9" s="67">
        <f t="shared" si="42"/>
        <v>6.2470769787859171</v>
      </c>
      <c r="DF9" s="81">
        <f t="shared" si="43"/>
        <v>535.79418021399988</v>
      </c>
      <c r="DG9" s="81">
        <f t="shared" si="44"/>
        <v>1.0843410855780418</v>
      </c>
      <c r="DH9" s="40">
        <f t="shared" si="45"/>
        <v>-59.148377613999969</v>
      </c>
      <c r="DI9" s="40">
        <f>SUMIFS($DH$3:$DH9,$D$3:$D9,D9)</f>
        <v>-206.70397008499972</v>
      </c>
      <c r="DJ9" s="40"/>
      <c r="DK9" s="40">
        <f t="shared" si="46"/>
        <v>-9.8406286219580927</v>
      </c>
      <c r="DL9" s="40"/>
      <c r="DM9" s="69"/>
      <c r="DN9" s="69"/>
      <c r="DO9" s="69"/>
      <c r="DP9" s="67">
        <f t="shared" si="47"/>
        <v>-0.11970457754230908</v>
      </c>
      <c r="DQ9" s="269"/>
      <c r="DR9" s="81">
        <f t="shared" si="48"/>
        <v>20.848283172000023</v>
      </c>
      <c r="DS9" s="81"/>
      <c r="DT9" s="81">
        <f t="shared" si="49"/>
        <v>4.2192787532958416E-2</v>
      </c>
      <c r="DU9" s="264"/>
      <c r="DV9" s="70">
        <v>205.76619658300001</v>
      </c>
      <c r="DW9" s="70">
        <v>222.18986470199999</v>
      </c>
      <c r="DX9" s="217">
        <v>45.925557421453206</v>
      </c>
      <c r="DY9" s="218">
        <f t="shared" si="50"/>
        <v>1037.8661237051081</v>
      </c>
      <c r="DZ9" s="218"/>
      <c r="EA9" s="220"/>
      <c r="EB9" s="219">
        <f t="shared" si="51"/>
        <v>706.74180520535435</v>
      </c>
      <c r="EC9" s="219"/>
      <c r="ED9" s="222"/>
      <c r="EE9" s="219">
        <f t="shared" si="52"/>
        <v>986.88353160256202</v>
      </c>
      <c r="EF9" s="221"/>
      <c r="EG9" s="220"/>
      <c r="EH9" s="219">
        <f t="shared" si="53"/>
        <v>179.77444773796606</v>
      </c>
      <c r="EI9" s="221"/>
      <c r="EJ9" s="222"/>
    </row>
    <row r="10" spans="1:140">
      <c r="A10" s="66">
        <v>37834</v>
      </c>
      <c r="B10" s="86">
        <f t="shared" si="0"/>
        <v>8</v>
      </c>
      <c r="C10" t="str">
        <f t="shared" si="1"/>
        <v>Agosto</v>
      </c>
      <c r="D10">
        <f t="shared" si="54"/>
        <v>2003</v>
      </c>
      <c r="E10" s="65">
        <f t="shared" si="2"/>
        <v>49411.959699781924</v>
      </c>
      <c r="F10" s="65">
        <f t="shared" si="3"/>
        <v>6227.6</v>
      </c>
      <c r="G10" s="40">
        <f t="shared" si="4"/>
        <v>511.86180690700002</v>
      </c>
      <c r="H10" s="67">
        <f t="shared" si="55"/>
        <v>1.0359067116887879</v>
      </c>
      <c r="I10" s="67">
        <f>SUMIFS($G$3:$G10,$D$3:$D10,D10)</f>
        <v>3555.8503286240002</v>
      </c>
      <c r="J10" s="14"/>
      <c r="K10" s="14"/>
      <c r="L10" s="68"/>
      <c r="M10" s="68"/>
      <c r="N10" s="68"/>
      <c r="O10" s="67">
        <f t="shared" si="5"/>
        <v>289.968789646</v>
      </c>
      <c r="P10" s="67">
        <f t="shared" si="6"/>
        <v>0.58683928224623672</v>
      </c>
      <c r="Q10" s="67">
        <f>SUMIFS($O$3:$O10,$D$3:$D10,D10)</f>
        <v>2184.7757233860002</v>
      </c>
      <c r="R10" s="67"/>
      <c r="S10" s="68"/>
      <c r="T10" s="68"/>
      <c r="U10" s="68"/>
      <c r="V10" s="67">
        <v>110.277086682</v>
      </c>
      <c r="W10" s="67"/>
      <c r="X10" s="71"/>
      <c r="Y10" s="71"/>
      <c r="Z10" s="67">
        <v>176.45067619900001</v>
      </c>
      <c r="AA10" s="67"/>
      <c r="AB10" s="71"/>
      <c r="AC10" s="71"/>
      <c r="AD10" s="67">
        <v>73.771000000000001</v>
      </c>
      <c r="AE10" s="67">
        <v>72.187547434999999</v>
      </c>
      <c r="AF10" s="71"/>
      <c r="AG10" s="71"/>
      <c r="AH10" s="67">
        <f t="shared" si="7"/>
        <v>26.070695618999999</v>
      </c>
      <c r="AI10" s="67">
        <f t="shared" si="8"/>
        <v>5.2761913871461077E-2</v>
      </c>
      <c r="AJ10" s="67">
        <f t="shared" si="9"/>
        <v>6.4212679499999998</v>
      </c>
      <c r="AK10" s="67">
        <f t="shared" si="10"/>
        <v>1.2995371948440127E-2</v>
      </c>
      <c r="AL10" s="67">
        <f t="shared" si="11"/>
        <v>189.401053692</v>
      </c>
      <c r="AM10" s="67">
        <f t="shared" si="12"/>
        <v>30.413169389813092</v>
      </c>
      <c r="AN10" s="67">
        <v>158.455166999</v>
      </c>
      <c r="AO10" s="67">
        <f t="shared" si="13"/>
        <v>25.444018080641019</v>
      </c>
      <c r="AP10" s="81">
        <f>SUMIFS($AO$3:$AO10,$D$3:$D10,D10)</f>
        <v>128.30963017584708</v>
      </c>
      <c r="AQ10" s="67">
        <v>0</v>
      </c>
      <c r="AR10" s="67">
        <f t="shared" si="14"/>
        <v>0</v>
      </c>
      <c r="AS10" s="81">
        <f>SUMIFS($AR$3:$AR10,$D$3:$D10,D10)</f>
        <v>1.5217575404706249</v>
      </c>
      <c r="AT10" s="67">
        <f t="shared" si="56"/>
        <v>30.945886693000006</v>
      </c>
      <c r="AU10" s="79">
        <f t="shared" si="15"/>
        <v>158.455166999</v>
      </c>
      <c r="AV10" s="40">
        <f t="shared" si="16"/>
        <v>349.38579560599993</v>
      </c>
      <c r="AW10" s="67">
        <f t="shared" si="17"/>
        <v>0.7070875102481351</v>
      </c>
      <c r="AX10" s="67">
        <f>SUMIFS($AV$3:$AV10,$D$3:$D10,D10)</f>
        <v>3145.2743350390001</v>
      </c>
      <c r="AY10" s="67"/>
      <c r="AZ10" s="67"/>
      <c r="BA10" s="262">
        <f t="shared" si="18"/>
        <v>342.35939560599991</v>
      </c>
      <c r="BB10" s="262">
        <f t="shared" si="19"/>
        <v>0.69286747112665292</v>
      </c>
      <c r="BC10" s="262"/>
      <c r="BD10" s="262"/>
      <c r="BE10" s="260">
        <f t="shared" si="20"/>
        <v>320.59800314299991</v>
      </c>
      <c r="BF10" s="260">
        <f t="shared" si="21"/>
        <v>0.64882673160687221</v>
      </c>
      <c r="BG10" s="260"/>
      <c r="BH10" s="260"/>
      <c r="BI10" s="68"/>
      <c r="BJ10" s="68"/>
      <c r="BK10" s="68"/>
      <c r="BL10" s="67">
        <f t="shared" si="22"/>
        <v>212.59626599799992</v>
      </c>
      <c r="BM10" s="67">
        <f>SUMIFS($BL$3:$BL10,$D$3:$D10,D10)</f>
        <v>1666.6809751719998</v>
      </c>
      <c r="BN10" s="67"/>
      <c r="BO10" s="68"/>
      <c r="BP10" s="68"/>
      <c r="BQ10" s="68"/>
      <c r="BR10" s="67">
        <v>169.93583866099999</v>
      </c>
      <c r="BS10" s="67">
        <f t="shared" si="57"/>
        <v>42.660427336999931</v>
      </c>
      <c r="BT10" s="67">
        <f t="shared" si="23"/>
        <v>10.910970483999998</v>
      </c>
      <c r="BU10" s="67">
        <f t="shared" si="24"/>
        <v>21.761392463000004</v>
      </c>
      <c r="BV10" s="67">
        <f t="shared" si="25"/>
        <v>3.4943465320508706</v>
      </c>
      <c r="BW10" s="67">
        <f t="shared" si="26"/>
        <v>4.4040739519780769E-2</v>
      </c>
      <c r="BX10" s="67"/>
      <c r="BY10" s="67">
        <f t="shared" si="27"/>
        <v>26.217447936000003</v>
      </c>
      <c r="BZ10" s="67">
        <f t="shared" si="28"/>
        <v>75.158258710000013</v>
      </c>
      <c r="CA10" s="67">
        <f t="shared" si="29"/>
        <v>2.7414600149999999</v>
      </c>
      <c r="CB10" s="40">
        <f t="shared" si="30"/>
        <v>162.47601130100009</v>
      </c>
      <c r="CC10" s="40">
        <f>SUMIFS($CB$3:$CB10,$D$3:$D10,D10)</f>
        <v>410.57599358500033</v>
      </c>
      <c r="CD10" s="40"/>
      <c r="CE10" s="69"/>
      <c r="CF10" s="69"/>
      <c r="CG10" s="69"/>
      <c r="CH10" s="14">
        <f t="shared" si="31"/>
        <v>26.089667175316343</v>
      </c>
      <c r="CI10" s="14">
        <f t="shared" si="32"/>
        <v>0.3288192014406528</v>
      </c>
      <c r="CJ10" s="14"/>
      <c r="CK10" s="264"/>
      <c r="CL10" s="81">
        <f t="shared" si="33"/>
        <v>184.23740376400008</v>
      </c>
      <c r="CM10" s="81">
        <f t="shared" si="34"/>
        <v>0.37285994096043346</v>
      </c>
      <c r="CN10" s="40">
        <f t="shared" si="35"/>
        <v>76.230442921999995</v>
      </c>
      <c r="CO10" s="40">
        <f>SUMIFS($CN$3:$CN10,$D$3:$D10,D10)</f>
        <v>531.03439529100001</v>
      </c>
      <c r="CP10" s="40"/>
      <c r="CQ10" s="69"/>
      <c r="CR10" s="69"/>
      <c r="CS10" s="69"/>
      <c r="CT10" s="40">
        <f t="shared" si="36"/>
        <v>12.240741685721623</v>
      </c>
      <c r="CU10" s="40">
        <f t="shared" si="37"/>
        <v>0.15427528757240616</v>
      </c>
      <c r="CV10" s="40">
        <f t="shared" si="38"/>
        <v>1.0747082255337945</v>
      </c>
      <c r="CW10" s="40"/>
      <c r="CX10" s="267"/>
      <c r="CY10" s="67">
        <v>49.375944195000002</v>
      </c>
      <c r="CZ10" s="67">
        <f t="shared" si="39"/>
        <v>7.9285670555270089</v>
      </c>
      <c r="DA10" s="67"/>
      <c r="DB10" s="67">
        <v>0</v>
      </c>
      <c r="DC10" s="67">
        <f t="shared" si="40"/>
        <v>0</v>
      </c>
      <c r="DD10" s="67">
        <f t="shared" si="41"/>
        <v>26.854498726999992</v>
      </c>
      <c r="DE10" s="67">
        <f t="shared" si="42"/>
        <v>4.3121746301946162</v>
      </c>
      <c r="DF10" s="81">
        <f t="shared" si="43"/>
        <v>425.61623852799994</v>
      </c>
      <c r="DG10" s="81">
        <f t="shared" si="44"/>
        <v>0.86136279782054126</v>
      </c>
      <c r="DH10" s="40">
        <f t="shared" si="45"/>
        <v>86.24556837900009</v>
      </c>
      <c r="DI10" s="40">
        <f>SUMIFS($DH$3:$DH10,$D$3:$D10,D10)</f>
        <v>-120.45840170599963</v>
      </c>
      <c r="DJ10" s="40"/>
      <c r="DK10" s="40">
        <f t="shared" si="46"/>
        <v>13.848925489594722</v>
      </c>
      <c r="DL10" s="40"/>
      <c r="DM10" s="69"/>
      <c r="DN10" s="69"/>
      <c r="DO10" s="69"/>
      <c r="DP10" s="67">
        <f t="shared" si="47"/>
        <v>0.17454391386824664</v>
      </c>
      <c r="DQ10" s="269"/>
      <c r="DR10" s="81">
        <f t="shared" si="48"/>
        <v>108.0069608420001</v>
      </c>
      <c r="DS10" s="81"/>
      <c r="DT10" s="81">
        <f t="shared" si="49"/>
        <v>0.21858465338802738</v>
      </c>
      <c r="DU10" s="264"/>
      <c r="DV10" s="70">
        <v>208.166129622</v>
      </c>
      <c r="DW10" s="70">
        <v>225.99796870899999</v>
      </c>
      <c r="DX10" s="217">
        <v>45.815556086311993</v>
      </c>
      <c r="DY10" s="218">
        <f t="shared" si="50"/>
        <v>1117.222730949075</v>
      </c>
      <c r="DZ10" s="218"/>
      <c r="EA10" s="220"/>
      <c r="EB10" s="219">
        <f t="shared" si="51"/>
        <v>632.90466037283795</v>
      </c>
      <c r="EC10" s="219"/>
      <c r="ED10" s="222"/>
      <c r="EE10" s="219">
        <f t="shared" si="52"/>
        <v>762.59206577737814</v>
      </c>
      <c r="EF10" s="221"/>
      <c r="EG10" s="220"/>
      <c r="EH10" s="219">
        <f t="shared" si="53"/>
        <v>166.38550185528547</v>
      </c>
      <c r="EI10" s="221"/>
      <c r="EJ10" s="222"/>
    </row>
    <row r="11" spans="1:140">
      <c r="A11" s="66">
        <v>37865</v>
      </c>
      <c r="B11" s="86">
        <f t="shared" si="0"/>
        <v>9</v>
      </c>
      <c r="C11" t="str">
        <f t="shared" si="1"/>
        <v>Septiembre</v>
      </c>
      <c r="D11">
        <f t="shared" si="54"/>
        <v>2003</v>
      </c>
      <c r="E11" s="65">
        <f t="shared" si="2"/>
        <v>49411.959699781924</v>
      </c>
      <c r="F11" s="65">
        <f t="shared" si="3"/>
        <v>6218.07</v>
      </c>
      <c r="G11" s="40">
        <f t="shared" si="4"/>
        <v>534.06887736700003</v>
      </c>
      <c r="H11" s="67">
        <f t="shared" si="55"/>
        <v>1.0808494150240253</v>
      </c>
      <c r="I11" s="67">
        <f>SUMIFS($G$3:$G11,$D$3:$D11,D11)</f>
        <v>4089.9192059910001</v>
      </c>
      <c r="J11" s="14"/>
      <c r="K11" s="14"/>
      <c r="L11" s="68"/>
      <c r="M11" s="68"/>
      <c r="N11" s="68"/>
      <c r="O11" s="67">
        <f t="shared" si="5"/>
        <v>366.28685517099996</v>
      </c>
      <c r="P11" s="67">
        <f t="shared" si="6"/>
        <v>0.74129190057729388</v>
      </c>
      <c r="Q11" s="67">
        <f>SUMIFS($O$3:$O11,$D$3:$D11,D11)</f>
        <v>2551.0625785570001</v>
      </c>
      <c r="R11" s="67"/>
      <c r="S11" s="68"/>
      <c r="T11" s="68"/>
      <c r="U11" s="68"/>
      <c r="V11" s="67">
        <v>166.361373781</v>
      </c>
      <c r="W11" s="67"/>
      <c r="X11" s="71"/>
      <c r="Y11" s="71"/>
      <c r="Z11" s="67">
        <v>203.39216827600001</v>
      </c>
      <c r="AA11" s="67"/>
      <c r="AB11" s="71"/>
      <c r="AC11" s="71"/>
      <c r="AD11" s="67">
        <v>65.088999999999999</v>
      </c>
      <c r="AE11" s="67">
        <v>90.627282628999993</v>
      </c>
      <c r="AF11" s="71"/>
      <c r="AG11" s="71"/>
      <c r="AH11" s="67">
        <f t="shared" si="7"/>
        <v>29.259335387</v>
      </c>
      <c r="AI11" s="67">
        <f t="shared" si="8"/>
        <v>5.9215087935743489E-2</v>
      </c>
      <c r="AJ11" s="67">
        <f t="shared" si="9"/>
        <v>8.8968127680000002</v>
      </c>
      <c r="AK11" s="67">
        <f t="shared" si="10"/>
        <v>1.8005383356692217E-2</v>
      </c>
      <c r="AL11" s="67">
        <f t="shared" si="11"/>
        <v>129.62587404100003</v>
      </c>
      <c r="AM11" s="67">
        <f t="shared" si="12"/>
        <v>20.846641166953738</v>
      </c>
      <c r="AN11" s="67">
        <v>91.140826400999998</v>
      </c>
      <c r="AO11" s="67">
        <f t="shared" si="13"/>
        <v>14.657414020910025</v>
      </c>
      <c r="AP11" s="81">
        <f>SUMIFS($AO$3:$AO11,$D$3:$D11,D11)</f>
        <v>142.96704419675712</v>
      </c>
      <c r="AQ11" s="67">
        <v>6.22</v>
      </c>
      <c r="AR11" s="67">
        <f t="shared" si="14"/>
        <v>1.0003103856984563</v>
      </c>
      <c r="AS11" s="81">
        <f>SUMIFS($AR$3:$AR11,$D$3:$D11,D11)</f>
        <v>2.5220679261690813</v>
      </c>
      <c r="AT11" s="67">
        <f t="shared" si="56"/>
        <v>32.265047640000034</v>
      </c>
      <c r="AU11" s="79">
        <f t="shared" si="15"/>
        <v>97.360826400999997</v>
      </c>
      <c r="AV11" s="40">
        <f t="shared" si="16"/>
        <v>363.67520497399994</v>
      </c>
      <c r="AW11" s="67">
        <f t="shared" si="17"/>
        <v>0.73600643889379069</v>
      </c>
      <c r="AX11" s="67">
        <f>SUMIFS($AV$3:$AV11,$D$3:$D11,D11)</f>
        <v>3508.9495400129999</v>
      </c>
      <c r="AY11" s="67"/>
      <c r="AZ11" s="67"/>
      <c r="BA11" s="262">
        <f t="shared" si="18"/>
        <v>355.94694089499995</v>
      </c>
      <c r="BB11" s="262">
        <f t="shared" si="19"/>
        <v>0.72036596617027293</v>
      </c>
      <c r="BC11" s="262"/>
      <c r="BD11" s="262"/>
      <c r="BE11" s="260">
        <f t="shared" si="20"/>
        <v>353.67252730199993</v>
      </c>
      <c r="BF11" s="260">
        <f t="shared" si="21"/>
        <v>0.71576300444436913</v>
      </c>
      <c r="BG11" s="260"/>
      <c r="BH11" s="260"/>
      <c r="BI11" s="68"/>
      <c r="BJ11" s="68"/>
      <c r="BK11" s="68"/>
      <c r="BL11" s="67">
        <f t="shared" si="22"/>
        <v>211.30034427699999</v>
      </c>
      <c r="BM11" s="67">
        <f>SUMIFS($BL$3:$BL11,$D$3:$D11,D11)</f>
        <v>1877.9813194489998</v>
      </c>
      <c r="BN11" s="67"/>
      <c r="BO11" s="68"/>
      <c r="BP11" s="68"/>
      <c r="BQ11" s="68"/>
      <c r="BR11" s="67">
        <v>168.554037827</v>
      </c>
      <c r="BS11" s="67">
        <f t="shared" si="57"/>
        <v>42.746306449999992</v>
      </c>
      <c r="BT11" s="67">
        <f t="shared" si="23"/>
        <v>33.190564526999999</v>
      </c>
      <c r="BU11" s="67">
        <f t="shared" si="24"/>
        <v>2.2744135930000002</v>
      </c>
      <c r="BV11" s="67">
        <f t="shared" si="25"/>
        <v>0.36577484541023186</v>
      </c>
      <c r="BW11" s="67">
        <f t="shared" si="26"/>
        <v>4.602961725903857E-3</v>
      </c>
      <c r="BX11" s="67"/>
      <c r="BY11" s="67">
        <f t="shared" si="27"/>
        <v>38.407108325999999</v>
      </c>
      <c r="BZ11" s="67">
        <f t="shared" si="28"/>
        <v>74.647624777000004</v>
      </c>
      <c r="CA11" s="67">
        <f t="shared" si="29"/>
        <v>3.8551494739999996</v>
      </c>
      <c r="CB11" s="40">
        <f t="shared" si="30"/>
        <v>170.39367239300009</v>
      </c>
      <c r="CC11" s="40">
        <f>SUMIFS($CB$3:$CB11,$D$3:$D11,D11)</f>
        <v>580.96966597800042</v>
      </c>
      <c r="CD11" s="40"/>
      <c r="CE11" s="69"/>
      <c r="CF11" s="69"/>
      <c r="CG11" s="69"/>
      <c r="CH11" s="14">
        <f t="shared" si="31"/>
        <v>27.402983947269831</v>
      </c>
      <c r="CI11" s="14">
        <f t="shared" si="32"/>
        <v>0.34484297613023451</v>
      </c>
      <c r="CJ11" s="14"/>
      <c r="CK11" s="264"/>
      <c r="CL11" s="81">
        <f t="shared" si="33"/>
        <v>172.66808598600008</v>
      </c>
      <c r="CM11" s="81">
        <f t="shared" si="34"/>
        <v>0.34944593785613837</v>
      </c>
      <c r="CN11" s="40">
        <f t="shared" si="35"/>
        <v>92.479634864000005</v>
      </c>
      <c r="CO11" s="40">
        <f>SUMIFS($CN$3:$CN11,$D$3:$D11,D11)</f>
        <v>623.514030155</v>
      </c>
      <c r="CP11" s="40"/>
      <c r="CQ11" s="69"/>
      <c r="CR11" s="69"/>
      <c r="CS11" s="69"/>
      <c r="CT11" s="40">
        <f t="shared" si="36"/>
        <v>14.872723347276569</v>
      </c>
      <c r="CU11" s="40">
        <f t="shared" si="37"/>
        <v>0.18716042720404016</v>
      </c>
      <c r="CV11" s="40">
        <f t="shared" si="38"/>
        <v>1.2618686527378347</v>
      </c>
      <c r="CW11" s="40"/>
      <c r="CX11" s="267"/>
      <c r="CY11" s="67">
        <v>69.610895845999991</v>
      </c>
      <c r="CZ11" s="67">
        <f t="shared" si="39"/>
        <v>11.194936024522077</v>
      </c>
      <c r="DA11" s="67"/>
      <c r="DB11" s="67">
        <v>0</v>
      </c>
      <c r="DC11" s="67">
        <f t="shared" si="40"/>
        <v>0</v>
      </c>
      <c r="DD11" s="67">
        <f t="shared" si="41"/>
        <v>22.868739018000014</v>
      </c>
      <c r="DE11" s="67">
        <f t="shared" si="42"/>
        <v>3.6777873227544906</v>
      </c>
      <c r="DF11" s="81">
        <f t="shared" si="43"/>
        <v>456.15483983799993</v>
      </c>
      <c r="DG11" s="81">
        <f t="shared" si="44"/>
        <v>0.92316686609783083</v>
      </c>
      <c r="DH11" s="40">
        <f t="shared" si="45"/>
        <v>77.914037529000083</v>
      </c>
      <c r="DI11" s="40">
        <f>SUMIFS($DH$3:$DH11,$D$3:$D11,D11)</f>
        <v>-42.544364176999551</v>
      </c>
      <c r="DJ11" s="40"/>
      <c r="DK11" s="40">
        <f t="shared" si="46"/>
        <v>12.530260599993259</v>
      </c>
      <c r="DL11" s="40"/>
      <c r="DM11" s="69"/>
      <c r="DN11" s="69"/>
      <c r="DO11" s="69"/>
      <c r="DP11" s="67">
        <f t="shared" si="47"/>
        <v>0.15768254892619438</v>
      </c>
      <c r="DQ11" s="269"/>
      <c r="DR11" s="81">
        <f t="shared" si="48"/>
        <v>80.188451122000089</v>
      </c>
      <c r="DS11" s="81"/>
      <c r="DT11" s="81">
        <f t="shared" si="49"/>
        <v>0.16228551065209823</v>
      </c>
      <c r="DU11" s="264"/>
      <c r="DV11" s="70">
        <v>207.33182832200001</v>
      </c>
      <c r="DW11" s="70">
        <v>223.179271349</v>
      </c>
      <c r="DX11" s="217">
        <v>45.884306920775252</v>
      </c>
      <c r="DY11" s="218">
        <f t="shared" si="50"/>
        <v>1163.946702494894</v>
      </c>
      <c r="DZ11" s="218"/>
      <c r="EA11" s="220"/>
      <c r="EB11" s="219">
        <f t="shared" si="51"/>
        <v>798.28350857176088</v>
      </c>
      <c r="EC11" s="219"/>
      <c r="ED11" s="222"/>
      <c r="EE11" s="219">
        <f t="shared" si="52"/>
        <v>792.59169284594122</v>
      </c>
      <c r="EF11" s="221"/>
      <c r="EG11" s="220"/>
      <c r="EH11" s="219">
        <f t="shared" si="53"/>
        <v>201.54959521057418</v>
      </c>
      <c r="EI11" s="221"/>
      <c r="EJ11" s="222"/>
    </row>
    <row r="12" spans="1:140">
      <c r="A12" s="66">
        <v>37895</v>
      </c>
      <c r="B12" s="86">
        <f t="shared" si="0"/>
        <v>10</v>
      </c>
      <c r="C12" t="str">
        <f t="shared" si="1"/>
        <v>Octubre</v>
      </c>
      <c r="D12">
        <f t="shared" si="54"/>
        <v>2003</v>
      </c>
      <c r="E12" s="65">
        <f t="shared" si="2"/>
        <v>49411.959699781924</v>
      </c>
      <c r="F12" s="65">
        <f t="shared" si="3"/>
        <v>6206.46</v>
      </c>
      <c r="G12" s="40">
        <f t="shared" si="4"/>
        <v>555.24246641499997</v>
      </c>
      <c r="H12" s="67">
        <f t="shared" si="55"/>
        <v>1.1237005570889156</v>
      </c>
      <c r="I12" s="67">
        <f>SUMIFS($G$3:$G12,$D$3:$D12,D12)</f>
        <v>4645.1616724060004</v>
      </c>
      <c r="J12" s="14"/>
      <c r="K12" s="14"/>
      <c r="L12" s="68"/>
      <c r="M12" s="68"/>
      <c r="N12" s="68"/>
      <c r="O12" s="67">
        <f t="shared" si="5"/>
        <v>380.53570590499999</v>
      </c>
      <c r="P12" s="67">
        <f t="shared" si="6"/>
        <v>0.77012874659711061</v>
      </c>
      <c r="Q12" s="67">
        <f>SUMIFS($O$3:$O12,$D$3:$D12,D12)</f>
        <v>2931.5982844620003</v>
      </c>
      <c r="R12" s="67"/>
      <c r="S12" s="68"/>
      <c r="T12" s="68"/>
      <c r="U12" s="68"/>
      <c r="V12" s="67">
        <v>123.35218181500001</v>
      </c>
      <c r="W12" s="67"/>
      <c r="X12" s="71"/>
      <c r="Y12" s="71"/>
      <c r="Z12" s="67">
        <v>264.54480269200002</v>
      </c>
      <c r="AA12" s="67"/>
      <c r="AB12" s="71"/>
      <c r="AC12" s="71"/>
      <c r="AD12" s="67">
        <v>72.588999999999999</v>
      </c>
      <c r="AE12" s="67">
        <v>101.713686443</v>
      </c>
      <c r="AF12" s="71"/>
      <c r="AG12" s="71"/>
      <c r="AH12" s="67">
        <f t="shared" si="7"/>
        <v>36.573305955000002</v>
      </c>
      <c r="AI12" s="67">
        <f t="shared" si="8"/>
        <v>7.4017112814818015E-2</v>
      </c>
      <c r="AJ12" s="67">
        <f t="shared" si="9"/>
        <v>17.826329277999996</v>
      </c>
      <c r="AK12" s="67">
        <f t="shared" si="10"/>
        <v>3.6076952596718545E-2</v>
      </c>
      <c r="AL12" s="67">
        <f t="shared" si="11"/>
        <v>120.307125277</v>
      </c>
      <c r="AM12" s="67">
        <f t="shared" si="12"/>
        <v>19.384177981812499</v>
      </c>
      <c r="AN12" s="67">
        <v>90.936630327000003</v>
      </c>
      <c r="AO12" s="67">
        <f t="shared" si="13"/>
        <v>14.651932071905724</v>
      </c>
      <c r="AP12" s="81">
        <f>SUMIFS($AO$3:$AO12,$D$3:$D12,D12)</f>
        <v>157.61897626866283</v>
      </c>
      <c r="AQ12" s="67">
        <v>0</v>
      </c>
      <c r="AR12" s="67">
        <f t="shared" si="14"/>
        <v>0</v>
      </c>
      <c r="AS12" s="81">
        <f>SUMIFS($AR$3:$AR12,$D$3:$D12,D12)</f>
        <v>2.5220679261690813</v>
      </c>
      <c r="AT12" s="67">
        <f t="shared" si="56"/>
        <v>29.370494949999994</v>
      </c>
      <c r="AU12" s="79">
        <f t="shared" si="15"/>
        <v>90.936630327000003</v>
      </c>
      <c r="AV12" s="40">
        <f t="shared" si="16"/>
        <v>407.28155276899997</v>
      </c>
      <c r="AW12" s="67">
        <f t="shared" si="17"/>
        <v>0.82425703259609329</v>
      </c>
      <c r="AX12" s="67">
        <f>SUMIFS($AV$3:$AV12,$D$3:$D12,D12)</f>
        <v>3916.2310927819999</v>
      </c>
      <c r="AY12" s="67"/>
      <c r="AZ12" s="67"/>
      <c r="BA12" s="262">
        <f t="shared" si="18"/>
        <v>382.27915509299999</v>
      </c>
      <c r="BB12" s="262">
        <f t="shared" si="19"/>
        <v>0.77365714174393918</v>
      </c>
      <c r="BC12" s="262"/>
      <c r="BD12" s="262"/>
      <c r="BE12" s="260">
        <f t="shared" si="20"/>
        <v>363.66648885999996</v>
      </c>
      <c r="BF12" s="260">
        <f t="shared" si="21"/>
        <v>0.7359887992088785</v>
      </c>
      <c r="BG12" s="260"/>
      <c r="BH12" s="260"/>
      <c r="BI12" s="68"/>
      <c r="BJ12" s="68"/>
      <c r="BK12" s="68"/>
      <c r="BL12" s="67">
        <f t="shared" si="22"/>
        <v>211.40306225099997</v>
      </c>
      <c r="BM12" s="67">
        <f>SUMIFS($BL$3:$BL12,$D$3:$D12,D12)</f>
        <v>2089.3843816999997</v>
      </c>
      <c r="BN12" s="67"/>
      <c r="BO12" s="68"/>
      <c r="BP12" s="68"/>
      <c r="BQ12" s="68"/>
      <c r="BR12" s="67">
        <v>168.266666203</v>
      </c>
      <c r="BS12" s="67">
        <f t="shared" si="57"/>
        <v>43.136396047999966</v>
      </c>
      <c r="BT12" s="67">
        <f t="shared" si="23"/>
        <v>41.136561287000006</v>
      </c>
      <c r="BU12" s="67">
        <f t="shared" si="24"/>
        <v>18.612666232999999</v>
      </c>
      <c r="BV12" s="67">
        <f t="shared" si="25"/>
        <v>2.9989182614566112</v>
      </c>
      <c r="BW12" s="67">
        <f t="shared" si="26"/>
        <v>3.7668342535060684E-2</v>
      </c>
      <c r="BX12" s="67"/>
      <c r="BY12" s="67">
        <f t="shared" si="27"/>
        <v>53.504472591000003</v>
      </c>
      <c r="BZ12" s="67">
        <f t="shared" si="28"/>
        <v>75.218873841000004</v>
      </c>
      <c r="CA12" s="67">
        <f t="shared" si="29"/>
        <v>7.405916566000001</v>
      </c>
      <c r="CB12" s="40">
        <f t="shared" si="30"/>
        <v>147.96091364599999</v>
      </c>
      <c r="CC12" s="40">
        <f>SUMIFS($CB$3:$CB12,$D$3:$D12,D12)</f>
        <v>728.93057962400042</v>
      </c>
      <c r="CD12" s="40"/>
      <c r="CE12" s="69"/>
      <c r="CF12" s="69"/>
      <c r="CG12" s="69"/>
      <c r="CH12" s="14">
        <f t="shared" si="31"/>
        <v>23.839823932805498</v>
      </c>
      <c r="CI12" s="14">
        <f t="shared" si="32"/>
        <v>0.29944352449282235</v>
      </c>
      <c r="CJ12" s="14"/>
      <c r="CK12" s="264"/>
      <c r="CL12" s="81">
        <f t="shared" si="33"/>
        <v>166.57357987899999</v>
      </c>
      <c r="CM12" s="81">
        <f t="shared" si="34"/>
        <v>0.33711186702788304</v>
      </c>
      <c r="CN12" s="40">
        <f t="shared" si="35"/>
        <v>87.845204384000013</v>
      </c>
      <c r="CO12" s="40">
        <f>SUMIFS($CN$3:$CN12,$D$3:$D12,D12)</f>
        <v>711.359234539</v>
      </c>
      <c r="CP12" s="40"/>
      <c r="CQ12" s="69"/>
      <c r="CR12" s="69"/>
      <c r="CS12" s="69"/>
      <c r="CT12" s="40">
        <f t="shared" si="36"/>
        <v>14.153833970411476</v>
      </c>
      <c r="CU12" s="40">
        <f t="shared" si="37"/>
        <v>0.17778125967423977</v>
      </c>
      <c r="CV12" s="40">
        <f t="shared" si="38"/>
        <v>1.4396499124120745</v>
      </c>
      <c r="CW12" s="40"/>
      <c r="CX12" s="267"/>
      <c r="CY12" s="67">
        <v>47.580605926000004</v>
      </c>
      <c r="CZ12" s="67">
        <f t="shared" si="39"/>
        <v>7.6663034847562059</v>
      </c>
      <c r="DA12" s="67"/>
      <c r="DB12" s="67">
        <v>0</v>
      </c>
      <c r="DC12" s="67">
        <f t="shared" si="40"/>
        <v>0</v>
      </c>
      <c r="DD12" s="67">
        <f t="shared" si="41"/>
        <v>40.264598458000009</v>
      </c>
      <c r="DE12" s="67">
        <f t="shared" si="42"/>
        <v>6.4875304856552702</v>
      </c>
      <c r="DF12" s="81">
        <f t="shared" si="43"/>
        <v>495.12675715299997</v>
      </c>
      <c r="DG12" s="81">
        <f t="shared" si="44"/>
        <v>1.002038292270333</v>
      </c>
      <c r="DH12" s="40">
        <f t="shared" si="45"/>
        <v>60.115709261999982</v>
      </c>
      <c r="DI12" s="40">
        <f>SUMIFS($DH$3:$DH12,$D$3:$D12,D12)</f>
        <v>17.571345085000431</v>
      </c>
      <c r="DJ12" s="40"/>
      <c r="DK12" s="40">
        <f t="shared" si="46"/>
        <v>9.685989962394018</v>
      </c>
      <c r="DL12" s="40"/>
      <c r="DM12" s="69"/>
      <c r="DN12" s="69"/>
      <c r="DO12" s="69"/>
      <c r="DP12" s="67">
        <f t="shared" si="47"/>
        <v>0.12166226481858257</v>
      </c>
      <c r="DQ12" s="269"/>
      <c r="DR12" s="81">
        <f t="shared" si="48"/>
        <v>78.72837549499998</v>
      </c>
      <c r="DS12" s="81"/>
      <c r="DT12" s="81">
        <f t="shared" si="49"/>
        <v>0.15933060735364327</v>
      </c>
      <c r="DU12" s="264"/>
      <c r="DV12" s="70">
        <v>207.332303999</v>
      </c>
      <c r="DW12" s="70">
        <v>224.57536468199999</v>
      </c>
      <c r="DX12" s="217">
        <v>46.833068436368158</v>
      </c>
      <c r="DY12" s="218">
        <f t="shared" si="50"/>
        <v>1185.5778084867638</v>
      </c>
      <c r="DZ12" s="218"/>
      <c r="EA12" s="220"/>
      <c r="EB12" s="219">
        <f t="shared" si="51"/>
        <v>812.53635221879995</v>
      </c>
      <c r="EC12" s="219"/>
      <c r="ED12" s="222"/>
      <c r="EE12" s="219">
        <f t="shared" si="52"/>
        <v>869.64524505237421</v>
      </c>
      <c r="EF12" s="221"/>
      <c r="EG12" s="220"/>
      <c r="EH12" s="219">
        <f t="shared" si="53"/>
        <v>187.57089235644432</v>
      </c>
      <c r="EI12" s="221"/>
      <c r="EJ12" s="222"/>
    </row>
    <row r="13" spans="1:140">
      <c r="A13" s="66">
        <v>37926</v>
      </c>
      <c r="B13" s="86">
        <f t="shared" si="0"/>
        <v>11</v>
      </c>
      <c r="C13" t="str">
        <f t="shared" si="1"/>
        <v>Noviembre</v>
      </c>
      <c r="D13">
        <f t="shared" si="54"/>
        <v>2003</v>
      </c>
      <c r="E13" s="65">
        <f t="shared" si="2"/>
        <v>49411.959699781924</v>
      </c>
      <c r="F13" s="65">
        <f t="shared" si="3"/>
        <v>6155.65</v>
      </c>
      <c r="G13" s="40">
        <f t="shared" si="4"/>
        <v>582.64804531400011</v>
      </c>
      <c r="H13" s="67">
        <f t="shared" si="55"/>
        <v>1.1791640097945186</v>
      </c>
      <c r="I13" s="67">
        <f>SUMIFS($G$3:$G13,$D$3:$D13,D13)</f>
        <v>5227.8097177200007</v>
      </c>
      <c r="J13" s="14"/>
      <c r="K13" s="14"/>
      <c r="L13" s="68"/>
      <c r="M13" s="68"/>
      <c r="N13" s="68"/>
      <c r="O13" s="67">
        <f t="shared" si="5"/>
        <v>370.65979374200015</v>
      </c>
      <c r="P13" s="67">
        <f t="shared" si="6"/>
        <v>0.75014186037967656</v>
      </c>
      <c r="Q13" s="67">
        <f>SUMIFS($O$3:$O13,$D$3:$D13,D13)</f>
        <v>3302.2580782040004</v>
      </c>
      <c r="R13" s="67"/>
      <c r="S13" s="68"/>
      <c r="T13" s="68"/>
      <c r="U13" s="68"/>
      <c r="V13" s="67">
        <v>187.51853179800003</v>
      </c>
      <c r="W13" s="67"/>
      <c r="X13" s="71"/>
      <c r="Y13" s="71"/>
      <c r="Z13" s="67">
        <v>204.61975346000003</v>
      </c>
      <c r="AA13" s="67"/>
      <c r="AB13" s="71"/>
      <c r="AC13" s="71"/>
      <c r="AD13" s="67">
        <v>73.346999999999994</v>
      </c>
      <c r="AE13" s="67">
        <v>78.107974084000006</v>
      </c>
      <c r="AF13" s="71"/>
      <c r="AG13" s="71"/>
      <c r="AH13" s="67">
        <f t="shared" si="7"/>
        <v>35.372521050000003</v>
      </c>
      <c r="AI13" s="67">
        <f t="shared" si="8"/>
        <v>7.1586962478146998E-2</v>
      </c>
      <c r="AJ13" s="67">
        <f t="shared" si="9"/>
        <v>24.223352502999997</v>
      </c>
      <c r="AK13" s="67">
        <f t="shared" si="10"/>
        <v>4.9023258033432958E-2</v>
      </c>
      <c r="AL13" s="67">
        <f t="shared" si="11"/>
        <v>152.39237801899998</v>
      </c>
      <c r="AM13" s="67">
        <f t="shared" si="12"/>
        <v>24.756504677653858</v>
      </c>
      <c r="AN13" s="67">
        <v>91.284270785999993</v>
      </c>
      <c r="AO13" s="67">
        <f t="shared" si="13"/>
        <v>14.829347150341556</v>
      </c>
      <c r="AP13" s="81">
        <f>SUMIFS($AO$3:$AO13,$D$3:$D13,D13)</f>
        <v>172.4483234190044</v>
      </c>
      <c r="AQ13" s="67">
        <v>30.85</v>
      </c>
      <c r="AR13" s="67">
        <f t="shared" si="14"/>
        <v>5.0116559583472098</v>
      </c>
      <c r="AS13" s="81">
        <f>SUMIFS($AR$3:$AR13,$D$3:$D13,D13)</f>
        <v>7.5337238845162915</v>
      </c>
      <c r="AT13" s="67">
        <f t="shared" si="56"/>
        <v>30.258107232999983</v>
      </c>
      <c r="AU13" s="79">
        <f t="shared" si="15"/>
        <v>122.134270786</v>
      </c>
      <c r="AV13" s="40">
        <f t="shared" si="16"/>
        <v>455.79761105</v>
      </c>
      <c r="AW13" s="67">
        <f t="shared" si="17"/>
        <v>0.92244390592751901</v>
      </c>
      <c r="AX13" s="67">
        <f>SUMIFS($AV$3:$AV13,$D$3:$D13,D13)</f>
        <v>4372.0287038320002</v>
      </c>
      <c r="AY13" s="67"/>
      <c r="AZ13" s="67"/>
      <c r="BA13" s="262">
        <f t="shared" si="18"/>
        <v>434.20888443900003</v>
      </c>
      <c r="BB13" s="262">
        <f t="shared" si="19"/>
        <v>0.87875260782445019</v>
      </c>
      <c r="BC13" s="262"/>
      <c r="BD13" s="262"/>
      <c r="BE13" s="260">
        <f t="shared" si="20"/>
        <v>384.52588644600002</v>
      </c>
      <c r="BF13" s="260">
        <f t="shared" si="21"/>
        <v>0.7782040801099761</v>
      </c>
      <c r="BG13" s="260"/>
      <c r="BH13" s="260"/>
      <c r="BI13" s="68"/>
      <c r="BJ13" s="68"/>
      <c r="BK13" s="68"/>
      <c r="BL13" s="67">
        <f t="shared" si="22"/>
        <v>212.41629911000001</v>
      </c>
      <c r="BM13" s="67">
        <f>SUMIFS($BL$3:$BL13,$D$3:$D13,D13)</f>
        <v>2301.8006808099999</v>
      </c>
      <c r="BN13" s="67"/>
      <c r="BO13" s="68"/>
      <c r="BP13" s="68"/>
      <c r="BQ13" s="68"/>
      <c r="BR13" s="67">
        <v>167.600203564</v>
      </c>
      <c r="BS13" s="67">
        <f t="shared" si="57"/>
        <v>44.816095546000014</v>
      </c>
      <c r="BT13" s="67">
        <f t="shared" si="23"/>
        <v>50.868581559999996</v>
      </c>
      <c r="BU13" s="67">
        <f t="shared" si="24"/>
        <v>49.682997993000001</v>
      </c>
      <c r="BV13" s="67">
        <f t="shared" si="25"/>
        <v>8.0711213264236914</v>
      </c>
      <c r="BW13" s="67">
        <f t="shared" si="26"/>
        <v>0.10054852771447409</v>
      </c>
      <c r="BX13" s="67"/>
      <c r="BY13" s="67">
        <f t="shared" si="27"/>
        <v>56.386418947999999</v>
      </c>
      <c r="BZ13" s="67">
        <f t="shared" si="28"/>
        <v>78.018579887000001</v>
      </c>
      <c r="CA13" s="67">
        <f t="shared" si="29"/>
        <v>8.4247335519999993</v>
      </c>
      <c r="CB13" s="40">
        <f t="shared" si="30"/>
        <v>126.85043426400011</v>
      </c>
      <c r="CC13" s="40">
        <f>SUMIFS($CB$3:$CB13,$D$3:$D13,D13)</f>
        <v>855.78101388800053</v>
      </c>
      <c r="CD13" s="40"/>
      <c r="CE13" s="69"/>
      <c r="CF13" s="69"/>
      <c r="CG13" s="69"/>
      <c r="CH13" s="14">
        <f t="shared" si="31"/>
        <v>20.607155095562632</v>
      </c>
      <c r="CI13" s="14">
        <f t="shared" si="32"/>
        <v>0.25672010386699956</v>
      </c>
      <c r="CJ13" s="14"/>
      <c r="CK13" s="264"/>
      <c r="CL13" s="81">
        <f t="shared" si="33"/>
        <v>176.53343225700013</v>
      </c>
      <c r="CM13" s="81">
        <f t="shared" si="34"/>
        <v>0.35726863158147365</v>
      </c>
      <c r="CN13" s="40">
        <f t="shared" si="35"/>
        <v>145.64577971900002</v>
      </c>
      <c r="CO13" s="40">
        <f>SUMIFS($CN$3:$CN13,$D$3:$D13,D13)</f>
        <v>857.00501425800007</v>
      </c>
      <c r="CP13" s="40"/>
      <c r="CQ13" s="69"/>
      <c r="CR13" s="69"/>
      <c r="CS13" s="69"/>
      <c r="CT13" s="40">
        <f t="shared" si="36"/>
        <v>23.660503719184817</v>
      </c>
      <c r="CU13" s="40">
        <f t="shared" si="37"/>
        <v>0.29475815289237117</v>
      </c>
      <c r="CV13" s="40">
        <f t="shared" si="38"/>
        <v>1.7344080653044456</v>
      </c>
      <c r="CW13" s="40"/>
      <c r="CX13" s="267"/>
      <c r="CY13" s="67">
        <v>56.035447360000006</v>
      </c>
      <c r="CZ13" s="67">
        <f t="shared" si="39"/>
        <v>9.1030918522008246</v>
      </c>
      <c r="DA13" s="67"/>
      <c r="DB13" s="67">
        <v>0</v>
      </c>
      <c r="DC13" s="67">
        <f t="shared" si="40"/>
        <v>0</v>
      </c>
      <c r="DD13" s="67">
        <f t="shared" si="41"/>
        <v>89.610332359000012</v>
      </c>
      <c r="DE13" s="67">
        <f t="shared" si="42"/>
        <v>14.557411866983992</v>
      </c>
      <c r="DF13" s="81">
        <f t="shared" si="43"/>
        <v>601.44339076899996</v>
      </c>
      <c r="DG13" s="81">
        <f t="shared" si="44"/>
        <v>1.2172020588198902</v>
      </c>
      <c r="DH13" s="40">
        <f t="shared" si="45"/>
        <v>-18.795345454999904</v>
      </c>
      <c r="DI13" s="40">
        <f>SUMIFS($DH$3:$DH13,$D$3:$D13,D13)</f>
        <v>-1.224000369999473</v>
      </c>
      <c r="DJ13" s="40"/>
      <c r="DK13" s="40">
        <f t="shared" si="46"/>
        <v>-3.0533486236221852</v>
      </c>
      <c r="DL13" s="40"/>
      <c r="DM13" s="69"/>
      <c r="DN13" s="69"/>
      <c r="DO13" s="69"/>
      <c r="DP13" s="67">
        <f t="shared" si="47"/>
        <v>-3.8038049025371598E-2</v>
      </c>
      <c r="DQ13" s="269"/>
      <c r="DR13" s="81">
        <f t="shared" si="48"/>
        <v>30.887652538000097</v>
      </c>
      <c r="DS13" s="81"/>
      <c r="DT13" s="81">
        <f t="shared" si="49"/>
        <v>6.2510478689102505E-2</v>
      </c>
      <c r="DU13" s="264"/>
      <c r="DV13" s="70">
        <v>207.37473554600001</v>
      </c>
      <c r="DW13" s="70">
        <v>224.00370205499999</v>
      </c>
      <c r="DX13" s="217">
        <v>47.451825946537433</v>
      </c>
      <c r="DY13" s="218">
        <f t="shared" si="50"/>
        <v>1227.8727608300098</v>
      </c>
      <c r="DZ13" s="218"/>
      <c r="EA13" s="220"/>
      <c r="EB13" s="219">
        <f t="shared" si="51"/>
        <v>781.12862118227349</v>
      </c>
      <c r="EC13" s="219"/>
      <c r="ED13" s="222"/>
      <c r="EE13" s="219">
        <f t="shared" si="52"/>
        <v>960.54809684991619</v>
      </c>
      <c r="EF13" s="221"/>
      <c r="EG13" s="220"/>
      <c r="EH13" s="219">
        <f t="shared" si="53"/>
        <v>306.93398370611658</v>
      </c>
      <c r="EI13" s="221"/>
      <c r="EJ13" s="222"/>
    </row>
    <row r="14" spans="1:140">
      <c r="A14" s="66">
        <v>37956</v>
      </c>
      <c r="B14" s="86">
        <f t="shared" si="0"/>
        <v>12</v>
      </c>
      <c r="C14" t="str">
        <f t="shared" si="1"/>
        <v>Diciembre</v>
      </c>
      <c r="D14">
        <f t="shared" si="54"/>
        <v>2003</v>
      </c>
      <c r="E14" s="65">
        <f t="shared" si="2"/>
        <v>49411.959699781924</v>
      </c>
      <c r="F14" s="65">
        <f t="shared" si="3"/>
        <v>5982.66</v>
      </c>
      <c r="G14" s="40">
        <f t="shared" si="4"/>
        <v>837.1590665079998</v>
      </c>
      <c r="H14" s="67">
        <f t="shared" si="55"/>
        <v>1.6942438057393916</v>
      </c>
      <c r="I14" s="67">
        <f>SUMIFS($G$3:$G14,$D$3:$D14,D14)</f>
        <v>6064.968784228</v>
      </c>
      <c r="J14" s="14">
        <f>SUM(G3:G14)</f>
        <v>6064.968784228</v>
      </c>
      <c r="K14" s="14">
        <f>J14/E14*100</f>
        <v>12.274293149022315</v>
      </c>
      <c r="L14" s="68"/>
      <c r="M14" s="68"/>
      <c r="N14" s="68"/>
      <c r="O14" s="67">
        <f t="shared" si="5"/>
        <v>373.56272912899988</v>
      </c>
      <c r="P14" s="67">
        <f t="shared" si="6"/>
        <v>0.75601682547848548</v>
      </c>
      <c r="Q14" s="67">
        <f>SUMIFS($O$3:$O14,$D$3:$D14,D14)</f>
        <v>3675.8208073330002</v>
      </c>
      <c r="R14" s="67">
        <f t="shared" ref="R14:R77" si="58">SUM(O3:O14)</f>
        <v>3675.8208073330002</v>
      </c>
      <c r="S14" s="68"/>
      <c r="T14" s="68"/>
      <c r="U14" s="68"/>
      <c r="V14" s="67">
        <v>125.348306595</v>
      </c>
      <c r="W14" s="67">
        <f>SUM(V3:V14)</f>
        <v>1629.2645083789998</v>
      </c>
      <c r="X14" s="71"/>
      <c r="Y14" s="71"/>
      <c r="Z14" s="67">
        <v>218.41535654299997</v>
      </c>
      <c r="AA14" s="67">
        <f>SUM(Z3:Z14)</f>
        <v>2077.0287278750002</v>
      </c>
      <c r="AB14" s="71"/>
      <c r="AC14" s="71"/>
      <c r="AD14" s="67">
        <v>70.537999999999997</v>
      </c>
      <c r="AE14" s="67">
        <v>86.838750296000001</v>
      </c>
      <c r="AF14" s="71"/>
      <c r="AG14" s="71"/>
      <c r="AH14" s="67">
        <f t="shared" si="7"/>
        <v>65.997312464999993</v>
      </c>
      <c r="AI14" s="67">
        <f t="shared" si="8"/>
        <v>0.13356546242243306</v>
      </c>
      <c r="AJ14" s="67">
        <f t="shared" si="9"/>
        <v>11.352104930000001</v>
      </c>
      <c r="AK14" s="67">
        <f t="shared" si="10"/>
        <v>2.2974407408597686E-2</v>
      </c>
      <c r="AL14" s="67">
        <f t="shared" si="11"/>
        <v>386.24691998399999</v>
      </c>
      <c r="AM14" s="67">
        <f t="shared" si="12"/>
        <v>64.56106815095626</v>
      </c>
      <c r="AN14" s="67">
        <v>331.37464534399999</v>
      </c>
      <c r="AO14" s="67">
        <f t="shared" si="13"/>
        <v>55.389182294163462</v>
      </c>
      <c r="AP14" s="81">
        <f>SUMIFS($AO$3:$AO14,$D$3:$D14,D14)</f>
        <v>227.83750571316784</v>
      </c>
      <c r="AQ14" s="67">
        <v>0</v>
      </c>
      <c r="AR14" s="67">
        <f t="shared" si="14"/>
        <v>0</v>
      </c>
      <c r="AS14" s="81">
        <f>SUMIFS($AR$3:$AR14,$D$3:$D14,D14)</f>
        <v>7.5337238845162915</v>
      </c>
      <c r="AT14" s="67">
        <f t="shared" si="56"/>
        <v>54.872274640000001</v>
      </c>
      <c r="AU14" s="79">
        <f t="shared" si="15"/>
        <v>331.37464534399999</v>
      </c>
      <c r="AV14" s="40">
        <f t="shared" si="16"/>
        <v>812.60362549000001</v>
      </c>
      <c r="AW14" s="67">
        <f t="shared" si="17"/>
        <v>1.6445484664587924</v>
      </c>
      <c r="AX14" s="67">
        <f>SUMIFS($AV$3:$AV14,$D$3:$D14,D14)</f>
        <v>5184.6323293220003</v>
      </c>
      <c r="AY14" s="67">
        <f>SUM(AV3:AV14)</f>
        <v>5184.6323293220003</v>
      </c>
      <c r="AZ14" s="67">
        <f>AY14/E14*100</f>
        <v>10.492666878267697</v>
      </c>
      <c r="BA14" s="262">
        <f t="shared" si="18"/>
        <v>731.80041932500001</v>
      </c>
      <c r="BB14" s="262">
        <f t="shared" si="19"/>
        <v>1.4810188136056255</v>
      </c>
      <c r="BC14" s="262">
        <f>SUM(BA3:BA14)</f>
        <v>4980.7051155029994</v>
      </c>
      <c r="BD14" s="262">
        <f>BC14/E14*100</f>
        <v>10.079958669449375</v>
      </c>
      <c r="BE14" s="260">
        <f t="shared" si="20"/>
        <v>661.73433267099995</v>
      </c>
      <c r="BF14" s="260">
        <f t="shared" si="21"/>
        <v>1.3392189597246849</v>
      </c>
      <c r="BG14" s="260">
        <f>SUM(BE3:BE14)</f>
        <v>4501.872478882</v>
      </c>
      <c r="BH14" s="260">
        <f>BG14/E14*100</f>
        <v>9.1108964433601862</v>
      </c>
      <c r="BI14" s="71"/>
      <c r="BJ14" s="68"/>
      <c r="BK14" s="68"/>
      <c r="BL14" s="67">
        <f t="shared" si="22"/>
        <v>403.81622412799993</v>
      </c>
      <c r="BM14" s="67">
        <f>SUMIFS($BL$3:$BL14,$D$3:$D14,D14)</f>
        <v>2705.6169049379996</v>
      </c>
      <c r="BN14" s="67">
        <f>SUM(BL3:BL14)</f>
        <v>2705.6169049379996</v>
      </c>
      <c r="BO14" s="68"/>
      <c r="BP14" s="68"/>
      <c r="BQ14" s="68"/>
      <c r="BR14" s="67">
        <v>168.377722398</v>
      </c>
      <c r="BS14" s="67">
        <f t="shared" si="57"/>
        <v>235.43850172999993</v>
      </c>
      <c r="BT14" s="67">
        <f t="shared" si="23"/>
        <v>37.641264285000005</v>
      </c>
      <c r="BU14" s="67">
        <f t="shared" si="24"/>
        <v>70.066086654000003</v>
      </c>
      <c r="BV14" s="67">
        <f t="shared" si="25"/>
        <v>11.711527423253202</v>
      </c>
      <c r="BW14" s="67">
        <f t="shared" si="26"/>
        <v>0.14179985388094055</v>
      </c>
      <c r="BX14" s="67">
        <f>SUM(BU3:BU14)</f>
        <v>478.83263662100001</v>
      </c>
      <c r="BY14" s="67">
        <f t="shared" si="27"/>
        <v>140.81332075500001</v>
      </c>
      <c r="BZ14" s="67">
        <f t="shared" si="28"/>
        <v>145.710186088</v>
      </c>
      <c r="CA14" s="67">
        <f t="shared" si="29"/>
        <v>14.55654358</v>
      </c>
      <c r="CB14" s="40">
        <f t="shared" si="30"/>
        <v>24.555441017999783</v>
      </c>
      <c r="CC14" s="40">
        <f>SUMIFS($CB$3:$CB14,$D$3:$D14,D14)</f>
        <v>880.33645490600031</v>
      </c>
      <c r="CD14" s="40">
        <f t="shared" ref="CD14:CD77" si="59">SUM(CB3:CB14)</f>
        <v>880.33645490600031</v>
      </c>
      <c r="CE14" s="69"/>
      <c r="CF14" s="69"/>
      <c r="CG14" s="69"/>
      <c r="CH14" s="14">
        <f t="shared" si="31"/>
        <v>4.1044353210778795</v>
      </c>
      <c r="CI14" s="14">
        <f t="shared" si="32"/>
        <v>4.9695339280599625E-2</v>
      </c>
      <c r="CJ14" s="14">
        <f>SUM(CH3:CH14)</f>
        <v>138.54508172958438</v>
      </c>
      <c r="CK14" s="264">
        <f>CD14/E14*100</f>
        <v>1.7816262707546198</v>
      </c>
      <c r="CL14" s="81">
        <f t="shared" si="33"/>
        <v>94.621527671999786</v>
      </c>
      <c r="CM14" s="81">
        <f t="shared" si="34"/>
        <v>0.19149519316154018</v>
      </c>
      <c r="CN14" s="40">
        <f t="shared" si="35"/>
        <v>257.67363286199998</v>
      </c>
      <c r="CO14" s="40">
        <f>SUMIFS($CN$3:$CN14,$D$3:$D14,D14)</f>
        <v>1114.6786471200001</v>
      </c>
      <c r="CP14" s="40">
        <f>SUM(CN3:CN14)</f>
        <v>1114.6786471200001</v>
      </c>
      <c r="CQ14" s="69"/>
      <c r="CR14" s="69"/>
      <c r="CS14" s="69"/>
      <c r="CT14" s="40">
        <f t="shared" si="36"/>
        <v>43.07007800242701</v>
      </c>
      <c r="CU14" s="40">
        <f t="shared" si="37"/>
        <v>0.52148029430036391</v>
      </c>
      <c r="CV14" s="40">
        <f t="shared" si="38"/>
        <v>2.2558883596048096</v>
      </c>
      <c r="CW14" s="40">
        <f>SUM(CT3:CT14)</f>
        <v>178.15790256440567</v>
      </c>
      <c r="CX14" s="267">
        <f>CP14/E14*100</f>
        <v>2.2558883596048096</v>
      </c>
      <c r="CY14" s="67">
        <v>150.63876006799998</v>
      </c>
      <c r="CZ14" s="67">
        <f t="shared" si="39"/>
        <v>25.179227980196096</v>
      </c>
      <c r="DA14" s="67">
        <f>SUM(CZ3:CZ14)</f>
        <v>95.396854060621394</v>
      </c>
      <c r="DB14" s="67">
        <v>0</v>
      </c>
      <c r="DC14" s="67">
        <f t="shared" si="40"/>
        <v>0</v>
      </c>
      <c r="DD14" s="67">
        <f t="shared" si="41"/>
        <v>107.03487279399999</v>
      </c>
      <c r="DE14" s="67">
        <f t="shared" si="42"/>
        <v>17.890850022230914</v>
      </c>
      <c r="DF14" s="81">
        <f t="shared" si="43"/>
        <v>1070.277258352</v>
      </c>
      <c r="DG14" s="81">
        <f t="shared" si="44"/>
        <v>2.166028760759156</v>
      </c>
      <c r="DH14" s="40">
        <f t="shared" si="45"/>
        <v>-233.11819184400019</v>
      </c>
      <c r="DI14" s="40">
        <f>SUMIFS($DH$3:$DH14,$D$3:$D14,D14)</f>
        <v>-234.34219221399968</v>
      </c>
      <c r="DJ14" s="40">
        <f t="shared" ref="DJ14:DJ77" si="60">SUM(DH3:DH14)</f>
        <v>-234.34219221399968</v>
      </c>
      <c r="DK14" s="40">
        <f t="shared" si="46"/>
        <v>-38.965642681349131</v>
      </c>
      <c r="DL14" s="40">
        <f>SUM(DK3:DK14)</f>
        <v>-39.612820834821314</v>
      </c>
      <c r="DM14" s="69"/>
      <c r="DN14" s="69"/>
      <c r="DO14" s="69"/>
      <c r="DP14" s="67">
        <f t="shared" si="47"/>
        <v>-0.47178495501976425</v>
      </c>
      <c r="DQ14" s="264">
        <f>DJ14/E14*100</f>
        <v>-0.47426208885018972</v>
      </c>
      <c r="DR14" s="81">
        <f t="shared" si="48"/>
        <v>-163.05210519000019</v>
      </c>
      <c r="DS14" s="81">
        <f>SUM(DR3:DR14)</f>
        <v>244.49044440700038</v>
      </c>
      <c r="DT14" s="81">
        <f t="shared" si="49"/>
        <v>-0.32998510113882373</v>
      </c>
      <c r="DU14" s="264">
        <f>DS14/E14*100</f>
        <v>0.49480013723900013</v>
      </c>
      <c r="DV14" s="70">
        <v>392.84529389800002</v>
      </c>
      <c r="DW14" s="70">
        <v>423.42305551200002</v>
      </c>
      <c r="DX14" s="217">
        <v>47.891831287102249</v>
      </c>
      <c r="DY14" s="218">
        <f t="shared" si="50"/>
        <v>1748.0205788945373</v>
      </c>
      <c r="DZ14" s="218">
        <f>SUM(DY3:DY14)</f>
        <v>12987.697959294139</v>
      </c>
      <c r="EA14" s="220"/>
      <c r="EB14" s="219">
        <f t="shared" si="51"/>
        <v>780.01345759689934</v>
      </c>
      <c r="EC14" s="219">
        <f>SUM(EB3:EB14)</f>
        <v>7880.3599714699139</v>
      </c>
      <c r="ED14" s="222"/>
      <c r="EE14" s="219">
        <f t="shared" si="52"/>
        <v>1696.747866287674</v>
      </c>
      <c r="EF14" s="219">
        <f>SUM(EE3:EE14)</f>
        <v>11099.767305485175</v>
      </c>
      <c r="EG14" s="220"/>
      <c r="EH14" s="219">
        <f t="shared" si="53"/>
        <v>538.03253276596683</v>
      </c>
      <c r="EI14" s="219">
        <f>SUM(EH3:EH14)</f>
        <v>2377.0312407782721</v>
      </c>
      <c r="EJ14" s="222"/>
    </row>
    <row r="15" spans="1:140">
      <c r="A15" s="72">
        <v>37987</v>
      </c>
      <c r="B15" s="87">
        <f t="shared" si="0"/>
        <v>1</v>
      </c>
      <c r="C15" t="str">
        <f t="shared" si="1"/>
        <v>Enero</v>
      </c>
      <c r="D15">
        <f t="shared" si="54"/>
        <v>2004</v>
      </c>
      <c r="E15" s="65">
        <f t="shared" si="2"/>
        <v>57501.991731711008</v>
      </c>
      <c r="F15" s="65">
        <f t="shared" si="3"/>
        <v>6190.4761904761908</v>
      </c>
      <c r="G15" s="40">
        <f t="shared" si="4"/>
        <v>377.89362093800003</v>
      </c>
      <c r="H15" s="67">
        <f t="shared" si="55"/>
        <v>0.65718353322638123</v>
      </c>
      <c r="I15" s="67">
        <f>SUMIFS($G$3:$G15,$D$3:$D15,D15)</f>
        <v>377.89362093800003</v>
      </c>
      <c r="J15" s="14">
        <f t="shared" ref="J15:J78" si="61">SUM(G4:G15)</f>
        <v>6050.7447638530002</v>
      </c>
      <c r="K15" s="14">
        <f t="shared" ref="K15:K78" si="62">J15/E15*100</f>
        <v>10.522669879130737</v>
      </c>
      <c r="L15" s="71">
        <f>IFERROR(I15/I3-1,0)</f>
        <v>-3.6274879975741747E-2</v>
      </c>
      <c r="M15" s="71">
        <f>IFERROR(G15/G3-1,0)</f>
        <v>-3.6274879975741747E-2</v>
      </c>
      <c r="N15" s="68"/>
      <c r="O15" s="67">
        <f t="shared" si="5"/>
        <v>319.07274518400004</v>
      </c>
      <c r="P15" s="67">
        <f t="shared" si="6"/>
        <v>0.55488990133195482</v>
      </c>
      <c r="Q15" s="67">
        <f>SUMIFS($O$3:$O15,$D$3:$D15,D15)</f>
        <v>319.07274518400004</v>
      </c>
      <c r="R15" s="67">
        <f t="shared" si="58"/>
        <v>3750.332351303</v>
      </c>
      <c r="S15" s="71">
        <f>IFERROR(O15/O3-1,0)</f>
        <v>0.30467442750577467</v>
      </c>
      <c r="T15" s="71">
        <f>IFERROR(Q15/Q3-1,0)</f>
        <v>0.30467442750577467</v>
      </c>
      <c r="U15" s="68"/>
      <c r="V15" s="67">
        <v>131.32275641700002</v>
      </c>
      <c r="W15" s="67">
        <f t="shared" ref="W15:W78" si="63">SUM(V4:V15)</f>
        <v>1647.3481089949998</v>
      </c>
      <c r="X15" s="71"/>
      <c r="Y15" s="71">
        <f>IFERROR(V15/V3-1,0)</f>
        <v>0.15969388404642593</v>
      </c>
      <c r="Z15" s="67">
        <v>196.70974548000001</v>
      </c>
      <c r="AA15" s="67">
        <f t="shared" ref="AA15:AA78" si="64">SUM(Z4:Z15)</f>
        <v>2133.0694664430002</v>
      </c>
      <c r="AB15" s="71"/>
      <c r="AC15" s="71">
        <f>IFERROR(Z15/Z3-1,0)</f>
        <v>0.39838724818081683</v>
      </c>
      <c r="AD15" s="67">
        <v>80.206769242000007</v>
      </c>
      <c r="AE15" s="67">
        <v>75.943477689000005</v>
      </c>
      <c r="AF15" s="71">
        <f>IFERROR(AD15/AD3-1,0)</f>
        <v>0.11958081018983813</v>
      </c>
      <c r="AG15" s="71">
        <f>IFERROR(AE15/AE3-1,0)</f>
        <v>0.46895393970735832</v>
      </c>
      <c r="AH15" s="67">
        <f t="shared" si="7"/>
        <v>0</v>
      </c>
      <c r="AI15" s="67">
        <f t="shared" si="8"/>
        <v>0</v>
      </c>
      <c r="AJ15" s="67">
        <f t="shared" si="9"/>
        <v>6.7350556730000006</v>
      </c>
      <c r="AK15" s="67">
        <f t="shared" si="10"/>
        <v>1.1712734585653969E-2</v>
      </c>
      <c r="AL15" s="67">
        <f t="shared" si="11"/>
        <v>52.085820081000008</v>
      </c>
      <c r="AM15" s="67">
        <f t="shared" si="12"/>
        <v>8.4138632438538465</v>
      </c>
      <c r="AN15" s="67">
        <v>35.411304127000001</v>
      </c>
      <c r="AO15" s="67">
        <f t="shared" si="13"/>
        <v>5.720287589746154</v>
      </c>
      <c r="AP15" s="81">
        <f>SUMIFS($AO$3:$AO15,$D$3:$D15,D15)</f>
        <v>5.720287589746154</v>
      </c>
      <c r="AQ15" s="67">
        <v>0</v>
      </c>
      <c r="AR15" s="67">
        <f t="shared" si="14"/>
        <v>0</v>
      </c>
      <c r="AS15" s="81">
        <f>SUMIFS($AR$3:$AR15,$D$3:$D15,D15)</f>
        <v>0</v>
      </c>
      <c r="AT15" s="67">
        <f t="shared" si="56"/>
        <v>16.674515954000007</v>
      </c>
      <c r="AU15" s="79">
        <f t="shared" si="15"/>
        <v>35.411304127000001</v>
      </c>
      <c r="AV15" s="40">
        <f t="shared" si="16"/>
        <v>329.09690646299998</v>
      </c>
      <c r="AW15" s="67">
        <f t="shared" si="17"/>
        <v>0.57232262144671187</v>
      </c>
      <c r="AX15" s="67">
        <f>SUMIFS($AV$3:$AV15,$D$3:$D15,D15)</f>
        <v>329.09690646299998</v>
      </c>
      <c r="AY15" s="67">
        <f t="shared" ref="AY15:AY78" si="65">SUM(AV4:AV15)</f>
        <v>5137.3949724160002</v>
      </c>
      <c r="AZ15" s="67">
        <f t="shared" ref="AZ15:AZ78" si="66">AY15/E15*100</f>
        <v>8.9342904788163136</v>
      </c>
      <c r="BA15" s="262">
        <f t="shared" si="18"/>
        <v>329.09690646299998</v>
      </c>
      <c r="BB15" s="262">
        <f t="shared" si="19"/>
        <v>0.57232262144671187</v>
      </c>
      <c r="BC15" s="262">
        <f t="shared" ref="BC15:BC78" si="67">SUM(BA4:BA15)</f>
        <v>4933.4677585969994</v>
      </c>
      <c r="BD15" s="262">
        <f t="shared" ref="BD15:BD78" si="68">BC15/E15*100</f>
        <v>8.5796467392212215</v>
      </c>
      <c r="BE15" s="260">
        <f t="shared" si="20"/>
        <v>302.738772396</v>
      </c>
      <c r="BF15" s="260">
        <f t="shared" si="21"/>
        <v>0.52648397608294784</v>
      </c>
      <c r="BG15" s="260">
        <f t="shared" ref="BG15:BG78" si="69">SUM(BE4:BE15)</f>
        <v>4504.7312533529994</v>
      </c>
      <c r="BH15" s="260">
        <f t="shared" ref="BH15:BH78" si="70">BG15/E15*100</f>
        <v>7.8340438612472365</v>
      </c>
      <c r="BI15" s="71">
        <f>IFERROR(AV15/AV3-1,0)</f>
        <v>-0.12551968158074212</v>
      </c>
      <c r="BJ15" s="71">
        <f t="shared" ref="BJ15:BJ78" si="71">IFERROR(AX15/AX3-1,0)</f>
        <v>-0.12551968158074212</v>
      </c>
      <c r="BK15" s="68"/>
      <c r="BL15" s="67">
        <f t="shared" si="22"/>
        <v>214.44415955499997</v>
      </c>
      <c r="BM15" s="67">
        <f>SUMIFS($BL$3:$BL15,$D$3:$D15,D15)</f>
        <v>214.44415955499997</v>
      </c>
      <c r="BN15" s="67">
        <f t="shared" ref="BN15:BN78" si="72">SUM(BL4:BL15)</f>
        <v>2723.8955371650004</v>
      </c>
      <c r="BO15" s="71">
        <f>IFERROR(BL15/BL3-1,0)</f>
        <v>9.3179634954091872E-2</v>
      </c>
      <c r="BP15" s="71">
        <f>IFERROR(BM15/BM3-1,0)</f>
        <v>9.3179634954091872E-2</v>
      </c>
      <c r="BQ15" s="68"/>
      <c r="BR15" s="67">
        <v>171.189500012</v>
      </c>
      <c r="BS15" s="67">
        <f t="shared" si="57"/>
        <v>43.254659542999974</v>
      </c>
      <c r="BT15" s="67">
        <f t="shared" si="23"/>
        <v>0.125</v>
      </c>
      <c r="BU15" s="67">
        <f t="shared" si="24"/>
        <v>26.358134066999998</v>
      </c>
      <c r="BV15" s="67">
        <f t="shared" si="25"/>
        <v>4.257852426207692</v>
      </c>
      <c r="BW15" s="67">
        <f t="shared" si="26"/>
        <v>4.5838645363764155E-2</v>
      </c>
      <c r="BX15" s="67">
        <f t="shared" ref="BX15:BX78" si="73">SUM(BU4:BU15)</f>
        <v>428.73650524400006</v>
      </c>
      <c r="BY15" s="67">
        <f t="shared" si="27"/>
        <v>15.525228144000002</v>
      </c>
      <c r="BZ15" s="67">
        <f t="shared" si="28"/>
        <v>72.644384697000007</v>
      </c>
      <c r="CA15" s="67">
        <f t="shared" si="29"/>
        <v>0</v>
      </c>
      <c r="CB15" s="40">
        <f t="shared" si="30"/>
        <v>48.796714475000044</v>
      </c>
      <c r="CC15" s="40">
        <f>SUMIFS($CB$3:$CB15,$D$3:$D15,D15)</f>
        <v>48.796714475000044</v>
      </c>
      <c r="CD15" s="40">
        <f t="shared" si="59"/>
        <v>913.34979143700036</v>
      </c>
      <c r="CE15" s="73">
        <f>IFERROR(CB15/CB3-1,0)</f>
        <v>2.0916521576136873</v>
      </c>
      <c r="CF15" s="73">
        <f>IFERROR(CC15/CC3-1,0)</f>
        <v>2.0916521576136873</v>
      </c>
      <c r="CG15" s="69"/>
      <c r="CH15" s="14">
        <f t="shared" si="31"/>
        <v>7.8825461844230835</v>
      </c>
      <c r="CI15" s="14">
        <f t="shared" si="32"/>
        <v>8.4860911779669354E-2</v>
      </c>
      <c r="CJ15" s="14">
        <f t="shared" ref="CJ15:CJ78" si="74">SUM(CH4:CH15)</f>
        <v>144.20108896934161</v>
      </c>
      <c r="CK15" s="264">
        <f t="shared" ref="CK15:CK78" si="75">CD15/E15*100</f>
        <v>1.5883794003144227</v>
      </c>
      <c r="CL15" s="81">
        <f t="shared" si="33"/>
        <v>75.154848542000039</v>
      </c>
      <c r="CM15" s="81">
        <f t="shared" si="34"/>
        <v>0.13069955714343351</v>
      </c>
      <c r="CN15" s="40">
        <f t="shared" si="35"/>
        <v>0.91441225199999998</v>
      </c>
      <c r="CO15" s="40">
        <f>SUMIFS($CN$3:$CN15,$D$3:$D15,D15)</f>
        <v>0.91441225199999998</v>
      </c>
      <c r="CP15" s="40">
        <f t="shared" ref="CP15:CP78" si="76">SUM(CN4:CN15)</f>
        <v>1089.8308018119999</v>
      </c>
      <c r="CQ15" s="73">
        <f>IFERROR(CN15/CN3-1,0)</f>
        <v>-0.9645057406219022</v>
      </c>
      <c r="CR15" s="73">
        <f>IFERROR(CO15/CO3-1,0)</f>
        <v>-0.9645057406219022</v>
      </c>
      <c r="CS15" s="69"/>
      <c r="CT15" s="40">
        <f t="shared" si="36"/>
        <v>0.14771274839999998</v>
      </c>
      <c r="CU15" s="40">
        <f t="shared" si="37"/>
        <v>1.5902270938133833E-3</v>
      </c>
      <c r="CV15" s="40">
        <f t="shared" si="38"/>
        <v>1.5902270938133833E-3</v>
      </c>
      <c r="CW15" s="40">
        <f t="shared" ref="CW15:CW78" si="77">SUM(CT4:CT15)</f>
        <v>174.67136984498697</v>
      </c>
      <c r="CX15" s="267">
        <f t="shared" ref="CX15:CX78" si="78">CP15/E15*100</f>
        <v>1.8952922655216193</v>
      </c>
      <c r="CY15" s="67">
        <v>6.8065500000000001E-2</v>
      </c>
      <c r="CZ15" s="67">
        <f t="shared" si="39"/>
        <v>1.0995196153846153E-2</v>
      </c>
      <c r="DA15" s="67">
        <f t="shared" ref="DA15:DA78" si="79">SUM(CZ4:CZ15)</f>
        <v>95.392393200347797</v>
      </c>
      <c r="DB15" s="67">
        <v>0</v>
      </c>
      <c r="DC15" s="67">
        <f t="shared" si="40"/>
        <v>0</v>
      </c>
      <c r="DD15" s="67">
        <f t="shared" si="41"/>
        <v>0.84634675199999998</v>
      </c>
      <c r="DE15" s="67">
        <f t="shared" si="42"/>
        <v>0.13671755224615384</v>
      </c>
      <c r="DF15" s="81">
        <f t="shared" si="43"/>
        <v>330.01131871499996</v>
      </c>
      <c r="DG15" s="81">
        <f t="shared" si="44"/>
        <v>0.57391284854052527</v>
      </c>
      <c r="DH15" s="40">
        <f t="shared" si="45"/>
        <v>47.882302223000046</v>
      </c>
      <c r="DI15" s="40">
        <f>SUMIFS($DH$3:$DH15,$D$3:$D15,D15)</f>
        <v>47.882302223000046</v>
      </c>
      <c r="DJ15" s="40">
        <f t="shared" si="60"/>
        <v>-176.48101037499967</v>
      </c>
      <c r="DK15" s="40">
        <f t="shared" si="46"/>
        <v>7.7348334360230844</v>
      </c>
      <c r="DL15" s="40">
        <f t="shared" ref="DL15:DL78" si="80">SUM(DK4:DK15)</f>
        <v>-30.470280875645361</v>
      </c>
      <c r="DM15" s="73">
        <f>IFERROR(DH15/DH3-1,0)</f>
        <v>-5.7983645524920924</v>
      </c>
      <c r="DN15" s="73">
        <f>IFERROR(DI15/DI3-1,0)</f>
        <v>-5.7983645524920924</v>
      </c>
      <c r="DO15" s="69"/>
      <c r="DP15" s="67">
        <f t="shared" si="47"/>
        <v>8.3270684685855967E-2</v>
      </c>
      <c r="DQ15" s="264">
        <f t="shared" ref="DQ15:DQ78" si="81">DJ15/E15*100</f>
        <v>-0.30691286520719685</v>
      </c>
      <c r="DR15" s="81">
        <f t="shared" si="48"/>
        <v>74.240436290000048</v>
      </c>
      <c r="DS15" s="81">
        <f t="shared" ref="DS15:DS78" si="82">SUM(DR4:DR15)</f>
        <v>252.25549486900036</v>
      </c>
      <c r="DT15" s="81">
        <f t="shared" si="49"/>
        <v>0.12910933004962014</v>
      </c>
      <c r="DU15" s="264">
        <f t="shared" ref="DU15:DU78" si="83">DS15/E15*100</f>
        <v>0.43869001276678787</v>
      </c>
      <c r="DV15" s="70">
        <v>211.34759539800001</v>
      </c>
      <c r="DW15" s="70">
        <v>226.08436212399999</v>
      </c>
      <c r="DX15" s="217">
        <v>48.043083122921402</v>
      </c>
      <c r="DY15" s="218">
        <f t="shared" si="50"/>
        <v>786.57237707066849</v>
      </c>
      <c r="DZ15" s="218">
        <f t="shared" ref="DZ15:DZ78" si="84">SUM(DY4:DY15)</f>
        <v>12913.240731654379</v>
      </c>
      <c r="EA15" s="220"/>
      <c r="EB15" s="219">
        <f t="shared" si="51"/>
        <v>664.13877803726984</v>
      </c>
      <c r="EC15" s="219">
        <f t="shared" ref="EC15:EC78" si="85">SUM(EB4:EB15)</f>
        <v>8007.4802320446888</v>
      </c>
      <c r="ED15" s="222"/>
      <c r="EE15" s="219">
        <f t="shared" si="52"/>
        <v>685.00371972586311</v>
      </c>
      <c r="EF15" s="219">
        <f t="shared" ref="EF15:EF78" si="86">SUM(EE4:EE15)</f>
        <v>10958.399273757637</v>
      </c>
      <c r="EG15" s="220"/>
      <c r="EH15" s="219">
        <f t="shared" si="53"/>
        <v>1.9033171740048735</v>
      </c>
      <c r="EI15" s="219">
        <f t="shared" ref="EI15:EI78" si="87">SUM(EH4:EH15)</f>
        <v>2322.3646307001936</v>
      </c>
      <c r="EJ15" s="222"/>
    </row>
    <row r="16" spans="1:140">
      <c r="A16" s="66">
        <v>38018</v>
      </c>
      <c r="B16" s="86">
        <f t="shared" si="0"/>
        <v>2</v>
      </c>
      <c r="C16" t="str">
        <f t="shared" si="1"/>
        <v>Febrero</v>
      </c>
      <c r="D16">
        <f t="shared" si="54"/>
        <v>2004</v>
      </c>
      <c r="E16" s="65">
        <f t="shared" si="2"/>
        <v>57501.991731711008</v>
      </c>
      <c r="F16" s="65">
        <f t="shared" si="3"/>
        <v>6038.35</v>
      </c>
      <c r="G16" s="40">
        <f t="shared" si="4"/>
        <v>502.89529373300002</v>
      </c>
      <c r="H16" s="67">
        <f t="shared" si="55"/>
        <v>0.87457021676636115</v>
      </c>
      <c r="I16" s="67">
        <f>SUMIFS($G$3:$G16,$D$3:$D16,D16)</f>
        <v>880.78891467100004</v>
      </c>
      <c r="J16" s="14">
        <f t="shared" si="61"/>
        <v>6159.3697068780002</v>
      </c>
      <c r="K16" s="14">
        <f t="shared" si="62"/>
        <v>10.711576280028664</v>
      </c>
      <c r="L16" s="71">
        <f t="shared" ref="L16:L79" si="88">IFERROR(I16/I4-1,0)</f>
        <v>0.12004369803179693</v>
      </c>
      <c r="M16" s="71">
        <f t="shared" ref="M16:M79" si="89">IFERROR(G16/G4-1,0)</f>
        <v>0.27550877926767714</v>
      </c>
      <c r="N16" s="68"/>
      <c r="O16" s="67">
        <f t="shared" si="5"/>
        <v>305.41434803599998</v>
      </c>
      <c r="P16" s="67">
        <f t="shared" si="6"/>
        <v>0.53113698993416092</v>
      </c>
      <c r="Q16" s="67">
        <f>SUMIFS($O$3:$O16,$D$3:$D16,D16)</f>
        <v>624.48709322000002</v>
      </c>
      <c r="R16" s="67">
        <f t="shared" si="58"/>
        <v>3825.6941647319991</v>
      </c>
      <c r="S16" s="71">
        <f t="shared" ref="S16:S79" si="90">IFERROR(O16/O4-1,0)</f>
        <v>0.3275852342063561</v>
      </c>
      <c r="T16" s="71">
        <f t="shared" ref="T16:U79" si="91">IFERROR(Q16/Q4-1,0)</f>
        <v>0.31577964582028972</v>
      </c>
      <c r="U16" s="68"/>
      <c r="V16" s="67">
        <v>125.02771813599999</v>
      </c>
      <c r="W16" s="67">
        <f t="shared" si="63"/>
        <v>1660.9112075899998</v>
      </c>
      <c r="X16" s="71"/>
      <c r="Y16" s="71">
        <f t="shared" ref="Y16:Y79" si="92">IFERROR(V16/V4-1,0)</f>
        <v>0.12168075081448659</v>
      </c>
      <c r="Z16" s="67">
        <v>187.99060784500003</v>
      </c>
      <c r="AA16" s="67">
        <f t="shared" si="64"/>
        <v>2196.3314097840002</v>
      </c>
      <c r="AB16" s="71"/>
      <c r="AC16" s="71">
        <f t="shared" ref="AC16:AC79" si="93">IFERROR(Z16/Z4-1,0)</f>
        <v>0.5071965100610154</v>
      </c>
      <c r="AD16" s="67">
        <v>78.802841837000003</v>
      </c>
      <c r="AE16" s="67">
        <v>78.435046092000007</v>
      </c>
      <c r="AF16" s="71">
        <f t="shared" ref="AF16:AF79" si="94">IFERROR(AD16/AD4-1,0)</f>
        <v>-1.6353877185974808E-2</v>
      </c>
      <c r="AG16" s="71">
        <f t="shared" ref="AG16:AG79" si="95">IFERROR(AE16/AE4-1,0)</f>
        <v>0.53134608471950773</v>
      </c>
      <c r="AH16" s="67">
        <f t="shared" si="7"/>
        <v>0</v>
      </c>
      <c r="AI16" s="67">
        <f t="shared" si="8"/>
        <v>0</v>
      </c>
      <c r="AJ16" s="67">
        <f t="shared" si="9"/>
        <v>16.509690730000003</v>
      </c>
      <c r="AK16" s="67">
        <f t="shared" si="10"/>
        <v>2.8711511084746122E-2</v>
      </c>
      <c r="AL16" s="67">
        <f t="shared" si="11"/>
        <v>180.97125496700005</v>
      </c>
      <c r="AM16" s="67">
        <f t="shared" si="12"/>
        <v>29.970315560873424</v>
      </c>
      <c r="AN16" s="67">
        <v>152.609942738</v>
      </c>
      <c r="AO16" s="67">
        <f t="shared" si="13"/>
        <v>25.27345098213916</v>
      </c>
      <c r="AP16" s="81">
        <f>SUMIFS($AO$3:$AO16,$D$3:$D16,D16)</f>
        <v>30.993738571885313</v>
      </c>
      <c r="AQ16" s="67">
        <v>0</v>
      </c>
      <c r="AR16" s="67">
        <f t="shared" si="14"/>
        <v>0</v>
      </c>
      <c r="AS16" s="81">
        <f>SUMIFS($AR$3:$AR16,$D$3:$D16,D16)</f>
        <v>0</v>
      </c>
      <c r="AT16" s="67">
        <f t="shared" si="56"/>
        <v>28.361312229000049</v>
      </c>
      <c r="AU16" s="79">
        <f t="shared" si="15"/>
        <v>152.609942738</v>
      </c>
      <c r="AV16" s="40">
        <f t="shared" si="16"/>
        <v>387.35418030799991</v>
      </c>
      <c r="AW16" s="67">
        <f t="shared" si="17"/>
        <v>0.67363611005909396</v>
      </c>
      <c r="AX16" s="67">
        <f>SUMIFS($AV$3:$AV16,$D$3:$D16,D16)</f>
        <v>716.45108677099984</v>
      </c>
      <c r="AY16" s="67">
        <f t="shared" si="65"/>
        <v>5173.0246182219998</v>
      </c>
      <c r="AZ16" s="67">
        <f t="shared" si="66"/>
        <v>8.9962529339121957</v>
      </c>
      <c r="BA16" s="262">
        <f t="shared" si="18"/>
        <v>387.35418030799991</v>
      </c>
      <c r="BB16" s="262">
        <f t="shared" si="19"/>
        <v>0.67363611005909396</v>
      </c>
      <c r="BC16" s="262">
        <f t="shared" si="67"/>
        <v>4969.1913297429992</v>
      </c>
      <c r="BD16" s="262">
        <f t="shared" si="68"/>
        <v>8.6417725370764966</v>
      </c>
      <c r="BE16" s="260">
        <f t="shared" si="20"/>
        <v>338.05739634499992</v>
      </c>
      <c r="BF16" s="260">
        <f t="shared" si="21"/>
        <v>0.58790554233718684</v>
      </c>
      <c r="BG16" s="260">
        <f t="shared" si="69"/>
        <v>4513.8344709519997</v>
      </c>
      <c r="BH16" s="260">
        <f t="shared" si="70"/>
        <v>7.8498749956564113</v>
      </c>
      <c r="BI16" s="71">
        <f t="shared" ref="BI16:BI79" si="96">IFERROR(AV16/AV4-1,0)</f>
        <v>0.10129985915383233</v>
      </c>
      <c r="BJ16" s="71">
        <f t="shared" si="71"/>
        <v>-1.5943370417257019E-2</v>
      </c>
      <c r="BK16" s="68"/>
      <c r="BL16" s="67">
        <f t="shared" si="22"/>
        <v>222.40172229599992</v>
      </c>
      <c r="BM16" s="67">
        <f>SUMIFS($BL$3:$BL16,$D$3:$D16,D16)</f>
        <v>436.84588185099989</v>
      </c>
      <c r="BN16" s="67">
        <f t="shared" si="72"/>
        <v>2737.2103958960001</v>
      </c>
      <c r="BO16" s="71">
        <f t="shared" ref="BO16:BQ79" si="97">IFERROR(BL16/BL4-1,0)</f>
        <v>6.3680991258738828E-2</v>
      </c>
      <c r="BP16" s="71">
        <f t="shared" si="97"/>
        <v>7.7960035938052341E-2</v>
      </c>
      <c r="BQ16" s="68"/>
      <c r="BR16" s="67">
        <v>171.691723083</v>
      </c>
      <c r="BS16" s="67">
        <f t="shared" si="57"/>
        <v>50.709999212999918</v>
      </c>
      <c r="BT16" s="67">
        <f t="shared" si="23"/>
        <v>17.219688692999998</v>
      </c>
      <c r="BU16" s="67">
        <f t="shared" si="24"/>
        <v>49.296783963000003</v>
      </c>
      <c r="BV16" s="67">
        <f t="shared" si="25"/>
        <v>8.1639494171420992</v>
      </c>
      <c r="BW16" s="67">
        <f t="shared" si="26"/>
        <v>8.5730567721907236E-2</v>
      </c>
      <c r="BX16" s="67">
        <f t="shared" si="73"/>
        <v>455.35685879099998</v>
      </c>
      <c r="BY16" s="67">
        <f t="shared" si="27"/>
        <v>24.302487460999998</v>
      </c>
      <c r="BZ16" s="67">
        <f t="shared" si="28"/>
        <v>73.301810293000003</v>
      </c>
      <c r="CA16" s="67">
        <f t="shared" si="29"/>
        <v>0.83168760199999991</v>
      </c>
      <c r="CB16" s="40">
        <f t="shared" si="30"/>
        <v>115.54111342500011</v>
      </c>
      <c r="CC16" s="40">
        <f>SUMIFS($CB$3:$CB16,$D$3:$D16,D16)</f>
        <v>164.33782790000015</v>
      </c>
      <c r="CD16" s="40">
        <f t="shared" si="59"/>
        <v>986.34508865600037</v>
      </c>
      <c r="CE16" s="73">
        <f t="shared" ref="CE16:CG79" si="98">IFERROR(CB16/CB4-1,0)</f>
        <v>1.7156868460477677</v>
      </c>
      <c r="CF16" s="73">
        <f t="shared" si="98"/>
        <v>1.8174198237230414</v>
      </c>
      <c r="CG16" s="69"/>
      <c r="CH16" s="14">
        <f t="shared" si="31"/>
        <v>19.134550568450006</v>
      </c>
      <c r="CI16" s="14">
        <f t="shared" si="32"/>
        <v>0.20093410670726711</v>
      </c>
      <c r="CJ16" s="14">
        <f t="shared" si="74"/>
        <v>157.20756440265103</v>
      </c>
      <c r="CK16" s="264">
        <f t="shared" si="75"/>
        <v>1.7153233461164688</v>
      </c>
      <c r="CL16" s="81">
        <f t="shared" si="33"/>
        <v>164.8378973880001</v>
      </c>
      <c r="CM16" s="81">
        <f t="shared" si="34"/>
        <v>0.28666467442917432</v>
      </c>
      <c r="CN16" s="40">
        <f t="shared" si="35"/>
        <v>18.582643844000003</v>
      </c>
      <c r="CO16" s="40">
        <f>SUMIFS($CN$3:$CN16,$D$3:$D16,D16)</f>
        <v>19.497056096000001</v>
      </c>
      <c r="CP16" s="40">
        <f t="shared" si="76"/>
        <v>1086.3926283079998</v>
      </c>
      <c r="CQ16" s="73">
        <f t="shared" ref="CQ16:CS79" si="99">IFERROR(CN16/CN4-1,0)</f>
        <v>-0.15613287416473942</v>
      </c>
      <c r="CR16" s="73">
        <f t="shared" si="99"/>
        <v>-0.59196732036314093</v>
      </c>
      <c r="CS16" s="69"/>
      <c r="CT16" s="40">
        <f t="shared" si="36"/>
        <v>3.0774373535816903</v>
      </c>
      <c r="CU16" s="40">
        <f t="shared" si="37"/>
        <v>3.231652206188209E-2</v>
      </c>
      <c r="CV16" s="40">
        <f t="shared" si="38"/>
        <v>3.390674915569547E-2</v>
      </c>
      <c r="CW16" s="40">
        <f t="shared" si="77"/>
        <v>174.57704472508905</v>
      </c>
      <c r="CX16" s="267">
        <f t="shared" si="78"/>
        <v>1.8893130404540048</v>
      </c>
      <c r="CY16" s="67">
        <v>9.8447968699999997</v>
      </c>
      <c r="CZ16" s="67">
        <f t="shared" si="39"/>
        <v>1.6303786415163082</v>
      </c>
      <c r="DA16" s="67">
        <f t="shared" si="79"/>
        <v>95.710551664614954</v>
      </c>
      <c r="DB16" s="67">
        <v>0</v>
      </c>
      <c r="DC16" s="67">
        <f t="shared" si="40"/>
        <v>0</v>
      </c>
      <c r="DD16" s="67">
        <f t="shared" si="41"/>
        <v>8.7378469740000035</v>
      </c>
      <c r="DE16" s="67">
        <f t="shared" si="42"/>
        <v>1.4470587120653826</v>
      </c>
      <c r="DF16" s="81">
        <f t="shared" si="43"/>
        <v>405.93682415199993</v>
      </c>
      <c r="DG16" s="81">
        <f t="shared" si="44"/>
        <v>0.70595263212097614</v>
      </c>
      <c r="DH16" s="40">
        <f t="shared" si="45"/>
        <v>96.958469581000102</v>
      </c>
      <c r="DI16" s="40">
        <f>SUMIFS($DH$3:$DH16,$D$3:$D16,D16)</f>
        <v>144.84077180400016</v>
      </c>
      <c r="DJ16" s="40">
        <f t="shared" si="60"/>
        <v>-100.04753965199954</v>
      </c>
      <c r="DK16" s="40">
        <f t="shared" si="46"/>
        <v>16.057113214868316</v>
      </c>
      <c r="DL16" s="40">
        <f t="shared" si="80"/>
        <v>-17.369480322438015</v>
      </c>
      <c r="DM16" s="73">
        <f t="shared" ref="DM16:DO79" si="100">IFERROR(DH16/DH4-1,0)</f>
        <v>3.7239208270751645</v>
      </c>
      <c r="DN16" s="73">
        <f t="shared" si="100"/>
        <v>12.734035096736831</v>
      </c>
      <c r="DO16" s="69"/>
      <c r="DP16" s="67">
        <f t="shared" si="47"/>
        <v>0.16861758464538501</v>
      </c>
      <c r="DQ16" s="264">
        <f t="shared" si="81"/>
        <v>-0.17398969433753658</v>
      </c>
      <c r="DR16" s="81">
        <f t="shared" si="48"/>
        <v>146.25525354400011</v>
      </c>
      <c r="DS16" s="81">
        <f t="shared" si="82"/>
        <v>355.30931913900042</v>
      </c>
      <c r="DT16" s="81">
        <f t="shared" si="49"/>
        <v>0.25434815236729225</v>
      </c>
      <c r="DU16" s="264">
        <f t="shared" si="83"/>
        <v>0.61790784708254831</v>
      </c>
      <c r="DV16" s="70">
        <v>217.71439900199999</v>
      </c>
      <c r="DW16" s="70">
        <v>234.747980899</v>
      </c>
      <c r="DX16" s="217">
        <v>48.111833957384654</v>
      </c>
      <c r="DY16" s="218">
        <f t="shared" si="50"/>
        <v>1045.2631969474342</v>
      </c>
      <c r="DZ16" s="218">
        <f t="shared" si="84"/>
        <v>13107.899974551776</v>
      </c>
      <c r="EA16" s="220"/>
      <c r="EB16" s="219">
        <f t="shared" si="51"/>
        <v>634.80088559193689</v>
      </c>
      <c r="EC16" s="219">
        <f t="shared" si="85"/>
        <v>8145.9628040110792</v>
      </c>
      <c r="ED16" s="222"/>
      <c r="EE16" s="219">
        <f t="shared" si="52"/>
        <v>805.1120658819641</v>
      </c>
      <c r="EF16" s="219">
        <f t="shared" si="86"/>
        <v>11004.696279753487</v>
      </c>
      <c r="EG16" s="220"/>
      <c r="EH16" s="219">
        <f t="shared" si="53"/>
        <v>38.623852627317618</v>
      </c>
      <c r="EI16" s="219">
        <f t="shared" si="87"/>
        <v>2313.4804871670422</v>
      </c>
      <c r="EJ16" s="222"/>
    </row>
    <row r="17" spans="1:140">
      <c r="A17" s="66">
        <v>38047</v>
      </c>
      <c r="B17" s="86">
        <f t="shared" si="0"/>
        <v>3</v>
      </c>
      <c r="C17" t="str">
        <f t="shared" si="1"/>
        <v>Marzo</v>
      </c>
      <c r="D17">
        <f t="shared" si="54"/>
        <v>2004</v>
      </c>
      <c r="E17" s="65">
        <f t="shared" si="2"/>
        <v>57501.991731711008</v>
      </c>
      <c r="F17" s="65">
        <f t="shared" si="3"/>
        <v>5974.636363636364</v>
      </c>
      <c r="G17" s="40">
        <f t="shared" si="4"/>
        <v>614.61959754999998</v>
      </c>
      <c r="H17" s="67">
        <f t="shared" si="55"/>
        <v>1.0688666236426236</v>
      </c>
      <c r="I17" s="67">
        <f>SUMIFS($G$3:$G17,$D$3:$D17,D17)</f>
        <v>1495.4085122209999</v>
      </c>
      <c r="J17" s="14">
        <f t="shared" si="61"/>
        <v>6362.1537559939989</v>
      </c>
      <c r="K17" s="14">
        <f t="shared" si="62"/>
        <v>11.064231975960267</v>
      </c>
      <c r="L17" s="71">
        <f t="shared" si="88"/>
        <v>0.24802130965741997</v>
      </c>
      <c r="M17" s="71">
        <f t="shared" si="89"/>
        <v>0.49239083388280558</v>
      </c>
      <c r="N17" s="68"/>
      <c r="O17" s="67">
        <f t="shared" si="5"/>
        <v>364.64744979199997</v>
      </c>
      <c r="P17" s="67">
        <f t="shared" si="6"/>
        <v>0.63414751178245787</v>
      </c>
      <c r="Q17" s="67">
        <f>SUMIFS($O$3:$O17,$D$3:$D17,D17)</f>
        <v>989.13454301199999</v>
      </c>
      <c r="R17" s="67">
        <f t="shared" si="58"/>
        <v>3948.6643493269994</v>
      </c>
      <c r="S17" s="71">
        <f t="shared" si="90"/>
        <v>0.50881982835564799</v>
      </c>
      <c r="T17" s="71">
        <f t="shared" si="91"/>
        <v>0.38091158705921457</v>
      </c>
      <c r="U17" s="68"/>
      <c r="V17" s="67">
        <v>135.32531167299999</v>
      </c>
      <c r="W17" s="67">
        <f t="shared" si="63"/>
        <v>1684.0124361649998</v>
      </c>
      <c r="X17" s="71"/>
      <c r="Y17" s="71">
        <f t="shared" si="92"/>
        <v>0.20584911845371701</v>
      </c>
      <c r="Z17" s="67">
        <v>225.42790476100001</v>
      </c>
      <c r="AA17" s="67">
        <f t="shared" si="64"/>
        <v>2298.4360110729999</v>
      </c>
      <c r="AB17" s="71"/>
      <c r="AC17" s="71">
        <f t="shared" si="93"/>
        <v>0.82794247651809294</v>
      </c>
      <c r="AD17" s="67">
        <v>72.646051280999998</v>
      </c>
      <c r="AE17" s="67">
        <v>91.060113708000003</v>
      </c>
      <c r="AF17" s="71">
        <f t="shared" si="94"/>
        <v>9.2191888639985509E-2</v>
      </c>
      <c r="AG17" s="71">
        <f t="shared" si="95"/>
        <v>0.70484260070828086</v>
      </c>
      <c r="AH17" s="67">
        <f t="shared" si="7"/>
        <v>92.175632925000002</v>
      </c>
      <c r="AI17" s="67">
        <f t="shared" si="8"/>
        <v>0.16029989596719879</v>
      </c>
      <c r="AJ17" s="67">
        <f t="shared" si="9"/>
        <v>16.252148076000001</v>
      </c>
      <c r="AK17" s="67">
        <f t="shared" si="10"/>
        <v>2.8263626331115971E-2</v>
      </c>
      <c r="AL17" s="67">
        <f t="shared" si="11"/>
        <v>141.54436675700001</v>
      </c>
      <c r="AM17" s="67">
        <f t="shared" si="12"/>
        <v>23.69087558507935</v>
      </c>
      <c r="AN17" s="67">
        <v>103.989614613</v>
      </c>
      <c r="AO17" s="67">
        <f t="shared" si="13"/>
        <v>17.405178873465101</v>
      </c>
      <c r="AP17" s="81">
        <f>SUMIFS($AO$3:$AO17,$D$3:$D17,D17)</f>
        <v>48.398917445350413</v>
      </c>
      <c r="AQ17" s="67">
        <v>0</v>
      </c>
      <c r="AR17" s="67">
        <f t="shared" si="14"/>
        <v>0</v>
      </c>
      <c r="AS17" s="81">
        <f>SUMIFS($AR$3:$AR17,$D$3:$D17,D17)</f>
        <v>0</v>
      </c>
      <c r="AT17" s="67">
        <f t="shared" si="56"/>
        <v>37.554752144000005</v>
      </c>
      <c r="AU17" s="79">
        <f t="shared" si="15"/>
        <v>103.989614613</v>
      </c>
      <c r="AV17" s="40">
        <f t="shared" si="16"/>
        <v>413.62045539399998</v>
      </c>
      <c r="AW17" s="67">
        <f t="shared" si="17"/>
        <v>0.71931500620681621</v>
      </c>
      <c r="AX17" s="67">
        <f>SUMIFS($AV$3:$AV17,$D$3:$D17,D17)</f>
        <v>1130.0715421649998</v>
      </c>
      <c r="AY17" s="67">
        <f t="shared" si="65"/>
        <v>5183.7623052749987</v>
      </c>
      <c r="AZ17" s="67">
        <f t="shared" si="66"/>
        <v>9.0149265254342037</v>
      </c>
      <c r="BA17" s="262">
        <f t="shared" si="18"/>
        <v>413.14719471399997</v>
      </c>
      <c r="BB17" s="262">
        <f t="shared" si="19"/>
        <v>0.71849197266354681</v>
      </c>
      <c r="BC17" s="262">
        <f t="shared" si="67"/>
        <v>4985.1477554519997</v>
      </c>
      <c r="BD17" s="262">
        <f t="shared" si="68"/>
        <v>8.6695218814530328</v>
      </c>
      <c r="BE17" s="260">
        <f t="shared" si="20"/>
        <v>374.32869675199998</v>
      </c>
      <c r="BF17" s="260">
        <f t="shared" si="21"/>
        <v>0.65098387982544692</v>
      </c>
      <c r="BG17" s="260">
        <f t="shared" si="69"/>
        <v>4523.2619447279994</v>
      </c>
      <c r="BH17" s="260">
        <f t="shared" si="70"/>
        <v>7.8662700343186991</v>
      </c>
      <c r="BI17" s="71">
        <f t="shared" si="96"/>
        <v>2.6652137784934027E-2</v>
      </c>
      <c r="BJ17" s="71">
        <f t="shared" si="71"/>
        <v>-7.6929177686368977E-4</v>
      </c>
      <c r="BK17" s="68"/>
      <c r="BL17" s="67">
        <f t="shared" si="22"/>
        <v>226.80953409100002</v>
      </c>
      <c r="BM17" s="67">
        <f>SUMIFS($BL$3:$BL17,$D$3:$D17,D17)</f>
        <v>663.65541594199988</v>
      </c>
      <c r="BN17" s="67">
        <f t="shared" si="72"/>
        <v>2756.721539524</v>
      </c>
      <c r="BO17" s="71">
        <f t="shared" si="97"/>
        <v>9.4121057015551512E-2</v>
      </c>
      <c r="BP17" s="71">
        <f t="shared" si="97"/>
        <v>8.3429221121667618E-2</v>
      </c>
      <c r="BQ17" s="68"/>
      <c r="BR17" s="67">
        <v>171.94194045399999</v>
      </c>
      <c r="BS17" s="67">
        <f t="shared" si="57"/>
        <v>54.867593637000027</v>
      </c>
      <c r="BT17" s="67">
        <f t="shared" si="23"/>
        <v>36.045227756999999</v>
      </c>
      <c r="BU17" s="67">
        <f t="shared" si="24"/>
        <v>38.818497961999995</v>
      </c>
      <c r="BV17" s="67">
        <f t="shared" si="25"/>
        <v>6.4972151607857445</v>
      </c>
      <c r="BW17" s="67">
        <f t="shared" si="26"/>
        <v>6.7508092838099901E-2</v>
      </c>
      <c r="BX17" s="67">
        <f t="shared" si="73"/>
        <v>461.88581072399995</v>
      </c>
      <c r="BY17" s="67">
        <f t="shared" si="27"/>
        <v>28.800872961999996</v>
      </c>
      <c r="BZ17" s="67">
        <f t="shared" si="28"/>
        <v>76.056815360000016</v>
      </c>
      <c r="CA17" s="67">
        <f t="shared" si="29"/>
        <v>7.0895072619999997</v>
      </c>
      <c r="CB17" s="40">
        <f t="shared" si="30"/>
        <v>200.999142156</v>
      </c>
      <c r="CC17" s="40">
        <f>SUMIFS($CB$3:$CB17,$D$3:$D17,D17)</f>
        <v>365.33697005600015</v>
      </c>
      <c r="CD17" s="40">
        <f t="shared" si="59"/>
        <v>1178.3914507190004</v>
      </c>
      <c r="CE17" s="73">
        <f t="shared" si="98"/>
        <v>21.451030860587611</v>
      </c>
      <c r="CF17" s="73">
        <f t="shared" si="98"/>
        <v>4.4299383180482241</v>
      </c>
      <c r="CG17" s="69"/>
      <c r="CH17" s="14">
        <f t="shared" si="31"/>
        <v>33.642071236225867</v>
      </c>
      <c r="CI17" s="14">
        <f t="shared" si="32"/>
        <v>0.34955161743580726</v>
      </c>
      <c r="CJ17" s="14">
        <f t="shared" si="74"/>
        <v>189.54285884396691</v>
      </c>
      <c r="CK17" s="264">
        <f t="shared" si="75"/>
        <v>2.0493054505260644</v>
      </c>
      <c r="CL17" s="81">
        <f t="shared" si="33"/>
        <v>239.81764011799999</v>
      </c>
      <c r="CM17" s="81">
        <f t="shared" si="34"/>
        <v>0.41705971027390715</v>
      </c>
      <c r="CN17" s="40">
        <f t="shared" si="35"/>
        <v>99.688232505000002</v>
      </c>
      <c r="CO17" s="40">
        <f>SUMIFS($CN$3:$CN17,$D$3:$D17,D17)</f>
        <v>119.185288601</v>
      </c>
      <c r="CP17" s="40">
        <f t="shared" si="76"/>
        <v>1133.4335127150002</v>
      </c>
      <c r="CQ17" s="73">
        <f t="shared" si="99"/>
        <v>0.89350909602200868</v>
      </c>
      <c r="CR17" s="73">
        <f t="shared" si="99"/>
        <v>0.18674486309670857</v>
      </c>
      <c r="CS17" s="69"/>
      <c r="CT17" s="40">
        <f t="shared" si="36"/>
        <v>16.685238471036655</v>
      </c>
      <c r="CU17" s="40">
        <f t="shared" si="37"/>
        <v>0.1733648339871752</v>
      </c>
      <c r="CV17" s="40">
        <f t="shared" si="38"/>
        <v>0.20727158314287064</v>
      </c>
      <c r="CW17" s="40">
        <f t="shared" si="77"/>
        <v>183.57770565782496</v>
      </c>
      <c r="CX17" s="267">
        <f t="shared" si="78"/>
        <v>1.9711204404941298</v>
      </c>
      <c r="CY17" s="67">
        <v>54.624077875000005</v>
      </c>
      <c r="CZ17" s="67">
        <f t="shared" si="39"/>
        <v>9.1426615027921052</v>
      </c>
      <c r="DA17" s="67">
        <f t="shared" si="79"/>
        <v>101.8290603182046</v>
      </c>
      <c r="DB17" s="67">
        <v>0</v>
      </c>
      <c r="DC17" s="67">
        <f t="shared" si="40"/>
        <v>0</v>
      </c>
      <c r="DD17" s="67">
        <f t="shared" si="41"/>
        <v>45.064154629999997</v>
      </c>
      <c r="DE17" s="67">
        <f t="shared" si="42"/>
        <v>7.542576968244548</v>
      </c>
      <c r="DF17" s="81">
        <f t="shared" si="43"/>
        <v>513.30868789900001</v>
      </c>
      <c r="DG17" s="81">
        <f t="shared" si="44"/>
        <v>0.89267984019399149</v>
      </c>
      <c r="DH17" s="40">
        <f t="shared" si="45"/>
        <v>101.310909651</v>
      </c>
      <c r="DI17" s="40">
        <f>SUMIFS($DH$3:$DH17,$D$3:$D17,D17)</f>
        <v>246.15168145500016</v>
      </c>
      <c r="DJ17" s="40">
        <f t="shared" si="60"/>
        <v>44.957938004000326</v>
      </c>
      <c r="DK17" s="40">
        <f t="shared" si="46"/>
        <v>16.956832765189208</v>
      </c>
      <c r="DL17" s="40">
        <f t="shared" si="80"/>
        <v>5.9651531861419613</v>
      </c>
      <c r="DM17" s="73">
        <f t="shared" si="100"/>
        <v>-3.318615660404451</v>
      </c>
      <c r="DN17" s="73">
        <f t="shared" si="100"/>
        <v>-8.4257375726659518</v>
      </c>
      <c r="DO17" s="69"/>
      <c r="DP17" s="67">
        <f t="shared" si="47"/>
        <v>0.17618678344863209</v>
      </c>
      <c r="DQ17" s="264">
        <f t="shared" si="81"/>
        <v>7.8185010031934371E-2</v>
      </c>
      <c r="DR17" s="81">
        <f t="shared" si="48"/>
        <v>140.12940761300001</v>
      </c>
      <c r="DS17" s="81">
        <f t="shared" si="82"/>
        <v>506.84374872800038</v>
      </c>
      <c r="DT17" s="81">
        <f t="shared" si="49"/>
        <v>0.243694876286732</v>
      </c>
      <c r="DU17" s="264">
        <f t="shared" si="83"/>
        <v>0.8814368571662673</v>
      </c>
      <c r="DV17" s="70">
        <v>219.80494919200001</v>
      </c>
      <c r="DW17" s="70">
        <v>236.492305225</v>
      </c>
      <c r="DX17" s="217">
        <v>48.331836627667073</v>
      </c>
      <c r="DY17" s="218">
        <f t="shared" si="50"/>
        <v>1271.6661323773637</v>
      </c>
      <c r="DZ17" s="218">
        <f t="shared" si="84"/>
        <v>13502.00054257886</v>
      </c>
      <c r="EA17" s="220"/>
      <c r="EB17" s="219">
        <f t="shared" si="51"/>
        <v>754.46636261958474</v>
      </c>
      <c r="EC17" s="219">
        <f t="shared" si="85"/>
        <v>8385.4477707077094</v>
      </c>
      <c r="ED17" s="222"/>
      <c r="EE17" s="219">
        <f t="shared" si="52"/>
        <v>855.7929601980552</v>
      </c>
      <c r="EF17" s="219">
        <f t="shared" si="86"/>
        <v>11002.000832842043</v>
      </c>
      <c r="EG17" s="220"/>
      <c r="EH17" s="219">
        <f t="shared" si="53"/>
        <v>206.25790257665167</v>
      </c>
      <c r="EI17" s="219">
        <f t="shared" si="87"/>
        <v>2407.5540483947075</v>
      </c>
      <c r="EJ17" s="222"/>
    </row>
    <row r="18" spans="1:140">
      <c r="A18" s="66">
        <v>38078</v>
      </c>
      <c r="B18" s="86">
        <f t="shared" si="0"/>
        <v>4</v>
      </c>
      <c r="C18" t="str">
        <f t="shared" si="1"/>
        <v>Abril</v>
      </c>
      <c r="D18">
        <f t="shared" si="54"/>
        <v>2004</v>
      </c>
      <c r="E18" s="65">
        <f t="shared" si="2"/>
        <v>57501.991731711008</v>
      </c>
      <c r="F18" s="65">
        <f t="shared" si="3"/>
        <v>5730.5</v>
      </c>
      <c r="G18" s="40">
        <f t="shared" si="4"/>
        <v>628.28930276300002</v>
      </c>
      <c r="H18" s="67">
        <f t="shared" si="55"/>
        <v>1.0926392005592271</v>
      </c>
      <c r="I18" s="67">
        <f>SUMIFS($G$3:$G18,$D$3:$D18,D18)</f>
        <v>2123.6978149839997</v>
      </c>
      <c r="J18" s="14">
        <f t="shared" si="61"/>
        <v>6478.6652151179987</v>
      </c>
      <c r="K18" s="14">
        <f t="shared" si="62"/>
        <v>11.266853581951954</v>
      </c>
      <c r="L18" s="71">
        <f t="shared" si="88"/>
        <v>0.24192754154359131</v>
      </c>
      <c r="M18" s="71">
        <f t="shared" si="89"/>
        <v>0.22766022517806661</v>
      </c>
      <c r="N18" s="68"/>
      <c r="O18" s="67">
        <f t="shared" si="5"/>
        <v>413.53998708300003</v>
      </c>
      <c r="P18" s="67">
        <f t="shared" si="6"/>
        <v>0.71917506616547744</v>
      </c>
      <c r="Q18" s="67">
        <f>SUMIFS($O$3:$O18,$D$3:$D18,D18)</f>
        <v>1402.6745300950001</v>
      </c>
      <c r="R18" s="67">
        <f t="shared" si="58"/>
        <v>4064.1237626819998</v>
      </c>
      <c r="S18" s="71">
        <f t="shared" si="90"/>
        <v>0.3873429653968572</v>
      </c>
      <c r="T18" s="71">
        <f t="shared" si="91"/>
        <v>0.38280149505000827</v>
      </c>
      <c r="U18" s="68"/>
      <c r="V18" s="67">
        <v>250.13185006199998</v>
      </c>
      <c r="W18" s="67">
        <f t="shared" si="63"/>
        <v>1771.2503425089999</v>
      </c>
      <c r="X18" s="71"/>
      <c r="Y18" s="71">
        <f t="shared" si="92"/>
        <v>0.53555033632818905</v>
      </c>
      <c r="Z18" s="67">
        <v>198.50307117199998</v>
      </c>
      <c r="AA18" s="67">
        <f t="shared" si="64"/>
        <v>2355.0117478760003</v>
      </c>
      <c r="AB18" s="71"/>
      <c r="AC18" s="71">
        <f t="shared" si="93"/>
        <v>0.39862466983215117</v>
      </c>
      <c r="AD18" s="67">
        <v>77.829029421000001</v>
      </c>
      <c r="AE18" s="67">
        <v>76.496587734999991</v>
      </c>
      <c r="AF18" s="71">
        <f t="shared" si="94"/>
        <v>-5.5181039397989018E-4</v>
      </c>
      <c r="AG18" s="71">
        <f t="shared" si="95"/>
        <v>0.43167794396600856</v>
      </c>
      <c r="AH18" s="67">
        <f t="shared" si="7"/>
        <v>56.506457008999995</v>
      </c>
      <c r="AI18" s="67">
        <f t="shared" si="8"/>
        <v>9.82686952351913E-2</v>
      </c>
      <c r="AJ18" s="67">
        <f t="shared" si="9"/>
        <v>12.580065502</v>
      </c>
      <c r="AK18" s="67">
        <f t="shared" si="10"/>
        <v>2.1877616971417681E-2</v>
      </c>
      <c r="AL18" s="67">
        <f t="shared" si="11"/>
        <v>145.662793169</v>
      </c>
      <c r="AM18" s="67">
        <f t="shared" si="12"/>
        <v>25.418862781432686</v>
      </c>
      <c r="AN18" s="67">
        <v>92.793573688999999</v>
      </c>
      <c r="AO18" s="67">
        <f t="shared" si="13"/>
        <v>16.192927962481459</v>
      </c>
      <c r="AP18" s="81">
        <f>SUMIFS($AO$3:$AO18,$D$3:$D18,D18)</f>
        <v>64.591845407831869</v>
      </c>
      <c r="AQ18" s="67">
        <v>28.6</v>
      </c>
      <c r="AR18" s="67">
        <f t="shared" si="14"/>
        <v>4.9908384957682577</v>
      </c>
      <c r="AS18" s="81">
        <f>SUMIFS($AR$3:$AR18,$D$3:$D18,D18)</f>
        <v>4.9908384957682577</v>
      </c>
      <c r="AT18" s="67">
        <f t="shared" si="56"/>
        <v>24.269219479999997</v>
      </c>
      <c r="AU18" s="79">
        <f t="shared" si="15"/>
        <v>121.39357368899999</v>
      </c>
      <c r="AV18" s="40">
        <f t="shared" si="16"/>
        <v>415.15322533699998</v>
      </c>
      <c r="AW18" s="67">
        <f t="shared" si="17"/>
        <v>0.72198060073117898</v>
      </c>
      <c r="AX18" s="67">
        <f>SUMIFS($AV$3:$AV18,$D$3:$D18,D18)</f>
        <v>1545.2247675019998</v>
      </c>
      <c r="AY18" s="67">
        <f t="shared" si="65"/>
        <v>5221.418302443999</v>
      </c>
      <c r="AZ18" s="67">
        <f t="shared" si="66"/>
        <v>9.0804129477910038</v>
      </c>
      <c r="BA18" s="262">
        <f t="shared" si="18"/>
        <v>407.14547139999996</v>
      </c>
      <c r="BB18" s="262">
        <f t="shared" si="19"/>
        <v>0.70805455452679333</v>
      </c>
      <c r="BC18" s="262">
        <f t="shared" si="67"/>
        <v>5023.3757613219996</v>
      </c>
      <c r="BD18" s="262">
        <f t="shared" si="68"/>
        <v>8.7360030670932822</v>
      </c>
      <c r="BE18" s="260">
        <f t="shared" si="20"/>
        <v>386.05033309499998</v>
      </c>
      <c r="BF18" s="260">
        <f t="shared" si="21"/>
        <v>0.67136862823153687</v>
      </c>
      <c r="BG18" s="260">
        <f t="shared" si="69"/>
        <v>4556.8255639259987</v>
      </c>
      <c r="BH18" s="260">
        <f t="shared" si="70"/>
        <v>7.9246395241175893</v>
      </c>
      <c r="BI18" s="71">
        <f t="shared" si="96"/>
        <v>9.9751718315244764E-2</v>
      </c>
      <c r="BJ18" s="71">
        <f t="shared" si="71"/>
        <v>2.4386785369783448E-2</v>
      </c>
      <c r="BK18" s="68"/>
      <c r="BL18" s="67">
        <f t="shared" si="22"/>
        <v>226.65420453199999</v>
      </c>
      <c r="BM18" s="67">
        <f>SUMIFS($BL$3:$BL18,$D$3:$D18,D18)</f>
        <v>890.30962047399987</v>
      </c>
      <c r="BN18" s="67">
        <f t="shared" si="72"/>
        <v>2774.2760325539994</v>
      </c>
      <c r="BO18" s="71">
        <f t="shared" si="97"/>
        <v>8.3952736729778321E-2</v>
      </c>
      <c r="BP18" s="71">
        <f t="shared" si="97"/>
        <v>8.3562449256469717E-2</v>
      </c>
      <c r="BQ18" s="68"/>
      <c r="BR18" s="67">
        <v>173.66531447</v>
      </c>
      <c r="BS18" s="67">
        <f t="shared" si="57"/>
        <v>52.988890061999996</v>
      </c>
      <c r="BT18" s="67">
        <f t="shared" si="23"/>
        <v>45.554461945</v>
      </c>
      <c r="BU18" s="67">
        <f t="shared" si="24"/>
        <v>21.095138304999999</v>
      </c>
      <c r="BV18" s="67">
        <f t="shared" si="25"/>
        <v>3.6812037876276067</v>
      </c>
      <c r="BW18" s="67">
        <f t="shared" si="26"/>
        <v>3.6685926295256521E-2</v>
      </c>
      <c r="BX18" s="67">
        <f t="shared" si="73"/>
        <v>466.55019739599993</v>
      </c>
      <c r="BY18" s="67">
        <f t="shared" si="27"/>
        <v>36.052671164000003</v>
      </c>
      <c r="BZ18" s="67">
        <f t="shared" si="28"/>
        <v>74.798975628999997</v>
      </c>
      <c r="CA18" s="67">
        <f t="shared" si="29"/>
        <v>10.997773762000001</v>
      </c>
      <c r="CB18" s="40">
        <f t="shared" si="30"/>
        <v>213.13607742600004</v>
      </c>
      <c r="CC18" s="40">
        <f>SUMIFS($CB$3:$CB18,$D$3:$D18,D18)</f>
        <v>578.4730474820002</v>
      </c>
      <c r="CD18" s="40">
        <f t="shared" si="59"/>
        <v>1257.2469126740002</v>
      </c>
      <c r="CE18" s="73">
        <f t="shared" si="98"/>
        <v>0.58724382278416165</v>
      </c>
      <c r="CF18" s="73">
        <f t="shared" si="98"/>
        <v>1.8699425240705798</v>
      </c>
      <c r="CG18" s="69"/>
      <c r="CH18" s="14">
        <f t="shared" si="31"/>
        <v>37.193277624291078</v>
      </c>
      <c r="CI18" s="14">
        <f t="shared" si="32"/>
        <v>0.37065859982804816</v>
      </c>
      <c r="CJ18" s="14">
        <f t="shared" si="74"/>
        <v>207.14753954234652</v>
      </c>
      <c r="CK18" s="264">
        <f t="shared" si="75"/>
        <v>2.1864406341609519</v>
      </c>
      <c r="CL18" s="81">
        <f t="shared" si="33"/>
        <v>234.23121573100005</v>
      </c>
      <c r="CM18" s="81">
        <f t="shared" si="34"/>
        <v>0.40734452612330468</v>
      </c>
      <c r="CN18" s="40">
        <f t="shared" si="35"/>
        <v>78.605806612999984</v>
      </c>
      <c r="CO18" s="40">
        <f>SUMIFS($CN$3:$CN18,$D$3:$D18,D18)</f>
        <v>197.79109521399999</v>
      </c>
      <c r="CP18" s="40">
        <f t="shared" si="76"/>
        <v>1129.4573230140002</v>
      </c>
      <c r="CQ18" s="73">
        <f t="shared" si="99"/>
        <v>-4.8148384375226505E-2</v>
      </c>
      <c r="CR18" s="73">
        <f t="shared" si="99"/>
        <v>8.0752311503839769E-2</v>
      </c>
      <c r="CS18" s="69"/>
      <c r="CT18" s="40">
        <f t="shared" si="36"/>
        <v>13.717093903324313</v>
      </c>
      <c r="CU18" s="40">
        <f t="shared" si="37"/>
        <v>0.1367010154704793</v>
      </c>
      <c r="CV18" s="40">
        <f t="shared" si="38"/>
        <v>0.34397259861335</v>
      </c>
      <c r="CW18" s="40">
        <f t="shared" si="77"/>
        <v>185.24789738202267</v>
      </c>
      <c r="CX18" s="267">
        <f t="shared" si="78"/>
        <v>1.9642055674936401</v>
      </c>
      <c r="CY18" s="67">
        <v>46.932023812999994</v>
      </c>
      <c r="CZ18" s="67">
        <f t="shared" si="39"/>
        <v>8.1898654241340179</v>
      </c>
      <c r="DA18" s="67">
        <f t="shared" si="79"/>
        <v>104.11012322492077</v>
      </c>
      <c r="DB18" s="67">
        <v>0</v>
      </c>
      <c r="DC18" s="67">
        <f t="shared" si="40"/>
        <v>0</v>
      </c>
      <c r="DD18" s="67">
        <f t="shared" si="41"/>
        <v>31.673782799999991</v>
      </c>
      <c r="DE18" s="67">
        <f t="shared" si="42"/>
        <v>5.5272284791902955</v>
      </c>
      <c r="DF18" s="81">
        <f t="shared" si="43"/>
        <v>493.75903194999995</v>
      </c>
      <c r="DG18" s="81">
        <f t="shared" si="44"/>
        <v>0.85868161620165817</v>
      </c>
      <c r="DH18" s="40">
        <f t="shared" si="45"/>
        <v>134.53027081300007</v>
      </c>
      <c r="DI18" s="40">
        <f>SUMIFS($DH$3:$DH18,$D$3:$D18,D18)</f>
        <v>380.68195226800026</v>
      </c>
      <c r="DJ18" s="40">
        <f t="shared" si="60"/>
        <v>127.78958966000043</v>
      </c>
      <c r="DK18" s="40">
        <f t="shared" si="46"/>
        <v>23.47618372096677</v>
      </c>
      <c r="DL18" s="40">
        <f t="shared" si="80"/>
        <v>21.899642160323886</v>
      </c>
      <c r="DM18" s="73">
        <f t="shared" si="100"/>
        <v>1.6022023993417376</v>
      </c>
      <c r="DN18" s="73">
        <f t="shared" si="100"/>
        <v>19.521749621832477</v>
      </c>
      <c r="DO18" s="69"/>
      <c r="DP18" s="67">
        <f t="shared" si="47"/>
        <v>0.23395758435756889</v>
      </c>
      <c r="DQ18" s="264">
        <f t="shared" si="81"/>
        <v>0.22223506666731238</v>
      </c>
      <c r="DR18" s="81">
        <f t="shared" si="48"/>
        <v>155.62540911800008</v>
      </c>
      <c r="DS18" s="81">
        <f t="shared" si="82"/>
        <v>594.33978705600055</v>
      </c>
      <c r="DT18" s="81">
        <f t="shared" si="49"/>
        <v>0.27064351065282544</v>
      </c>
      <c r="DU18" s="264">
        <f t="shared" si="83"/>
        <v>1.0335986096430048</v>
      </c>
      <c r="DV18" s="70">
        <v>219.26468924700001</v>
      </c>
      <c r="DW18" s="70">
        <v>237.090238344</v>
      </c>
      <c r="DX18" s="217">
        <v>48.249335626311165</v>
      </c>
      <c r="DY18" s="218">
        <f t="shared" si="50"/>
        <v>1302.1719254935883</v>
      </c>
      <c r="DZ18" s="218">
        <f t="shared" si="84"/>
        <v>13726.276289391624</v>
      </c>
      <c r="EA18" s="220"/>
      <c r="EB18" s="219">
        <f t="shared" si="51"/>
        <v>857.0894950468288</v>
      </c>
      <c r="EC18" s="219">
        <f t="shared" si="85"/>
        <v>8614.7259695956527</v>
      </c>
      <c r="ED18" s="222"/>
      <c r="EE18" s="219">
        <f t="shared" si="52"/>
        <v>860.43304005746768</v>
      </c>
      <c r="EF18" s="219">
        <f t="shared" si="86"/>
        <v>11067.35681991182</v>
      </c>
      <c r="EG18" s="220"/>
      <c r="EH18" s="219">
        <f t="shared" si="53"/>
        <v>162.91583208896029</v>
      </c>
      <c r="EI18" s="219">
        <f t="shared" si="87"/>
        <v>2396.5373444016946</v>
      </c>
      <c r="EJ18" s="222"/>
    </row>
    <row r="19" spans="1:140">
      <c r="A19" s="66">
        <v>38108</v>
      </c>
      <c r="B19" s="86">
        <f t="shared" si="0"/>
        <v>5</v>
      </c>
      <c r="C19" t="str">
        <f t="shared" si="1"/>
        <v>Mayo</v>
      </c>
      <c r="D19">
        <f t="shared" si="54"/>
        <v>2004</v>
      </c>
      <c r="E19" s="65">
        <f t="shared" si="2"/>
        <v>57501.991731711008</v>
      </c>
      <c r="F19" s="65">
        <f t="shared" si="3"/>
        <v>5756.9047619047615</v>
      </c>
      <c r="G19" s="40">
        <f t="shared" si="4"/>
        <v>743.63048793100006</v>
      </c>
      <c r="H19" s="67">
        <f t="shared" si="55"/>
        <v>1.2932256179935158</v>
      </c>
      <c r="I19" s="67">
        <f>SUMIFS($G$3:$G19,$D$3:$D19,D19)</f>
        <v>2867.3283029149998</v>
      </c>
      <c r="J19" s="14">
        <f t="shared" si="61"/>
        <v>6765.0430675919988</v>
      </c>
      <c r="K19" s="14">
        <f t="shared" si="62"/>
        <v>11.764884769828303</v>
      </c>
      <c r="L19" s="71">
        <f t="shared" si="88"/>
        <v>0.32302364053708721</v>
      </c>
      <c r="M19" s="71">
        <f t="shared" si="89"/>
        <v>0.62630115228921635</v>
      </c>
      <c r="N19" s="68"/>
      <c r="O19" s="67">
        <f t="shared" si="5"/>
        <v>482.40294374600001</v>
      </c>
      <c r="P19" s="67">
        <f t="shared" si="6"/>
        <v>0.83893258166910767</v>
      </c>
      <c r="Q19" s="67">
        <f>SUMIFS($O$3:$O19,$D$3:$D19,D19)</f>
        <v>1885.077473841</v>
      </c>
      <c r="R19" s="67">
        <f t="shared" si="58"/>
        <v>4237.1129868010003</v>
      </c>
      <c r="S19" s="71">
        <f t="shared" si="90"/>
        <v>0.55908711587688975</v>
      </c>
      <c r="T19" s="71">
        <f t="shared" si="91"/>
        <v>0.42400545001812517</v>
      </c>
      <c r="U19" s="68"/>
      <c r="V19" s="67">
        <v>205.46378284400001</v>
      </c>
      <c r="W19" s="67">
        <f t="shared" si="63"/>
        <v>1821.2568404479998</v>
      </c>
      <c r="X19" s="71"/>
      <c r="Y19" s="71">
        <f t="shared" si="92"/>
        <v>0.32167355791373198</v>
      </c>
      <c r="Z19" s="67">
        <v>248.08806689100001</v>
      </c>
      <c r="AA19" s="67">
        <f t="shared" si="64"/>
        <v>2453.2029280410002</v>
      </c>
      <c r="AB19" s="71"/>
      <c r="AC19" s="71">
        <f t="shared" si="93"/>
        <v>0.65505816904980807</v>
      </c>
      <c r="AD19" s="67">
        <v>79.908789342000006</v>
      </c>
      <c r="AE19" s="67">
        <v>88.032080910999994</v>
      </c>
      <c r="AF19" s="71">
        <f t="shared" si="94"/>
        <v>0.20152752145671071</v>
      </c>
      <c r="AG19" s="71">
        <f t="shared" si="95"/>
        <v>0.40854465281404351</v>
      </c>
      <c r="AH19" s="67">
        <f t="shared" si="7"/>
        <v>25.185353263</v>
      </c>
      <c r="AI19" s="67">
        <f t="shared" si="8"/>
        <v>4.3799097221724349E-2</v>
      </c>
      <c r="AJ19" s="67">
        <f t="shared" si="9"/>
        <v>19.322107380999999</v>
      </c>
      <c r="AK19" s="67">
        <f t="shared" si="10"/>
        <v>3.3602501059705567E-2</v>
      </c>
      <c r="AL19" s="67">
        <f t="shared" si="11"/>
        <v>216.72008354100001</v>
      </c>
      <c r="AM19" s="67">
        <f t="shared" si="12"/>
        <v>37.645243842681666</v>
      </c>
      <c r="AN19" s="67">
        <v>156.928030718</v>
      </c>
      <c r="AO19" s="67">
        <f t="shared" si="13"/>
        <v>27.259097936870841</v>
      </c>
      <c r="AP19" s="81">
        <f>SUMIFS($AO$3:$AO19,$D$3:$D19,D19)</f>
        <v>91.850943344702713</v>
      </c>
      <c r="AQ19" s="67">
        <v>28.431305823999999</v>
      </c>
      <c r="AR19" s="67">
        <f t="shared" si="14"/>
        <v>4.938644462583234</v>
      </c>
      <c r="AS19" s="81">
        <f>SUMIFS($AR$3:$AR19,$D$3:$D19,D19)</f>
        <v>9.9294829583514925</v>
      </c>
      <c r="AT19" s="67">
        <f t="shared" si="56"/>
        <v>31.360746999000007</v>
      </c>
      <c r="AU19" s="79">
        <f t="shared" si="15"/>
        <v>185.35933654199999</v>
      </c>
      <c r="AV19" s="40">
        <f t="shared" si="16"/>
        <v>421.6836952729999</v>
      </c>
      <c r="AW19" s="67">
        <f t="shared" si="17"/>
        <v>0.73333754635920056</v>
      </c>
      <c r="AX19" s="67">
        <f>SUMIFS($AV$3:$AV19,$D$3:$D19,D19)</f>
        <v>1966.9084627749999</v>
      </c>
      <c r="AY19" s="67">
        <f t="shared" si="65"/>
        <v>5246.7568456719991</v>
      </c>
      <c r="AZ19" s="67">
        <f t="shared" si="66"/>
        <v>9.1244784531151026</v>
      </c>
      <c r="BA19" s="262">
        <f t="shared" si="18"/>
        <v>404.58858059699992</v>
      </c>
      <c r="BB19" s="262">
        <f t="shared" si="19"/>
        <v>0.70360794193825948</v>
      </c>
      <c r="BC19" s="262">
        <f t="shared" si="67"/>
        <v>5044.9128392599996</v>
      </c>
      <c r="BD19" s="262">
        <f t="shared" si="68"/>
        <v>8.7734575574324811</v>
      </c>
      <c r="BE19" s="260">
        <f t="shared" si="20"/>
        <v>381.67357185899994</v>
      </c>
      <c r="BF19" s="260">
        <f t="shared" si="21"/>
        <v>0.66375713321338026</v>
      </c>
      <c r="BG19" s="260">
        <f t="shared" si="69"/>
        <v>4585.5548404189985</v>
      </c>
      <c r="BH19" s="260">
        <f t="shared" si="70"/>
        <v>7.9746017526035908</v>
      </c>
      <c r="BI19" s="71">
        <f t="shared" si="96"/>
        <v>6.3930498701099348E-2</v>
      </c>
      <c r="BJ19" s="71">
        <f t="shared" si="71"/>
        <v>3.2614993667181125E-2</v>
      </c>
      <c r="BK19" s="68"/>
      <c r="BL19" s="67">
        <f t="shared" si="22"/>
        <v>226.26211792499996</v>
      </c>
      <c r="BM19" s="67">
        <f>SUMIFS($BL$3:$BL19,$D$3:$D19,D19)</f>
        <v>1116.5717383989997</v>
      </c>
      <c r="BN19" s="67">
        <f t="shared" si="72"/>
        <v>2792.68527008</v>
      </c>
      <c r="BO19" s="71">
        <f t="shared" si="97"/>
        <v>8.8568594722676419E-2</v>
      </c>
      <c r="BP19" s="71">
        <f t="shared" si="97"/>
        <v>8.4573171301561834E-2</v>
      </c>
      <c r="BQ19" s="68"/>
      <c r="BR19" s="67">
        <v>175.292330698</v>
      </c>
      <c r="BS19" s="67">
        <f t="shared" si="57"/>
        <v>50.969787226999955</v>
      </c>
      <c r="BT19" s="67">
        <f t="shared" si="23"/>
        <v>39.960529897999997</v>
      </c>
      <c r="BU19" s="67">
        <f t="shared" si="24"/>
        <v>22.915008738000001</v>
      </c>
      <c r="BV19" s="67">
        <f t="shared" si="25"/>
        <v>3.9804390876214901</v>
      </c>
      <c r="BW19" s="67">
        <f t="shared" si="26"/>
        <v>3.9850808724879193E-2</v>
      </c>
      <c r="BX19" s="67">
        <f t="shared" si="73"/>
        <v>459.35799884099993</v>
      </c>
      <c r="BY19" s="67">
        <f t="shared" si="27"/>
        <v>51.429796720999995</v>
      </c>
      <c r="BZ19" s="67">
        <f t="shared" si="28"/>
        <v>75.942538807000005</v>
      </c>
      <c r="CA19" s="67">
        <f t="shared" si="29"/>
        <v>5.1737031840000007</v>
      </c>
      <c r="CB19" s="40">
        <f t="shared" si="30"/>
        <v>321.94679265800016</v>
      </c>
      <c r="CC19" s="40">
        <f>SUMIFS($CB$3:$CB19,$D$3:$D19,D19)</f>
        <v>900.41984014000036</v>
      </c>
      <c r="CD19" s="40">
        <f t="shared" si="59"/>
        <v>1518.2862219200006</v>
      </c>
      <c r="CE19" s="73">
        <f t="shared" si="98"/>
        <v>4.2858331131535472</v>
      </c>
      <c r="CF19" s="73">
        <f t="shared" si="98"/>
        <v>2.4305619281317035</v>
      </c>
      <c r="CG19" s="69"/>
      <c r="CH19" s="14">
        <f t="shared" si="31"/>
        <v>55.923591925373287</v>
      </c>
      <c r="CI19" s="14">
        <f t="shared" si="32"/>
        <v>0.55988807163431531</v>
      </c>
      <c r="CJ19" s="14">
        <f t="shared" si="74"/>
        <v>253.64596745101971</v>
      </c>
      <c r="CK19" s="264">
        <f t="shared" si="75"/>
        <v>2.6404063167132019</v>
      </c>
      <c r="CL19" s="81">
        <f t="shared" si="33"/>
        <v>344.86180139600015</v>
      </c>
      <c r="CM19" s="81">
        <f t="shared" si="34"/>
        <v>0.59973888035919443</v>
      </c>
      <c r="CN19" s="40">
        <f t="shared" si="35"/>
        <v>83.450154077000008</v>
      </c>
      <c r="CO19" s="40">
        <f>SUMIFS($CN$3:$CN19,$D$3:$D19,D19)</f>
        <v>281.24124929100003</v>
      </c>
      <c r="CP19" s="40">
        <f t="shared" si="76"/>
        <v>1126.1962944970001</v>
      </c>
      <c r="CQ19" s="73">
        <f t="shared" si="99"/>
        <v>-3.7607934979607238E-2</v>
      </c>
      <c r="CR19" s="73">
        <f t="shared" si="99"/>
        <v>4.2701666799898064E-2</v>
      </c>
      <c r="CS19" s="69"/>
      <c r="CT19" s="40">
        <f t="shared" si="36"/>
        <v>14.495663473402542</v>
      </c>
      <c r="CU19" s="40">
        <f t="shared" si="37"/>
        <v>0.14512567576155661</v>
      </c>
      <c r="CV19" s="40">
        <f t="shared" si="38"/>
        <v>0.48909827437490661</v>
      </c>
      <c r="CW19" s="40">
        <f t="shared" si="77"/>
        <v>186.3253883707373</v>
      </c>
      <c r="CX19" s="267">
        <f t="shared" si="78"/>
        <v>1.9585344099931918</v>
      </c>
      <c r="CY19" s="67">
        <v>48.666283376999999</v>
      </c>
      <c r="CZ19" s="67">
        <f t="shared" si="39"/>
        <v>8.4535501957649206</v>
      </c>
      <c r="DA19" s="67">
        <f t="shared" si="79"/>
        <v>105.91095102621443</v>
      </c>
      <c r="DB19" s="67">
        <v>0</v>
      </c>
      <c r="DC19" s="67">
        <f t="shared" si="40"/>
        <v>0</v>
      </c>
      <c r="DD19" s="67">
        <f t="shared" si="41"/>
        <v>34.783870700000008</v>
      </c>
      <c r="DE19" s="67">
        <f t="shared" si="42"/>
        <v>6.042113277637621</v>
      </c>
      <c r="DF19" s="81">
        <f t="shared" si="43"/>
        <v>505.13384934999988</v>
      </c>
      <c r="DG19" s="81">
        <f t="shared" si="44"/>
        <v>0.87846322212075723</v>
      </c>
      <c r="DH19" s="40">
        <f t="shared" si="45"/>
        <v>238.49663858100016</v>
      </c>
      <c r="DI19" s="40">
        <f>SUMIFS($DH$3:$DH19,$D$3:$D19,D19)</f>
        <v>619.17859084900044</v>
      </c>
      <c r="DJ19" s="40">
        <f t="shared" si="60"/>
        <v>392.08992742300052</v>
      </c>
      <c r="DK19" s="40">
        <f t="shared" si="46"/>
        <v>41.42792845197075</v>
      </c>
      <c r="DL19" s="40">
        <f t="shared" si="80"/>
        <v>67.320579080282414</v>
      </c>
      <c r="DM19" s="73">
        <f t="shared" si="100"/>
        <v>-10.242730544129484</v>
      </c>
      <c r="DN19" s="73">
        <f t="shared" si="100"/>
        <v>-86.362395179758963</v>
      </c>
      <c r="DO19" s="69"/>
      <c r="DP19" s="67">
        <f t="shared" si="47"/>
        <v>0.41476239587275865</v>
      </c>
      <c r="DQ19" s="264">
        <f t="shared" si="81"/>
        <v>0.6818719067200103</v>
      </c>
      <c r="DR19" s="81">
        <f t="shared" si="48"/>
        <v>261.41164731900017</v>
      </c>
      <c r="DS19" s="81">
        <f t="shared" si="82"/>
        <v>851.44792626400067</v>
      </c>
      <c r="DT19" s="81">
        <f t="shared" si="49"/>
        <v>0.45461320459763788</v>
      </c>
      <c r="DU19" s="264">
        <f t="shared" si="83"/>
        <v>1.4807277115488975</v>
      </c>
      <c r="DV19" s="70">
        <v>220.032431793</v>
      </c>
      <c r="DW19" s="70">
        <v>236.95899753500001</v>
      </c>
      <c r="DX19" s="217">
        <v>48.359336961452371</v>
      </c>
      <c r="DY19" s="218">
        <f t="shared" si="50"/>
        <v>1537.7185351481432</v>
      </c>
      <c r="DZ19" s="218">
        <f t="shared" si="84"/>
        <v>14289.366058573367</v>
      </c>
      <c r="EA19" s="220"/>
      <c r="EB19" s="219">
        <f t="shared" si="51"/>
        <v>997.53837429683415</v>
      </c>
      <c r="EC19" s="219">
        <f t="shared" si="85"/>
        <v>8952.7525371825268</v>
      </c>
      <c r="ED19" s="222"/>
      <c r="EE19" s="219">
        <f t="shared" si="52"/>
        <v>871.97989420145984</v>
      </c>
      <c r="EF19" s="219">
        <f t="shared" si="86"/>
        <v>11094.531552852028</v>
      </c>
      <c r="EG19" s="220"/>
      <c r="EH19" s="219">
        <f t="shared" si="53"/>
        <v>172.56265143485905</v>
      </c>
      <c r="EI19" s="219">
        <f t="shared" si="87"/>
        <v>2384.2761012676069</v>
      </c>
      <c r="EJ19" s="222"/>
    </row>
    <row r="20" spans="1:140">
      <c r="A20" s="66">
        <v>38139</v>
      </c>
      <c r="B20" s="86">
        <f t="shared" si="0"/>
        <v>6</v>
      </c>
      <c r="C20" t="str">
        <f t="shared" si="1"/>
        <v>Junio</v>
      </c>
      <c r="D20">
        <f t="shared" si="54"/>
        <v>2004</v>
      </c>
      <c r="E20" s="65">
        <f t="shared" si="2"/>
        <v>57501.991731711008</v>
      </c>
      <c r="F20" s="65">
        <f t="shared" si="3"/>
        <v>5922.272727272727</v>
      </c>
      <c r="G20" s="40">
        <f t="shared" si="4"/>
        <v>594.75880984600008</v>
      </c>
      <c r="H20" s="67">
        <f t="shared" si="55"/>
        <v>1.03432731968831</v>
      </c>
      <c r="I20" s="67">
        <f>SUMIFS($G$3:$G20,$D$3:$D20,D20)</f>
        <v>3462.0871127609998</v>
      </c>
      <c r="J20" s="14">
        <f t="shared" si="61"/>
        <v>6959.7131778720004</v>
      </c>
      <c r="K20" s="14">
        <f t="shared" si="62"/>
        <v>12.103429756562468</v>
      </c>
      <c r="L20" s="71">
        <f t="shared" si="88"/>
        <v>0.34850991532277131</v>
      </c>
      <c r="M20" s="71">
        <f t="shared" si="89"/>
        <v>0.48656737991143029</v>
      </c>
      <c r="N20" s="68"/>
      <c r="O20" s="67">
        <f t="shared" si="5"/>
        <v>402.59554470000006</v>
      </c>
      <c r="P20" s="67">
        <f t="shared" si="6"/>
        <v>0.7001419126113122</v>
      </c>
      <c r="Q20" s="67">
        <f>SUMIFS($O$3:$O20,$D$3:$D20,D20)</f>
        <v>2287.6730185410001</v>
      </c>
      <c r="R20" s="67">
        <f t="shared" si="58"/>
        <v>4393.262005704999</v>
      </c>
      <c r="S20" s="71">
        <f t="shared" si="90"/>
        <v>0.63360202948551558</v>
      </c>
      <c r="T20" s="71">
        <f t="shared" si="91"/>
        <v>0.4569014518472716</v>
      </c>
      <c r="U20" s="68"/>
      <c r="V20" s="67">
        <v>151.80896842299998</v>
      </c>
      <c r="W20" s="67">
        <f t="shared" si="63"/>
        <v>1863.192789815</v>
      </c>
      <c r="X20" s="71"/>
      <c r="Y20" s="71">
        <f t="shared" si="92"/>
        <v>0.3816765000843938</v>
      </c>
      <c r="Z20" s="67">
        <v>253.31149006799998</v>
      </c>
      <c r="AA20" s="67">
        <f t="shared" si="64"/>
        <v>2557.2016302960001</v>
      </c>
      <c r="AB20" s="71"/>
      <c r="AC20" s="71">
        <f t="shared" si="93"/>
        <v>0.69651570892406389</v>
      </c>
      <c r="AD20" s="67">
        <v>80.215583512000009</v>
      </c>
      <c r="AE20" s="67">
        <v>90.828062244999998</v>
      </c>
      <c r="AF20" s="71">
        <f t="shared" si="94"/>
        <v>0.18401132875762016</v>
      </c>
      <c r="AG20" s="71">
        <f t="shared" si="95"/>
        <v>0.49470146473353305</v>
      </c>
      <c r="AH20" s="67">
        <f t="shared" si="7"/>
        <v>34.959325342</v>
      </c>
      <c r="AI20" s="67">
        <f t="shared" si="8"/>
        <v>6.0796720755536444E-2</v>
      </c>
      <c r="AJ20" s="67">
        <f t="shared" si="9"/>
        <v>26.322403335000001</v>
      </c>
      <c r="AK20" s="67">
        <f t="shared" si="10"/>
        <v>4.5776507112681122E-2</v>
      </c>
      <c r="AL20" s="67">
        <f t="shared" si="11"/>
        <v>130.88153646900003</v>
      </c>
      <c r="AM20" s="67">
        <f t="shared" si="12"/>
        <v>22.099883354962014</v>
      </c>
      <c r="AN20" s="67">
        <v>98.855556148999995</v>
      </c>
      <c r="AO20" s="67">
        <f t="shared" si="13"/>
        <v>16.692165440770587</v>
      </c>
      <c r="AP20" s="81">
        <f>SUMIFS($AO$3:$AO20,$D$3:$D20,D20)</f>
        <v>108.54310878547329</v>
      </c>
      <c r="AQ20" s="67">
        <v>0</v>
      </c>
      <c r="AR20" s="67">
        <f t="shared" si="14"/>
        <v>0</v>
      </c>
      <c r="AS20" s="81">
        <f>SUMIFS($AR$3:$AR20,$D$3:$D20,D20)</f>
        <v>9.9294829583514925</v>
      </c>
      <c r="AT20" s="67">
        <f t="shared" si="56"/>
        <v>32.025980320000031</v>
      </c>
      <c r="AU20" s="79">
        <f t="shared" si="15"/>
        <v>98.855556148999995</v>
      </c>
      <c r="AV20" s="40">
        <f t="shared" si="16"/>
        <v>379.68648498600004</v>
      </c>
      <c r="AW20" s="67">
        <f t="shared" si="17"/>
        <v>0.66030144965676341</v>
      </c>
      <c r="AX20" s="67">
        <f>SUMIFS($AV$3:$AV20,$D$3:$D20,D20)</f>
        <v>2346.5949477609997</v>
      </c>
      <c r="AY20" s="67">
        <f t="shared" si="65"/>
        <v>5188.5705006389999</v>
      </c>
      <c r="AZ20" s="67">
        <f t="shared" si="66"/>
        <v>9.0232883146856704</v>
      </c>
      <c r="BA20" s="262">
        <f t="shared" si="18"/>
        <v>369.28821011500003</v>
      </c>
      <c r="BB20" s="262">
        <f t="shared" si="19"/>
        <v>0.64221811974444387</v>
      </c>
      <c r="BC20" s="262">
        <f t="shared" si="67"/>
        <v>4992.6005279369992</v>
      </c>
      <c r="BD20" s="262">
        <f t="shared" si="68"/>
        <v>8.6824827759552132</v>
      </c>
      <c r="BE20" s="260">
        <f t="shared" si="20"/>
        <v>312.04800306900006</v>
      </c>
      <c r="BF20" s="260">
        <f t="shared" si="21"/>
        <v>0.54267338168899082</v>
      </c>
      <c r="BG20" s="260">
        <f t="shared" si="69"/>
        <v>4534.4825401340004</v>
      </c>
      <c r="BH20" s="260">
        <f t="shared" si="70"/>
        <v>7.8857834373645508</v>
      </c>
      <c r="BI20" s="71">
        <f t="shared" si="96"/>
        <v>-0.13288411850188364</v>
      </c>
      <c r="BJ20" s="71">
        <f t="shared" si="71"/>
        <v>1.6810705505811985E-3</v>
      </c>
      <c r="BK20" s="68"/>
      <c r="BL20" s="67">
        <f t="shared" si="22"/>
        <v>229.47921364699999</v>
      </c>
      <c r="BM20" s="67">
        <f>SUMIFS($BL$3:$BL20,$D$3:$D20,D20)</f>
        <v>1346.0509520459998</v>
      </c>
      <c r="BN20" s="67">
        <f t="shared" si="72"/>
        <v>2807.7915856569994</v>
      </c>
      <c r="BO20" s="71">
        <f t="shared" si="97"/>
        <v>7.0467469129736893E-2</v>
      </c>
      <c r="BP20" s="71">
        <f t="shared" si="97"/>
        <v>8.2142157603824595E-2</v>
      </c>
      <c r="BQ20" s="68"/>
      <c r="BR20" s="67">
        <v>174.90131484200001</v>
      </c>
      <c r="BS20" s="67">
        <f t="shared" si="57"/>
        <v>54.57789880499999</v>
      </c>
      <c r="BT20" s="67">
        <f t="shared" si="23"/>
        <v>34.779924782999998</v>
      </c>
      <c r="BU20" s="67">
        <f t="shared" si="24"/>
        <v>57.240207045999995</v>
      </c>
      <c r="BV20" s="67">
        <f t="shared" si="25"/>
        <v>9.6652433418681394</v>
      </c>
      <c r="BW20" s="67">
        <f t="shared" si="26"/>
        <v>9.9544738055453053E-2</v>
      </c>
      <c r="BX20" s="67">
        <f t="shared" si="73"/>
        <v>458.11798780299989</v>
      </c>
      <c r="BY20" s="67">
        <f t="shared" si="27"/>
        <v>45.030755835999997</v>
      </c>
      <c r="BZ20" s="67">
        <f t="shared" si="28"/>
        <v>1.9407417430000002</v>
      </c>
      <c r="CA20" s="67">
        <f t="shared" si="29"/>
        <v>11.215641931</v>
      </c>
      <c r="CB20" s="40">
        <f t="shared" si="30"/>
        <v>215.07232486000004</v>
      </c>
      <c r="CC20" s="40">
        <f>SUMIFS($CB$3:$CB20,$D$3:$D20,D20)</f>
        <v>1115.4921650000003</v>
      </c>
      <c r="CD20" s="40">
        <f t="shared" si="59"/>
        <v>1771.1426772330003</v>
      </c>
      <c r="CE20" s="73">
        <f t="shared" si="98"/>
        <v>-6.6921337683695201</v>
      </c>
      <c r="CF20" s="73">
        <f t="shared" si="98"/>
        <v>3.9646726970518449</v>
      </c>
      <c r="CG20" s="69"/>
      <c r="CH20" s="14">
        <f t="shared" si="31"/>
        <v>36.315842711796769</v>
      </c>
      <c r="CI20" s="14">
        <f t="shared" si="32"/>
        <v>0.37402587003154653</v>
      </c>
      <c r="CJ20" s="14">
        <f t="shared" si="74"/>
        <v>296.03138423918705</v>
      </c>
      <c r="CK20" s="264">
        <f t="shared" si="75"/>
        <v>3.0801414418767976</v>
      </c>
      <c r="CL20" s="81">
        <f t="shared" si="33"/>
        <v>272.312531906</v>
      </c>
      <c r="CM20" s="81">
        <f t="shared" si="34"/>
        <v>0.47357060808699947</v>
      </c>
      <c r="CN20" s="40">
        <f t="shared" si="35"/>
        <v>68.933521579000001</v>
      </c>
      <c r="CO20" s="40">
        <f>SUMIFS($CN$3:$CN20,$D$3:$D20,D20)</f>
        <v>350.17477087000003</v>
      </c>
      <c r="CP20" s="40">
        <f t="shared" si="76"/>
        <v>1092.6118828460001</v>
      </c>
      <c r="CQ20" s="73">
        <f t="shared" si="99"/>
        <v>-0.32759548103308944</v>
      </c>
      <c r="CR20" s="73">
        <f t="shared" si="99"/>
        <v>-5.9280768508177206E-2</v>
      </c>
      <c r="CS20" s="69"/>
      <c r="CT20" s="40">
        <f t="shared" si="36"/>
        <v>11.639707381518154</v>
      </c>
      <c r="CU20" s="40">
        <f t="shared" si="37"/>
        <v>0.11988023284589075</v>
      </c>
      <c r="CV20" s="40">
        <f t="shared" si="38"/>
        <v>0.60897850722079738</v>
      </c>
      <c r="CW20" s="40">
        <f t="shared" si="77"/>
        <v>181.49680119483773</v>
      </c>
      <c r="CX20" s="267">
        <f t="shared" si="78"/>
        <v>1.9001287606589983</v>
      </c>
      <c r="CY20" s="67">
        <v>40.807325418000005</v>
      </c>
      <c r="CZ20" s="67">
        <f t="shared" si="39"/>
        <v>6.8904839910660849</v>
      </c>
      <c r="DA20" s="67">
        <f t="shared" si="79"/>
        <v>102.87905150839643</v>
      </c>
      <c r="DB20" s="67">
        <v>0</v>
      </c>
      <c r="DC20" s="67">
        <f t="shared" si="40"/>
        <v>0</v>
      </c>
      <c r="DD20" s="67">
        <f t="shared" si="41"/>
        <v>28.126196160999996</v>
      </c>
      <c r="DE20" s="67">
        <f t="shared" si="42"/>
        <v>4.7492233904520678</v>
      </c>
      <c r="DF20" s="81">
        <f t="shared" si="43"/>
        <v>448.62000656500004</v>
      </c>
      <c r="DG20" s="81">
        <f t="shared" si="44"/>
        <v>0.78018168250265418</v>
      </c>
      <c r="DH20" s="40">
        <f t="shared" si="45"/>
        <v>146.13880328100004</v>
      </c>
      <c r="DI20" s="40">
        <f>SUMIFS($DH$3:$DH20,$D$3:$D20,D20)</f>
        <v>765.31739413000048</v>
      </c>
      <c r="DJ20" s="40">
        <f t="shared" si="60"/>
        <v>678.53079438700058</v>
      </c>
      <c r="DK20" s="40">
        <f t="shared" si="46"/>
        <v>24.676135330278615</v>
      </c>
      <c r="DL20" s="40">
        <f t="shared" si="80"/>
        <v>114.53458304434932</v>
      </c>
      <c r="DM20" s="73">
        <f t="shared" si="100"/>
        <v>-2.0416012383908173</v>
      </c>
      <c r="DN20" s="73">
        <f t="shared" si="100"/>
        <v>-6.1866376686496256</v>
      </c>
      <c r="DO20" s="69"/>
      <c r="DP20" s="67">
        <f t="shared" si="47"/>
        <v>0.2541456371856558</v>
      </c>
      <c r="DQ20" s="264">
        <f t="shared" si="81"/>
        <v>1.1800126812177998</v>
      </c>
      <c r="DR20" s="81">
        <f t="shared" si="48"/>
        <v>203.37901032700003</v>
      </c>
      <c r="DS20" s="81">
        <f t="shared" si="82"/>
        <v>1136.6487821900005</v>
      </c>
      <c r="DT20" s="81">
        <f t="shared" si="49"/>
        <v>0.3536903752411088</v>
      </c>
      <c r="DU20" s="264">
        <f t="shared" si="83"/>
        <v>1.9767120198084638</v>
      </c>
      <c r="DV20" s="70">
        <v>221.30288780999999</v>
      </c>
      <c r="DW20" s="70">
        <v>237.88582346800001</v>
      </c>
      <c r="DX20" s="217">
        <v>48.785592135124546</v>
      </c>
      <c r="DY20" s="218">
        <f t="shared" si="50"/>
        <v>1219.1279921306664</v>
      </c>
      <c r="DZ20" s="218">
        <f t="shared" si="84"/>
        <v>14643.026864528252</v>
      </c>
      <c r="EA20" s="220"/>
      <c r="EB20" s="219">
        <f t="shared" si="51"/>
        <v>825.23451511033363</v>
      </c>
      <c r="EC20" s="219">
        <f t="shared" si="85"/>
        <v>9244.8768158507155</v>
      </c>
      <c r="ED20" s="222"/>
      <c r="EE20" s="219">
        <f t="shared" si="52"/>
        <v>778.27585639292499</v>
      </c>
      <c r="EF20" s="219">
        <f t="shared" si="86"/>
        <v>10925.606034873583</v>
      </c>
      <c r="EG20" s="220"/>
      <c r="EH20" s="219">
        <f t="shared" si="53"/>
        <v>141.29893389029789</v>
      </c>
      <c r="EI20" s="219">
        <f t="shared" si="87"/>
        <v>2303.8094434244449</v>
      </c>
      <c r="EJ20" s="222"/>
    </row>
    <row r="21" spans="1:140">
      <c r="A21" s="66">
        <v>38169</v>
      </c>
      <c r="B21" s="86">
        <f t="shared" si="0"/>
        <v>7</v>
      </c>
      <c r="C21" t="str">
        <f t="shared" si="1"/>
        <v>Julio</v>
      </c>
      <c r="D21">
        <f t="shared" si="54"/>
        <v>2004</v>
      </c>
      <c r="E21" s="65">
        <f t="shared" si="2"/>
        <v>57501.991731711008</v>
      </c>
      <c r="F21" s="65">
        <f t="shared" si="3"/>
        <v>5903.409090909091</v>
      </c>
      <c r="G21" s="40">
        <f t="shared" si="4"/>
        <v>734.00302585899988</v>
      </c>
      <c r="H21" s="67">
        <f t="shared" si="55"/>
        <v>1.2764827856462131</v>
      </c>
      <c r="I21" s="67">
        <f>SUMIFS($G$3:$G21,$D$3:$D21,D21)</f>
        <v>4196.0901386199994</v>
      </c>
      <c r="J21" s="14">
        <f t="shared" si="61"/>
        <v>7217.0704011309999</v>
      </c>
      <c r="K21" s="14">
        <f t="shared" si="62"/>
        <v>12.550992033117616</v>
      </c>
      <c r="L21" s="71">
        <f t="shared" si="88"/>
        <v>0.37848421854532543</v>
      </c>
      <c r="M21" s="71">
        <f t="shared" si="89"/>
        <v>0.53993389190709706</v>
      </c>
      <c r="N21" s="68"/>
      <c r="O21" s="67">
        <f t="shared" si="5"/>
        <v>445.95218229699992</v>
      </c>
      <c r="P21" s="67">
        <f t="shared" si="6"/>
        <v>0.77554214883145978</v>
      </c>
      <c r="Q21" s="67">
        <f>SUMIFS($O$3:$O21,$D$3:$D21,D21)</f>
        <v>2733.6252008380002</v>
      </c>
      <c r="R21" s="67">
        <f t="shared" si="58"/>
        <v>4514.6390744309992</v>
      </c>
      <c r="S21" s="71">
        <f t="shared" si="90"/>
        <v>0.37395679351568356</v>
      </c>
      <c r="T21" s="71">
        <f t="shared" si="91"/>
        <v>0.44269326450179669</v>
      </c>
      <c r="U21" s="68"/>
      <c r="V21" s="67">
        <v>198.26661667599998</v>
      </c>
      <c r="W21" s="67">
        <f t="shared" si="63"/>
        <v>1910.2044849019999</v>
      </c>
      <c r="X21" s="71"/>
      <c r="Y21" s="71">
        <f t="shared" si="92"/>
        <v>0.31081101092857866</v>
      </c>
      <c r="Z21" s="67">
        <v>259.88333434100002</v>
      </c>
      <c r="AA21" s="67">
        <f t="shared" si="64"/>
        <v>2637.336977728</v>
      </c>
      <c r="AB21" s="71"/>
      <c r="AC21" s="71">
        <f t="shared" si="93"/>
        <v>0.44582055582391411</v>
      </c>
      <c r="AD21" s="67">
        <v>73.606513659000001</v>
      </c>
      <c r="AE21" s="67">
        <v>98.470096428000005</v>
      </c>
      <c r="AF21" s="71">
        <f t="shared" si="94"/>
        <v>0.11937152940371365</v>
      </c>
      <c r="AG21" s="71">
        <f t="shared" si="95"/>
        <v>0.32402859708622223</v>
      </c>
      <c r="AH21" s="67">
        <f t="shared" si="7"/>
        <v>31.303727366</v>
      </c>
      <c r="AI21" s="67">
        <f t="shared" si="8"/>
        <v>5.4439379268904048E-2</v>
      </c>
      <c r="AJ21" s="67">
        <f t="shared" si="9"/>
        <v>15.471409666000003</v>
      </c>
      <c r="AK21" s="67">
        <f t="shared" si="10"/>
        <v>2.6905867431836941E-2</v>
      </c>
      <c r="AL21" s="67">
        <f t="shared" si="11"/>
        <v>241.27570653000001</v>
      </c>
      <c r="AM21" s="67">
        <f t="shared" si="12"/>
        <v>40.870572039730511</v>
      </c>
      <c r="AN21" s="67">
        <v>143.69595188900001</v>
      </c>
      <c r="AO21" s="67">
        <f t="shared" si="13"/>
        <v>24.341181455692013</v>
      </c>
      <c r="AP21" s="81">
        <f>SUMIFS($AO$3:$AO21,$D$3:$D21,D21)</f>
        <v>132.8842902411653</v>
      </c>
      <c r="AQ21" s="67">
        <v>58.086289878000002</v>
      </c>
      <c r="AR21" s="67">
        <f t="shared" si="14"/>
        <v>9.8394485260134754</v>
      </c>
      <c r="AS21" s="81">
        <f>SUMIFS($AR$3:$AR21,$D$3:$D21,D21)</f>
        <v>19.76893148436497</v>
      </c>
      <c r="AT21" s="67">
        <f t="shared" si="56"/>
        <v>39.493464762999992</v>
      </c>
      <c r="AU21" s="79">
        <f t="shared" si="15"/>
        <v>201.78224176700002</v>
      </c>
      <c r="AV21" s="40">
        <f t="shared" si="16"/>
        <v>525.65742484999998</v>
      </c>
      <c r="AW21" s="67">
        <f t="shared" si="17"/>
        <v>0.91415516057700685</v>
      </c>
      <c r="AX21" s="67">
        <f>SUMIFS($AV$3:$AV21,$D$3:$D21,D21)</f>
        <v>2872.2523726109998</v>
      </c>
      <c r="AY21" s="67">
        <f t="shared" si="65"/>
        <v>5260.9961624999996</v>
      </c>
      <c r="AZ21" s="67">
        <f t="shared" si="66"/>
        <v>9.1492416246143407</v>
      </c>
      <c r="BA21" s="262">
        <f t="shared" si="18"/>
        <v>507.78726077299996</v>
      </c>
      <c r="BB21" s="262">
        <f t="shared" si="19"/>
        <v>0.88307769084278021</v>
      </c>
      <c r="BC21" s="262">
        <f t="shared" si="67"/>
        <v>5065.002599727999</v>
      </c>
      <c r="BD21" s="262">
        <f t="shared" si="68"/>
        <v>8.8083950610962365</v>
      </c>
      <c r="BE21" s="260">
        <f t="shared" si="20"/>
        <v>458.01737487999998</v>
      </c>
      <c r="BF21" s="260">
        <f t="shared" si="21"/>
        <v>0.79652436565499707</v>
      </c>
      <c r="BG21" s="260">
        <f t="shared" si="69"/>
        <v>4637.1113868179991</v>
      </c>
      <c r="BH21" s="260">
        <f t="shared" si="70"/>
        <v>8.0642622058267595</v>
      </c>
      <c r="BI21" s="71">
        <f t="shared" si="96"/>
        <v>0.1597982925630872</v>
      </c>
      <c r="BJ21" s="71">
        <f t="shared" si="71"/>
        <v>2.7312903250959364E-2</v>
      </c>
      <c r="BK21" s="68"/>
      <c r="BL21" s="67">
        <f t="shared" si="22"/>
        <v>227.64042219799998</v>
      </c>
      <c r="BM21" s="67">
        <f>SUMIFS($BL$3:$BL21,$D$3:$D21,D21)</f>
        <v>1573.6913742439997</v>
      </c>
      <c r="BN21" s="67">
        <f t="shared" si="72"/>
        <v>2825.2235700079996</v>
      </c>
      <c r="BO21" s="71">
        <f t="shared" si="97"/>
        <v>8.2927139031820696E-2</v>
      </c>
      <c r="BP21" s="71">
        <f t="shared" si="97"/>
        <v>8.2255637732373321E-2</v>
      </c>
      <c r="BQ21" s="68"/>
      <c r="BR21" s="67">
        <v>175.502470198</v>
      </c>
      <c r="BS21" s="67">
        <f t="shared" si="57"/>
        <v>52.137951999999984</v>
      </c>
      <c r="BT21" s="67">
        <f t="shared" si="23"/>
        <v>30.691938901</v>
      </c>
      <c r="BU21" s="67">
        <f t="shared" si="24"/>
        <v>49.769885892999994</v>
      </c>
      <c r="BV21" s="67">
        <f t="shared" si="25"/>
        <v>8.4307025189297384</v>
      </c>
      <c r="BW21" s="67">
        <f t="shared" si="26"/>
        <v>8.6553325187783123E-2</v>
      </c>
      <c r="BX21" s="67">
        <f t="shared" si="73"/>
        <v>427.89121290999998</v>
      </c>
      <c r="BY21" s="67">
        <f t="shared" si="27"/>
        <v>56.519238518000002</v>
      </c>
      <c r="BZ21" s="67">
        <f t="shared" si="28"/>
        <v>154.96850677500001</v>
      </c>
      <c r="CA21" s="67">
        <f t="shared" si="29"/>
        <v>6.0674325649999998</v>
      </c>
      <c r="CB21" s="40">
        <f t="shared" si="30"/>
        <v>208.34560100899989</v>
      </c>
      <c r="CC21" s="40">
        <f>SUMIFS($CB$3:$CB21,$D$3:$D21,D21)</f>
        <v>1323.8377660090002</v>
      </c>
      <c r="CD21" s="40">
        <f t="shared" si="59"/>
        <v>1956.0742386310001</v>
      </c>
      <c r="CE21" s="73">
        <f t="shared" si="98"/>
        <v>7.8983193191113497</v>
      </c>
      <c r="CF21" s="73">
        <f t="shared" si="98"/>
        <v>4.3359043149531633</v>
      </c>
      <c r="CG21" s="69"/>
      <c r="CH21" s="14">
        <f t="shared" si="31"/>
        <v>35.29242134512414</v>
      </c>
      <c r="CI21" s="14">
        <f t="shared" si="32"/>
        <v>0.36232762506920635</v>
      </c>
      <c r="CJ21" s="14">
        <f t="shared" si="74"/>
        <v>327.42836706771641</v>
      </c>
      <c r="CK21" s="264">
        <f t="shared" si="75"/>
        <v>3.4017504085032777</v>
      </c>
      <c r="CL21" s="81">
        <f t="shared" si="33"/>
        <v>258.11548690199987</v>
      </c>
      <c r="CM21" s="81">
        <f t="shared" si="34"/>
        <v>0.44888095025698943</v>
      </c>
      <c r="CN21" s="40">
        <f t="shared" si="35"/>
        <v>90.933246396999991</v>
      </c>
      <c r="CO21" s="40">
        <f>SUMIFS($CN$3:$CN21,$D$3:$D21,D21)</f>
        <v>441.10801726700004</v>
      </c>
      <c r="CP21" s="40">
        <f t="shared" si="76"/>
        <v>1100.982712018</v>
      </c>
      <c r="CQ21" s="73">
        <f t="shared" si="99"/>
        <v>0.10138788874346694</v>
      </c>
      <c r="CR21" s="73">
        <f t="shared" si="99"/>
        <v>-3.01139315757043E-2</v>
      </c>
      <c r="CS21" s="69"/>
      <c r="CT21" s="40">
        <f t="shared" si="36"/>
        <v>15.403514307865255</v>
      </c>
      <c r="CU21" s="40">
        <f t="shared" si="37"/>
        <v>0.15813929858511738</v>
      </c>
      <c r="CV21" s="40">
        <f t="shared" si="38"/>
        <v>0.76711780580591471</v>
      </c>
      <c r="CW21" s="40">
        <f t="shared" si="77"/>
        <v>183.16424836415013</v>
      </c>
      <c r="CX21" s="267">
        <f t="shared" si="78"/>
        <v>1.9146862201832804</v>
      </c>
      <c r="CY21" s="67">
        <v>56.578921255000004</v>
      </c>
      <c r="CZ21" s="67">
        <f t="shared" si="39"/>
        <v>9.584109856477383</v>
      </c>
      <c r="DA21" s="67">
        <f t="shared" si="79"/>
        <v>104.97417120510687</v>
      </c>
      <c r="DB21" s="67">
        <v>0</v>
      </c>
      <c r="DC21" s="67">
        <f t="shared" si="40"/>
        <v>0</v>
      </c>
      <c r="DD21" s="67">
        <f t="shared" si="41"/>
        <v>34.354325141999986</v>
      </c>
      <c r="DE21" s="67">
        <f t="shared" si="42"/>
        <v>5.8194044513878707</v>
      </c>
      <c r="DF21" s="81">
        <f t="shared" si="43"/>
        <v>616.59067124699993</v>
      </c>
      <c r="DG21" s="81">
        <f t="shared" si="44"/>
        <v>1.0722944591621242</v>
      </c>
      <c r="DH21" s="40">
        <f t="shared" si="45"/>
        <v>117.4123546119999</v>
      </c>
      <c r="DI21" s="40">
        <f>SUMIFS($DH$3:$DH21,$D$3:$D21,D21)</f>
        <v>882.72974874200042</v>
      </c>
      <c r="DJ21" s="40">
        <f t="shared" si="60"/>
        <v>855.0915266130005</v>
      </c>
      <c r="DK21" s="40">
        <f t="shared" si="46"/>
        <v>19.888907037258885</v>
      </c>
      <c r="DL21" s="40">
        <f t="shared" si="80"/>
        <v>144.26411870356631</v>
      </c>
      <c r="DM21" s="73">
        <f t="shared" si="100"/>
        <v>-2.9850477620574551</v>
      </c>
      <c r="DN21" s="73">
        <f t="shared" si="100"/>
        <v>-5.2705021503893175</v>
      </c>
      <c r="DO21" s="69"/>
      <c r="DP21" s="67">
        <f t="shared" si="47"/>
        <v>0.20418832648408891</v>
      </c>
      <c r="DQ21" s="264">
        <f t="shared" si="81"/>
        <v>1.4870641883199978</v>
      </c>
      <c r="DR21" s="81">
        <f t="shared" si="48"/>
        <v>167.1822405049999</v>
      </c>
      <c r="DS21" s="81">
        <f t="shared" si="82"/>
        <v>1282.9827395230004</v>
      </c>
      <c r="DT21" s="81">
        <f t="shared" si="49"/>
        <v>0.29074165167187205</v>
      </c>
      <c r="DU21" s="264">
        <f t="shared" si="83"/>
        <v>2.231197043589475</v>
      </c>
      <c r="DV21" s="70">
        <v>220.82352683900001</v>
      </c>
      <c r="DW21" s="70">
        <v>238.05007592199999</v>
      </c>
      <c r="DX21" s="217">
        <v>48.868093136480439</v>
      </c>
      <c r="DY21" s="218">
        <f t="shared" si="50"/>
        <v>1502.0087315644828</v>
      </c>
      <c r="DZ21" s="218">
        <f t="shared" si="84"/>
        <v>15107.16947238763</v>
      </c>
      <c r="EA21" s="220"/>
      <c r="EB21" s="219">
        <f t="shared" si="51"/>
        <v>912.56309316496095</v>
      </c>
      <c r="EC21" s="219">
        <f t="shared" si="85"/>
        <v>9450.6981038103222</v>
      </c>
      <c r="ED21" s="222"/>
      <c r="EE21" s="219">
        <f t="shared" si="52"/>
        <v>1075.6659225108833</v>
      </c>
      <c r="EF21" s="219">
        <f t="shared" si="86"/>
        <v>11014.388425781903</v>
      </c>
      <c r="EG21" s="220"/>
      <c r="EH21" s="219">
        <f t="shared" si="53"/>
        <v>186.07897415403255</v>
      </c>
      <c r="EI21" s="219">
        <f t="shared" si="87"/>
        <v>2310.1139698405113</v>
      </c>
      <c r="EJ21" s="222"/>
    </row>
    <row r="22" spans="1:140">
      <c r="A22" s="66">
        <v>38200</v>
      </c>
      <c r="B22" s="86">
        <f t="shared" si="0"/>
        <v>8</v>
      </c>
      <c r="C22" t="str">
        <f t="shared" si="1"/>
        <v>Agosto</v>
      </c>
      <c r="D22">
        <f t="shared" si="54"/>
        <v>2004</v>
      </c>
      <c r="E22" s="65">
        <f t="shared" si="2"/>
        <v>57501.991731711008</v>
      </c>
      <c r="F22" s="65">
        <f t="shared" si="3"/>
        <v>5908.818181818182</v>
      </c>
      <c r="G22" s="40">
        <f t="shared" si="4"/>
        <v>655.30200582799989</v>
      </c>
      <c r="H22" s="67">
        <f t="shared" si="55"/>
        <v>1.1396161873582826</v>
      </c>
      <c r="I22" s="67">
        <f>SUMIFS($G$3:$G22,$D$3:$D22,D22)</f>
        <v>4851.3921444479993</v>
      </c>
      <c r="J22" s="14">
        <f t="shared" si="61"/>
        <v>7360.5106000519991</v>
      </c>
      <c r="K22" s="14">
        <f t="shared" si="62"/>
        <v>12.800444607891468</v>
      </c>
      <c r="L22" s="71">
        <f t="shared" si="88"/>
        <v>0.36434093004283796</v>
      </c>
      <c r="M22" s="71">
        <f t="shared" si="89"/>
        <v>0.280232275558433</v>
      </c>
      <c r="N22" s="68"/>
      <c r="O22" s="67">
        <f t="shared" si="5"/>
        <v>409.029390831</v>
      </c>
      <c r="P22" s="67">
        <f t="shared" si="6"/>
        <v>0.71133082265988679</v>
      </c>
      <c r="Q22" s="67">
        <f>SUMIFS($O$3:$O22,$D$3:$D22,D22)</f>
        <v>3142.6545916690002</v>
      </c>
      <c r="R22" s="67">
        <f t="shared" si="58"/>
        <v>4633.6996756160006</v>
      </c>
      <c r="S22" s="71">
        <f t="shared" si="90"/>
        <v>0.4105979865293492</v>
      </c>
      <c r="T22" s="71">
        <f t="shared" si="91"/>
        <v>0.43843350053270647</v>
      </c>
      <c r="U22" s="68"/>
      <c r="V22" s="67">
        <v>120.113096055</v>
      </c>
      <c r="W22" s="67">
        <f t="shared" si="63"/>
        <v>1920.0404942749997</v>
      </c>
      <c r="X22" s="71"/>
      <c r="Y22" s="71">
        <f t="shared" si="92"/>
        <v>8.9193591061791144E-2</v>
      </c>
      <c r="Z22" s="67">
        <v>271.68254355900001</v>
      </c>
      <c r="AA22" s="67">
        <f t="shared" si="64"/>
        <v>2732.5688450879998</v>
      </c>
      <c r="AB22" s="71"/>
      <c r="AC22" s="71">
        <f t="shared" si="93"/>
        <v>0.53970814627311525</v>
      </c>
      <c r="AD22" s="67">
        <v>75.423326979999999</v>
      </c>
      <c r="AE22" s="67">
        <v>100.27231279599999</v>
      </c>
      <c r="AF22" s="71">
        <f t="shared" si="94"/>
        <v>2.2398055875614942E-2</v>
      </c>
      <c r="AG22" s="71">
        <f t="shared" si="95"/>
        <v>0.38905277099611157</v>
      </c>
      <c r="AH22" s="67">
        <f t="shared" si="7"/>
        <v>35.880043791999995</v>
      </c>
      <c r="AI22" s="67">
        <f t="shared" si="8"/>
        <v>6.2397914770338271E-2</v>
      </c>
      <c r="AJ22" s="67">
        <f t="shared" si="9"/>
        <v>15.355381917999999</v>
      </c>
      <c r="AK22" s="67">
        <f t="shared" si="10"/>
        <v>2.6704087033444207E-2</v>
      </c>
      <c r="AL22" s="67">
        <f t="shared" si="11"/>
        <v>195.03718928699996</v>
      </c>
      <c r="AM22" s="67">
        <f t="shared" si="12"/>
        <v>33.00781700935427</v>
      </c>
      <c r="AN22" s="67">
        <v>124.14487877900001</v>
      </c>
      <c r="AO22" s="67">
        <f t="shared" si="13"/>
        <v>21.010103028893642</v>
      </c>
      <c r="AP22" s="81">
        <f>SUMIFS($AO$3:$AO22,$D$3:$D22,D22)</f>
        <v>153.89439327005894</v>
      </c>
      <c r="AQ22" s="67">
        <v>29.999723636999999</v>
      </c>
      <c r="AR22" s="67">
        <f t="shared" si="14"/>
        <v>5.0771106359831988</v>
      </c>
      <c r="AS22" s="81">
        <f>SUMIFS($AR$3:$AR22,$D$3:$D22,D22)</f>
        <v>24.846042120348169</v>
      </c>
      <c r="AT22" s="67">
        <f t="shared" si="56"/>
        <v>40.892586870999949</v>
      </c>
      <c r="AU22" s="79">
        <f t="shared" si="15"/>
        <v>154.144602416</v>
      </c>
      <c r="AV22" s="40">
        <f t="shared" si="16"/>
        <v>486.15572542599995</v>
      </c>
      <c r="AW22" s="67">
        <f t="shared" si="17"/>
        <v>0.8454589324388504</v>
      </c>
      <c r="AX22" s="67">
        <f>SUMIFS($AV$3:$AV22,$D$3:$D22,D22)</f>
        <v>3358.4080980369999</v>
      </c>
      <c r="AY22" s="67">
        <f t="shared" si="65"/>
        <v>5397.7660923200001</v>
      </c>
      <c r="AZ22" s="67">
        <f t="shared" si="66"/>
        <v>9.3870941331989677</v>
      </c>
      <c r="BA22" s="262">
        <f t="shared" si="18"/>
        <v>453.70295960899995</v>
      </c>
      <c r="BB22" s="262">
        <f t="shared" si="19"/>
        <v>0.78902129464637882</v>
      </c>
      <c r="BC22" s="262">
        <f t="shared" si="67"/>
        <v>5176.3461637309983</v>
      </c>
      <c r="BD22" s="262">
        <f t="shared" si="68"/>
        <v>9.0020293347097482</v>
      </c>
      <c r="BE22" s="260">
        <f t="shared" si="20"/>
        <v>399.78192741599992</v>
      </c>
      <c r="BF22" s="260">
        <f t="shared" si="21"/>
        <v>0.69524883465128651</v>
      </c>
      <c r="BG22" s="260">
        <f t="shared" si="69"/>
        <v>4716.2953110909993</v>
      </c>
      <c r="BH22" s="260">
        <f t="shared" si="70"/>
        <v>8.2019686084892136</v>
      </c>
      <c r="BI22" s="71">
        <f t="shared" si="96"/>
        <v>0.39145818616574379</v>
      </c>
      <c r="BJ22" s="71">
        <f t="shared" si="71"/>
        <v>6.7763171124262778E-2</v>
      </c>
      <c r="BK22" s="68"/>
      <c r="BL22" s="67">
        <f t="shared" si="22"/>
        <v>225.09277792399999</v>
      </c>
      <c r="BM22" s="67">
        <f>SUMIFS($BL$3:$BL22,$D$3:$D22,D22)</f>
        <v>1798.7841521679998</v>
      </c>
      <c r="BN22" s="67">
        <f t="shared" si="72"/>
        <v>2837.7200819339996</v>
      </c>
      <c r="BO22" s="71">
        <f t="shared" si="97"/>
        <v>5.8780486417939315E-2</v>
      </c>
      <c r="BP22" s="71">
        <f t="shared" si="97"/>
        <v>7.926122573179728E-2</v>
      </c>
      <c r="BQ22" s="68"/>
      <c r="BR22" s="67">
        <v>175.06364244900001</v>
      </c>
      <c r="BS22" s="67">
        <f t="shared" si="57"/>
        <v>50.029135474999975</v>
      </c>
      <c r="BT22" s="67">
        <f t="shared" si="23"/>
        <v>43.371960627</v>
      </c>
      <c r="BU22" s="67">
        <f t="shared" si="24"/>
        <v>53.921032193000002</v>
      </c>
      <c r="BV22" s="67">
        <f t="shared" si="25"/>
        <v>9.1255189335353943</v>
      </c>
      <c r="BW22" s="67">
        <f t="shared" si="26"/>
        <v>9.377245999509233E-2</v>
      </c>
      <c r="BX22" s="67">
        <f t="shared" si="73"/>
        <v>460.05085264000002</v>
      </c>
      <c r="BY22" s="67">
        <f t="shared" si="27"/>
        <v>75.959006198000012</v>
      </c>
      <c r="BZ22" s="67">
        <f t="shared" si="28"/>
        <v>77.724489470000009</v>
      </c>
      <c r="CA22" s="67">
        <f t="shared" si="29"/>
        <v>10.086459014000001</v>
      </c>
      <c r="CB22" s="40">
        <f t="shared" si="30"/>
        <v>169.14628040199995</v>
      </c>
      <c r="CC22" s="40">
        <f>SUMIFS($CB$3:$CB22,$D$3:$D22,D22)</f>
        <v>1492.9840464110002</v>
      </c>
      <c r="CD22" s="40">
        <f t="shared" si="59"/>
        <v>1962.7445077320003</v>
      </c>
      <c r="CE22" s="73">
        <f t="shared" si="98"/>
        <v>4.1053870338081166E-2</v>
      </c>
      <c r="CF22" s="73">
        <f t="shared" si="98"/>
        <v>2.6363159798379985</v>
      </c>
      <c r="CG22" s="69"/>
      <c r="CH22" s="14">
        <f t="shared" si="31"/>
        <v>28.626076348477611</v>
      </c>
      <c r="CI22" s="14">
        <f t="shared" si="32"/>
        <v>0.29415725491943212</v>
      </c>
      <c r="CJ22" s="14">
        <f t="shared" si="74"/>
        <v>329.96477624087771</v>
      </c>
      <c r="CK22" s="264">
        <f t="shared" si="75"/>
        <v>3.4133504746925012</v>
      </c>
      <c r="CL22" s="81">
        <f t="shared" si="33"/>
        <v>223.06731259499995</v>
      </c>
      <c r="CM22" s="81">
        <f t="shared" si="34"/>
        <v>0.38792971491452444</v>
      </c>
      <c r="CN22" s="40">
        <f t="shared" si="35"/>
        <v>93.169307935999996</v>
      </c>
      <c r="CO22" s="40">
        <f>SUMIFS($CN$3:$CN22,$D$3:$D22,D22)</f>
        <v>534.27732520300003</v>
      </c>
      <c r="CP22" s="40">
        <f t="shared" si="76"/>
        <v>1117.921577032</v>
      </c>
      <c r="CQ22" s="73">
        <f t="shared" si="99"/>
        <v>0.22220604216260531</v>
      </c>
      <c r="CR22" s="73">
        <f t="shared" si="99"/>
        <v>6.1068170739164707E-3</v>
      </c>
      <c r="CS22" s="69"/>
      <c r="CT22" s="40">
        <f t="shared" si="36"/>
        <v>15.767841397233717</v>
      </c>
      <c r="CU22" s="40">
        <f t="shared" si="37"/>
        <v>0.16202796656279872</v>
      </c>
      <c r="CV22" s="40">
        <f t="shared" si="38"/>
        <v>0.92914577236871354</v>
      </c>
      <c r="CW22" s="40">
        <f t="shared" si="77"/>
        <v>186.69134807566221</v>
      </c>
      <c r="CX22" s="267">
        <f t="shared" si="78"/>
        <v>1.9441440954739875</v>
      </c>
      <c r="CY22" s="67">
        <v>51.909419130999993</v>
      </c>
      <c r="CZ22" s="67">
        <f t="shared" si="39"/>
        <v>8.7850763949259179</v>
      </c>
      <c r="DA22" s="67">
        <f t="shared" si="79"/>
        <v>105.8306805445058</v>
      </c>
      <c r="DB22" s="67">
        <v>0</v>
      </c>
      <c r="DC22" s="67">
        <f t="shared" si="40"/>
        <v>0</v>
      </c>
      <c r="DD22" s="67">
        <f t="shared" si="41"/>
        <v>41.259888805000003</v>
      </c>
      <c r="DE22" s="67">
        <f t="shared" si="42"/>
        <v>6.982765002307799</v>
      </c>
      <c r="DF22" s="81">
        <f t="shared" si="43"/>
        <v>579.32503336199989</v>
      </c>
      <c r="DG22" s="81">
        <f t="shared" si="44"/>
        <v>1.0074868990016492</v>
      </c>
      <c r="DH22" s="40">
        <f t="shared" si="45"/>
        <v>75.97697246599995</v>
      </c>
      <c r="DI22" s="40">
        <f>SUMIFS($DH$3:$DH22,$D$3:$D22,D22)</f>
        <v>958.70672120800032</v>
      </c>
      <c r="DJ22" s="40">
        <f t="shared" si="60"/>
        <v>844.82293070000037</v>
      </c>
      <c r="DK22" s="40">
        <f t="shared" si="46"/>
        <v>12.858234951243894</v>
      </c>
      <c r="DL22" s="40">
        <f t="shared" si="80"/>
        <v>143.27342816521548</v>
      </c>
      <c r="DM22" s="73">
        <f t="shared" si="100"/>
        <v>-0.11906230205215318</v>
      </c>
      <c r="DN22" s="73">
        <f t="shared" si="100"/>
        <v>-8.9588198716756704</v>
      </c>
      <c r="DO22" s="69"/>
      <c r="DP22" s="67">
        <f t="shared" si="47"/>
        <v>0.13212928835663343</v>
      </c>
      <c r="DQ22" s="264">
        <f t="shared" si="81"/>
        <v>1.4692063792185135</v>
      </c>
      <c r="DR22" s="81">
        <f t="shared" si="48"/>
        <v>129.89800465899995</v>
      </c>
      <c r="DS22" s="81">
        <f t="shared" si="82"/>
        <v>1304.8737833400005</v>
      </c>
      <c r="DT22" s="81">
        <f t="shared" si="49"/>
        <v>0.22590174835172575</v>
      </c>
      <c r="DU22" s="264">
        <f t="shared" si="83"/>
        <v>2.2692671054390505</v>
      </c>
      <c r="DV22" s="70">
        <v>218.80994335899999</v>
      </c>
      <c r="DW22" s="70">
        <v>235.54750060800001</v>
      </c>
      <c r="DX22" s="217">
        <v>49.596851981790934</v>
      </c>
      <c r="DY22" s="218">
        <f t="shared" si="50"/>
        <v>1321.2572565464204</v>
      </c>
      <c r="DZ22" s="218">
        <f t="shared" si="84"/>
        <v>15311.203997984972</v>
      </c>
      <c r="EA22" s="220"/>
      <c r="EB22" s="219">
        <f t="shared" si="51"/>
        <v>824.70837258213828</v>
      </c>
      <c r="EC22" s="219">
        <f t="shared" si="85"/>
        <v>9642.5018160196196</v>
      </c>
      <c r="ED22" s="222"/>
      <c r="EE22" s="219">
        <f t="shared" si="52"/>
        <v>980.21488461503145</v>
      </c>
      <c r="EF22" s="219">
        <f t="shared" si="86"/>
        <v>11232.011244619558</v>
      </c>
      <c r="EG22" s="220"/>
      <c r="EH22" s="219">
        <f t="shared" si="53"/>
        <v>187.85326933694566</v>
      </c>
      <c r="EI22" s="219">
        <f t="shared" si="87"/>
        <v>2331.5817373221716</v>
      </c>
      <c r="EJ22" s="222"/>
    </row>
    <row r="23" spans="1:140">
      <c r="A23" s="66">
        <v>38231</v>
      </c>
      <c r="B23" s="86">
        <f t="shared" si="0"/>
        <v>9</v>
      </c>
      <c r="C23" t="str">
        <f t="shared" si="1"/>
        <v>Septiembre</v>
      </c>
      <c r="D23">
        <f t="shared" si="54"/>
        <v>2004</v>
      </c>
      <c r="E23" s="65">
        <f t="shared" si="2"/>
        <v>57501.991731711008</v>
      </c>
      <c r="F23" s="65">
        <f t="shared" si="3"/>
        <v>5919.333333333333</v>
      </c>
      <c r="G23" s="40">
        <f t="shared" si="4"/>
        <v>676.92107769600011</v>
      </c>
      <c r="H23" s="67">
        <f t="shared" si="55"/>
        <v>1.1772132708973522</v>
      </c>
      <c r="I23" s="67">
        <f>SUMIFS($G$3:$G23,$D$3:$D23,D23)</f>
        <v>5528.3132221439992</v>
      </c>
      <c r="J23" s="14">
        <f t="shared" si="61"/>
        <v>7503.362800380999</v>
      </c>
      <c r="K23" s="14">
        <f t="shared" si="62"/>
        <v>13.048874611839</v>
      </c>
      <c r="L23" s="71">
        <f t="shared" si="88"/>
        <v>0.35169252586848399</v>
      </c>
      <c r="M23" s="71">
        <f t="shared" si="89"/>
        <v>0.26747898329757058</v>
      </c>
      <c r="N23" s="68"/>
      <c r="O23" s="67">
        <f t="shared" si="5"/>
        <v>469.32177894300003</v>
      </c>
      <c r="P23" s="67">
        <f t="shared" si="6"/>
        <v>0.81618351783835696</v>
      </c>
      <c r="Q23" s="67">
        <f>SUMIFS($O$3:$O23,$D$3:$D23,D23)</f>
        <v>3611.9763706120002</v>
      </c>
      <c r="R23" s="67">
        <f t="shared" si="58"/>
        <v>4736.7345993880008</v>
      </c>
      <c r="S23" s="71">
        <f t="shared" si="90"/>
        <v>0.28129571759788785</v>
      </c>
      <c r="T23" s="71">
        <f t="shared" si="91"/>
        <v>0.41587133180210056</v>
      </c>
      <c r="U23" s="68"/>
      <c r="V23" s="67">
        <v>208.05029225299995</v>
      </c>
      <c r="W23" s="67">
        <f t="shared" si="63"/>
        <v>1961.7294127469997</v>
      </c>
      <c r="X23" s="71"/>
      <c r="Y23" s="71">
        <f t="shared" si="92"/>
        <v>0.25059253554181216</v>
      </c>
      <c r="Z23" s="67">
        <v>262.41954634100006</v>
      </c>
      <c r="AA23" s="67">
        <f t="shared" si="64"/>
        <v>2791.5962231530002</v>
      </c>
      <c r="AB23" s="71"/>
      <c r="AC23" s="71">
        <f t="shared" si="93"/>
        <v>0.29021460641936225</v>
      </c>
      <c r="AD23" s="67">
        <v>78.855728822999993</v>
      </c>
      <c r="AE23" s="67">
        <v>105.81249105900001</v>
      </c>
      <c r="AF23" s="71">
        <f t="shared" si="94"/>
        <v>0.21150622721197121</v>
      </c>
      <c r="AG23" s="71">
        <f t="shared" si="95"/>
        <v>0.16755670025066904</v>
      </c>
      <c r="AH23" s="67">
        <f t="shared" si="7"/>
        <v>0</v>
      </c>
      <c r="AI23" s="67">
        <f t="shared" si="8"/>
        <v>0</v>
      </c>
      <c r="AJ23" s="67">
        <f t="shared" si="9"/>
        <v>17.639454999000002</v>
      </c>
      <c r="AK23" s="67">
        <f t="shared" si="10"/>
        <v>3.0676250452855623E-2</v>
      </c>
      <c r="AL23" s="67">
        <f t="shared" si="11"/>
        <v>189.95984375400002</v>
      </c>
      <c r="AM23" s="67">
        <f t="shared" si="12"/>
        <v>32.091425344182909</v>
      </c>
      <c r="AN23" s="67">
        <v>124.324028372</v>
      </c>
      <c r="AO23" s="67">
        <f t="shared" si="13"/>
        <v>21.003045676089652</v>
      </c>
      <c r="AP23" s="81">
        <f>SUMIFS($AO$3:$AO23,$D$3:$D23,D23)</f>
        <v>174.89743894614858</v>
      </c>
      <c r="AQ23" s="67">
        <v>30.640205641000001</v>
      </c>
      <c r="AR23" s="67">
        <f t="shared" si="14"/>
        <v>5.1762933282464241</v>
      </c>
      <c r="AS23" s="81">
        <f>SUMIFS($AR$3:$AR23,$D$3:$D23,D23)</f>
        <v>30.022335448594593</v>
      </c>
      <c r="AT23" s="67">
        <f t="shared" si="56"/>
        <v>34.995609741000017</v>
      </c>
      <c r="AU23" s="79">
        <f t="shared" si="15"/>
        <v>154.96423401300001</v>
      </c>
      <c r="AV23" s="40">
        <f t="shared" si="16"/>
        <v>377.43835077399996</v>
      </c>
      <c r="AW23" s="67">
        <f t="shared" si="17"/>
        <v>0.65639178645328822</v>
      </c>
      <c r="AX23" s="67">
        <f>SUMIFS($AV$3:$AV23,$D$3:$D23,D23)</f>
        <v>3735.8464488109998</v>
      </c>
      <c r="AY23" s="67">
        <f t="shared" si="65"/>
        <v>5411.5292381199997</v>
      </c>
      <c r="AZ23" s="67">
        <f t="shared" si="66"/>
        <v>9.4110292098554691</v>
      </c>
      <c r="BA23" s="262">
        <f t="shared" si="18"/>
        <v>348.14171720499996</v>
      </c>
      <c r="BB23" s="262">
        <f t="shared" si="19"/>
        <v>0.60544288418623238</v>
      </c>
      <c r="BC23" s="262">
        <f t="shared" si="67"/>
        <v>5168.5409400409981</v>
      </c>
      <c r="BD23" s="262">
        <f t="shared" si="68"/>
        <v>8.9884555028215978</v>
      </c>
      <c r="BE23" s="260">
        <f t="shared" si="20"/>
        <v>320.57551217099996</v>
      </c>
      <c r="BF23" s="260">
        <f t="shared" si="21"/>
        <v>0.55750331860976221</v>
      </c>
      <c r="BG23" s="260">
        <f t="shared" si="69"/>
        <v>4683.1982959599991</v>
      </c>
      <c r="BH23" s="260">
        <f t="shared" si="70"/>
        <v>8.1444105759163197</v>
      </c>
      <c r="BI23" s="71">
        <f t="shared" si="96"/>
        <v>3.7844608628140985E-2</v>
      </c>
      <c r="BJ23" s="71">
        <f t="shared" si="71"/>
        <v>6.4662345870371007E-2</v>
      </c>
      <c r="BK23" s="68"/>
      <c r="BL23" s="67">
        <f t="shared" si="22"/>
        <v>225.17960829199995</v>
      </c>
      <c r="BM23" s="67">
        <f>SUMIFS($BL$3:$BL23,$D$3:$D23,D23)</f>
        <v>2023.9637604599998</v>
      </c>
      <c r="BN23" s="67">
        <f t="shared" si="72"/>
        <v>2851.5993459490001</v>
      </c>
      <c r="BO23" s="71">
        <f t="shared" si="97"/>
        <v>6.5685004264854463E-2</v>
      </c>
      <c r="BP23" s="71">
        <f t="shared" si="97"/>
        <v>7.7733702406492133E-2</v>
      </c>
      <c r="BQ23" s="68"/>
      <c r="BR23" s="67">
        <v>174.67392862700001</v>
      </c>
      <c r="BS23" s="67">
        <f t="shared" si="57"/>
        <v>50.505679664999946</v>
      </c>
      <c r="BT23" s="67">
        <f t="shared" si="23"/>
        <v>38.576064043999999</v>
      </c>
      <c r="BU23" s="67">
        <f t="shared" si="24"/>
        <v>27.566205033999999</v>
      </c>
      <c r="BV23" s="67">
        <f t="shared" si="25"/>
        <v>4.6569779874985926</v>
      </c>
      <c r="BW23" s="67">
        <f t="shared" si="26"/>
        <v>4.7939565576470076E-2</v>
      </c>
      <c r="BX23" s="67">
        <f t="shared" si="73"/>
        <v>485.34264408099995</v>
      </c>
      <c r="BY23" s="67">
        <f t="shared" si="27"/>
        <v>69.218971386000007</v>
      </c>
      <c r="BZ23" s="67">
        <f t="shared" si="28"/>
        <v>9.8951361609999999</v>
      </c>
      <c r="CA23" s="67">
        <f t="shared" si="29"/>
        <v>7.002365857</v>
      </c>
      <c r="CB23" s="40">
        <f t="shared" si="30"/>
        <v>299.48272692200015</v>
      </c>
      <c r="CC23" s="40">
        <f>SUMIFS($CB$3:$CB23,$D$3:$D23,D23)</f>
        <v>1792.4667733330004</v>
      </c>
      <c r="CD23" s="40">
        <f t="shared" si="59"/>
        <v>2091.8335622610002</v>
      </c>
      <c r="CE23" s="73">
        <f t="shared" si="98"/>
        <v>0.7575930063369134</v>
      </c>
      <c r="CF23" s="73">
        <f t="shared" si="98"/>
        <v>2.0853018295121726</v>
      </c>
      <c r="CG23" s="69"/>
      <c r="CH23" s="14">
        <f t="shared" si="31"/>
        <v>50.593995988624876</v>
      </c>
      <c r="CI23" s="14">
        <f t="shared" si="32"/>
        <v>0.52082148444406395</v>
      </c>
      <c r="CJ23" s="14">
        <f t="shared" si="74"/>
        <v>353.15578828223278</v>
      </c>
      <c r="CK23" s="264">
        <f t="shared" si="75"/>
        <v>3.6378454019835331</v>
      </c>
      <c r="CL23" s="81">
        <f t="shared" si="33"/>
        <v>327.04893195600016</v>
      </c>
      <c r="CM23" s="81">
        <f t="shared" si="34"/>
        <v>0.56876105002053401</v>
      </c>
      <c r="CN23" s="40">
        <f t="shared" si="35"/>
        <v>75.838940563999998</v>
      </c>
      <c r="CO23" s="40">
        <f>SUMIFS($CN$3:$CN23,$D$3:$D23,D23)</f>
        <v>610.11626576700007</v>
      </c>
      <c r="CP23" s="40">
        <f t="shared" si="76"/>
        <v>1101.280882732</v>
      </c>
      <c r="CQ23" s="73">
        <f t="shared" si="99"/>
        <v>-0.17993901386474664</v>
      </c>
      <c r="CR23" s="73">
        <f t="shared" si="99"/>
        <v>-2.1487510689485845E-2</v>
      </c>
      <c r="CS23" s="69"/>
      <c r="CT23" s="40">
        <f t="shared" si="36"/>
        <v>12.812074653226716</v>
      </c>
      <c r="CU23" s="40">
        <f t="shared" si="37"/>
        <v>0.13188924118984316</v>
      </c>
      <c r="CV23" s="40">
        <f t="shared" si="38"/>
        <v>1.0610350135585569</v>
      </c>
      <c r="CW23" s="40">
        <f t="shared" si="77"/>
        <v>184.63069938161235</v>
      </c>
      <c r="CX23" s="267">
        <f t="shared" si="78"/>
        <v>1.9152047599851558</v>
      </c>
      <c r="CY23" s="67">
        <v>38.426143967000002</v>
      </c>
      <c r="CZ23" s="67">
        <f t="shared" si="39"/>
        <v>6.4916337369636228</v>
      </c>
      <c r="DA23" s="67">
        <f t="shared" si="79"/>
        <v>101.12737825694735</v>
      </c>
      <c r="DB23" s="67">
        <v>0</v>
      </c>
      <c r="DC23" s="67">
        <f t="shared" si="40"/>
        <v>0</v>
      </c>
      <c r="DD23" s="67">
        <f t="shared" si="41"/>
        <v>37.412796596999996</v>
      </c>
      <c r="DE23" s="67">
        <f t="shared" si="42"/>
        <v>6.3204409162630917</v>
      </c>
      <c r="DF23" s="81">
        <f t="shared" si="43"/>
        <v>453.27729133799994</v>
      </c>
      <c r="DG23" s="81">
        <f t="shared" si="44"/>
        <v>0.78828102764313124</v>
      </c>
      <c r="DH23" s="40">
        <f t="shared" si="45"/>
        <v>223.64378635800017</v>
      </c>
      <c r="DI23" s="40">
        <f>SUMIFS($DH$3:$DH23,$D$3:$D23,D23)</f>
        <v>1182.3505075660005</v>
      </c>
      <c r="DJ23" s="40">
        <f t="shared" si="60"/>
        <v>990.55267952900044</v>
      </c>
      <c r="DK23" s="40">
        <f t="shared" si="46"/>
        <v>37.78192133539816</v>
      </c>
      <c r="DL23" s="40">
        <f t="shared" si="80"/>
        <v>168.52508890062037</v>
      </c>
      <c r="DM23" s="73">
        <f t="shared" si="100"/>
        <v>1.8703914397294401</v>
      </c>
      <c r="DN23" s="73">
        <f t="shared" si="100"/>
        <v>-28.79100194439399</v>
      </c>
      <c r="DO23" s="69"/>
      <c r="DP23" s="67">
        <f t="shared" si="47"/>
        <v>0.38893224325422077</v>
      </c>
      <c r="DQ23" s="264">
        <f t="shared" si="81"/>
        <v>1.7226406419983773</v>
      </c>
      <c r="DR23" s="81">
        <f t="shared" si="48"/>
        <v>251.20999139200018</v>
      </c>
      <c r="DS23" s="81">
        <f t="shared" si="82"/>
        <v>1475.8953236100003</v>
      </c>
      <c r="DT23" s="81">
        <f t="shared" si="49"/>
        <v>0.43687180883069082</v>
      </c>
      <c r="DU23" s="264">
        <f t="shared" si="83"/>
        <v>2.5666855689036567</v>
      </c>
      <c r="DV23" s="70">
        <v>218.277242812</v>
      </c>
      <c r="DW23" s="70">
        <v>234.867337607</v>
      </c>
      <c r="DX23" s="217">
        <v>48.936843970943691</v>
      </c>
      <c r="DY23" s="218">
        <f t="shared" si="50"/>
        <v>1383.2544618078005</v>
      </c>
      <c r="DZ23" s="218">
        <f t="shared" si="84"/>
        <v>15530.51175729788</v>
      </c>
      <c r="EA23" s="220"/>
      <c r="EB23" s="219">
        <f t="shared" si="51"/>
        <v>959.03564852212446</v>
      </c>
      <c r="EC23" s="219">
        <f t="shared" si="85"/>
        <v>9803.2539559699853</v>
      </c>
      <c r="ED23" s="222"/>
      <c r="EE23" s="219">
        <f t="shared" si="52"/>
        <v>771.2764456124396</v>
      </c>
      <c r="EF23" s="219">
        <f t="shared" si="86"/>
        <v>11210.695997386054</v>
      </c>
      <c r="EG23" s="220"/>
      <c r="EH23" s="219">
        <f t="shared" si="53"/>
        <v>154.9730926845823</v>
      </c>
      <c r="EI23" s="219">
        <f t="shared" si="87"/>
        <v>2285.0052347961791</v>
      </c>
      <c r="EJ23" s="222"/>
    </row>
    <row r="24" spans="1:140">
      <c r="A24" s="66">
        <v>38261</v>
      </c>
      <c r="B24" s="86">
        <f t="shared" si="0"/>
        <v>10</v>
      </c>
      <c r="C24" t="str">
        <f t="shared" si="1"/>
        <v>Octubre</v>
      </c>
      <c r="D24">
        <f t="shared" si="54"/>
        <v>2004</v>
      </c>
      <c r="E24" s="65">
        <f t="shared" si="2"/>
        <v>57501.991731711008</v>
      </c>
      <c r="F24" s="65">
        <f t="shared" si="3"/>
        <v>5995</v>
      </c>
      <c r="G24" s="40">
        <f t="shared" si="4"/>
        <v>681.55731332799985</v>
      </c>
      <c r="H24" s="67">
        <f t="shared" si="55"/>
        <v>1.185276010104076</v>
      </c>
      <c r="I24" s="67">
        <f>SUMIFS($G$3:$G24,$D$3:$D24,D24)</f>
        <v>6209.8705354719987</v>
      </c>
      <c r="J24" s="14">
        <f t="shared" si="61"/>
        <v>7629.6776472939991</v>
      </c>
      <c r="K24" s="14">
        <f t="shared" si="62"/>
        <v>13.268544997349037</v>
      </c>
      <c r="L24" s="71">
        <f t="shared" si="88"/>
        <v>0.33684701920300308</v>
      </c>
      <c r="M24" s="71">
        <f t="shared" si="89"/>
        <v>0.22749493159010203</v>
      </c>
      <c r="N24" s="68"/>
      <c r="O24" s="67">
        <f t="shared" si="5"/>
        <v>399.87199042099991</v>
      </c>
      <c r="P24" s="67">
        <f t="shared" si="6"/>
        <v>0.69540546053899532</v>
      </c>
      <c r="Q24" s="67">
        <f>SUMIFS($O$3:$O24,$D$3:$D24,D24)</f>
        <v>4011.8483610329999</v>
      </c>
      <c r="R24" s="67">
        <f t="shared" si="58"/>
        <v>4756.0708839040008</v>
      </c>
      <c r="S24" s="71">
        <f t="shared" si="90"/>
        <v>5.0813325046630942E-2</v>
      </c>
      <c r="T24" s="71">
        <f t="shared" si="91"/>
        <v>0.36848502821703777</v>
      </c>
      <c r="U24" s="68"/>
      <c r="V24" s="67">
        <v>136.22071109299998</v>
      </c>
      <c r="W24" s="67">
        <f t="shared" si="63"/>
        <v>1974.5979420249996</v>
      </c>
      <c r="X24" s="71"/>
      <c r="Y24" s="71">
        <f t="shared" si="92"/>
        <v>0.10432348328706342</v>
      </c>
      <c r="Z24" s="67">
        <v>271.96277575900001</v>
      </c>
      <c r="AA24" s="67">
        <f t="shared" si="64"/>
        <v>2799.01419622</v>
      </c>
      <c r="AB24" s="71"/>
      <c r="AC24" s="71">
        <f t="shared" si="93"/>
        <v>2.804051711284794E-2</v>
      </c>
      <c r="AD24" s="67">
        <v>83.909426726999996</v>
      </c>
      <c r="AE24" s="67">
        <v>108.47836232</v>
      </c>
      <c r="AF24" s="71">
        <f t="shared" si="94"/>
        <v>0.15595237194340728</v>
      </c>
      <c r="AG24" s="71">
        <f t="shared" si="95"/>
        <v>6.6507036698457478E-2</v>
      </c>
      <c r="AH24" s="67">
        <f t="shared" si="7"/>
        <v>71.986131148999988</v>
      </c>
      <c r="AI24" s="67">
        <f t="shared" si="8"/>
        <v>0.12518893516744276</v>
      </c>
      <c r="AJ24" s="67">
        <f t="shared" si="9"/>
        <v>30.306557499999997</v>
      </c>
      <c r="AK24" s="67">
        <f t="shared" si="10"/>
        <v>5.2705230875136171E-2</v>
      </c>
      <c r="AL24" s="67">
        <f t="shared" si="11"/>
        <v>179.39263425799999</v>
      </c>
      <c r="AM24" s="67">
        <f t="shared" si="12"/>
        <v>29.923708800333607</v>
      </c>
      <c r="AN24" s="67">
        <v>123.577583387</v>
      </c>
      <c r="AO24" s="67">
        <f t="shared" si="13"/>
        <v>20.613441765971643</v>
      </c>
      <c r="AP24" s="81">
        <f>SUMIFS($AO$3:$AO24,$D$3:$D24,D24)</f>
        <v>195.51088071212024</v>
      </c>
      <c r="AQ24" s="67">
        <v>29.990232632000001</v>
      </c>
      <c r="AR24" s="67">
        <f t="shared" si="14"/>
        <v>5.0025408894078405</v>
      </c>
      <c r="AS24" s="81">
        <f>SUMIFS($AR$3:$AR24,$D$3:$D24,D24)</f>
        <v>35.024876338002436</v>
      </c>
      <c r="AT24" s="67">
        <f t="shared" si="56"/>
        <v>25.824818238999981</v>
      </c>
      <c r="AU24" s="79">
        <f t="shared" si="15"/>
        <v>153.56781601900002</v>
      </c>
      <c r="AV24" s="40">
        <f t="shared" si="16"/>
        <v>573.60985183000003</v>
      </c>
      <c r="AW24" s="67">
        <f t="shared" si="17"/>
        <v>0.99754779713772512</v>
      </c>
      <c r="AX24" s="67">
        <f>SUMIFS($AV$3:$AV24,$D$3:$D24,D24)</f>
        <v>4309.4563006409999</v>
      </c>
      <c r="AY24" s="67">
        <f t="shared" si="65"/>
        <v>5577.8575371810002</v>
      </c>
      <c r="AZ24" s="67">
        <f t="shared" si="66"/>
        <v>9.700285797413418</v>
      </c>
      <c r="BA24" s="262">
        <f t="shared" si="18"/>
        <v>517.660222987</v>
      </c>
      <c r="BB24" s="262">
        <f t="shared" si="19"/>
        <v>0.90024746517001508</v>
      </c>
      <c r="BC24" s="262">
        <f t="shared" si="67"/>
        <v>5303.9220079349998</v>
      </c>
      <c r="BD24" s="262">
        <f t="shared" si="68"/>
        <v>9.2238926830251167</v>
      </c>
      <c r="BE24" s="260">
        <f t="shared" si="20"/>
        <v>492.92516128599999</v>
      </c>
      <c r="BF24" s="260">
        <f t="shared" si="21"/>
        <v>0.85723145658303035</v>
      </c>
      <c r="BG24" s="260">
        <f t="shared" si="69"/>
        <v>4812.4569683859991</v>
      </c>
      <c r="BH24" s="260">
        <f t="shared" si="70"/>
        <v>8.3692004806366409</v>
      </c>
      <c r="BI24" s="71">
        <f t="shared" si="96"/>
        <v>0.40838652752666493</v>
      </c>
      <c r="BJ24" s="71">
        <f t="shared" si="71"/>
        <v>0.10040909194142111</v>
      </c>
      <c r="BK24" s="68"/>
      <c r="BL24" s="67">
        <f t="shared" si="22"/>
        <v>232.94101996899997</v>
      </c>
      <c r="BM24" s="67">
        <f>SUMIFS($BL$3:$BL24,$D$3:$D24,D24)</f>
        <v>2256.9047804289999</v>
      </c>
      <c r="BN24" s="67">
        <f t="shared" si="72"/>
        <v>2873.1373036669997</v>
      </c>
      <c r="BO24" s="71">
        <f t="shared" si="97"/>
        <v>0.10188101103487268</v>
      </c>
      <c r="BP24" s="71">
        <f t="shared" si="97"/>
        <v>8.0176917275843529E-2</v>
      </c>
      <c r="BQ24" s="68"/>
      <c r="BR24" s="67">
        <v>175.02383233899999</v>
      </c>
      <c r="BS24" s="67">
        <f t="shared" si="57"/>
        <v>57.917187629999972</v>
      </c>
      <c r="BT24" s="67">
        <f t="shared" si="23"/>
        <v>56.362137978999996</v>
      </c>
      <c r="BU24" s="67">
        <f t="shared" si="24"/>
        <v>24.735061700999999</v>
      </c>
      <c r="BV24" s="67">
        <f t="shared" si="25"/>
        <v>4.1259485739783148</v>
      </c>
      <c r="BW24" s="67">
        <f t="shared" si="26"/>
        <v>4.3016008586984629E-2</v>
      </c>
      <c r="BX24" s="67">
        <f t="shared" si="73"/>
        <v>491.46503954900004</v>
      </c>
      <c r="BY24" s="67">
        <f t="shared" si="27"/>
        <v>91.991798783999997</v>
      </c>
      <c r="BZ24" s="67">
        <f t="shared" si="28"/>
        <v>156.81579504499999</v>
      </c>
      <c r="CA24" s="67">
        <f t="shared" si="29"/>
        <v>10.764038352</v>
      </c>
      <c r="CB24" s="40">
        <f t="shared" si="30"/>
        <v>107.94746149799983</v>
      </c>
      <c r="CC24" s="40">
        <f>SUMIFS($CB$3:$CB24,$D$3:$D24,D24)</f>
        <v>1900.4142348310002</v>
      </c>
      <c r="CD24" s="40">
        <f t="shared" si="59"/>
        <v>2051.8201101130003</v>
      </c>
      <c r="CE24" s="73">
        <f t="shared" si="98"/>
        <v>-0.27043258359253786</v>
      </c>
      <c r="CF24" s="73">
        <f t="shared" si="98"/>
        <v>1.6071265055326376</v>
      </c>
      <c r="CG24" s="69"/>
      <c r="CH24" s="14">
        <f t="shared" si="31"/>
        <v>18.006248790325241</v>
      </c>
      <c r="CI24" s="14">
        <f t="shared" si="32"/>
        <v>0.18772821296635073</v>
      </c>
      <c r="CJ24" s="14">
        <f t="shared" si="74"/>
        <v>347.32221313975253</v>
      </c>
      <c r="CK24" s="264">
        <f t="shared" si="75"/>
        <v>3.5682591999356248</v>
      </c>
      <c r="CL24" s="81">
        <f t="shared" si="33"/>
        <v>132.68252319899983</v>
      </c>
      <c r="CM24" s="81">
        <f t="shared" si="34"/>
        <v>0.23074422155333535</v>
      </c>
      <c r="CN24" s="40">
        <f t="shared" si="35"/>
        <v>253.47726556100002</v>
      </c>
      <c r="CO24" s="40">
        <f>SUMIFS($CN$3:$CN24,$D$3:$D24,D24)</f>
        <v>863.59353132800015</v>
      </c>
      <c r="CP24" s="40">
        <f t="shared" si="76"/>
        <v>1266.912943909</v>
      </c>
      <c r="CQ24" s="73">
        <f t="shared" si="99"/>
        <v>1.8854991839163842</v>
      </c>
      <c r="CR24" s="73">
        <f t="shared" si="99"/>
        <v>0.21400480853763892</v>
      </c>
      <c r="CS24" s="69"/>
      <c r="CT24" s="40">
        <f t="shared" si="36"/>
        <v>42.281445464720605</v>
      </c>
      <c r="CU24" s="40">
        <f t="shared" si="37"/>
        <v>0.44081475776292667</v>
      </c>
      <c r="CV24" s="40">
        <f t="shared" si="38"/>
        <v>1.5018497713214836</v>
      </c>
      <c r="CW24" s="40">
        <f t="shared" si="77"/>
        <v>212.75831087592147</v>
      </c>
      <c r="CX24" s="267">
        <f t="shared" si="78"/>
        <v>2.2032505409900907</v>
      </c>
      <c r="CY24" s="67">
        <v>141.91923101299997</v>
      </c>
      <c r="CZ24" s="67">
        <f t="shared" si="39"/>
        <v>23.672932612677229</v>
      </c>
      <c r="DA24" s="67">
        <f t="shared" si="79"/>
        <v>117.13400738486835</v>
      </c>
      <c r="DB24" s="67">
        <v>0</v>
      </c>
      <c r="DC24" s="67">
        <f t="shared" si="40"/>
        <v>0</v>
      </c>
      <c r="DD24" s="67">
        <f t="shared" si="41"/>
        <v>111.55803454800005</v>
      </c>
      <c r="DE24" s="67">
        <f t="shared" si="42"/>
        <v>18.608512852043379</v>
      </c>
      <c r="DF24" s="81">
        <f t="shared" si="43"/>
        <v>827.08711739099999</v>
      </c>
      <c r="DG24" s="81">
        <f t="shared" si="44"/>
        <v>1.4383625549006518</v>
      </c>
      <c r="DH24" s="40">
        <f t="shared" si="45"/>
        <v>-145.5298040630002</v>
      </c>
      <c r="DI24" s="40">
        <f>SUMIFS($DH$3:$DH24,$D$3:$D24,D24)</f>
        <v>1036.8207035030002</v>
      </c>
      <c r="DJ24" s="40">
        <f t="shared" si="60"/>
        <v>784.90716620400008</v>
      </c>
      <c r="DK24" s="40">
        <f t="shared" si="46"/>
        <v>-24.27519667439536</v>
      </c>
      <c r="DL24" s="40">
        <f t="shared" si="80"/>
        <v>134.56390226383098</v>
      </c>
      <c r="DM24" s="73">
        <f t="shared" si="100"/>
        <v>-3.420828196981645</v>
      </c>
      <c r="DN24" s="73">
        <f t="shared" si="100"/>
        <v>58.006336651373935</v>
      </c>
      <c r="DO24" s="69"/>
      <c r="DP24" s="67">
        <f t="shared" si="47"/>
        <v>-0.253086544796576</v>
      </c>
      <c r="DQ24" s="264">
        <f t="shared" si="81"/>
        <v>1.3650086589455335</v>
      </c>
      <c r="DR24" s="81">
        <f t="shared" si="48"/>
        <v>-120.79474236200019</v>
      </c>
      <c r="DS24" s="81">
        <f t="shared" si="82"/>
        <v>1276.3722057529999</v>
      </c>
      <c r="DT24" s="81">
        <f t="shared" si="49"/>
        <v>-0.21007053620959137</v>
      </c>
      <c r="DU24" s="264">
        <f t="shared" si="83"/>
        <v>2.219700861334009</v>
      </c>
      <c r="DV24" s="70">
        <v>229.01176727699999</v>
      </c>
      <c r="DW24" s="70">
        <v>248.92372594099999</v>
      </c>
      <c r="DX24" s="217">
        <v>48.510588797271531</v>
      </c>
      <c r="DY24" s="218">
        <f t="shared" si="50"/>
        <v>1404.966070760893</v>
      </c>
      <c r="DZ24" s="218">
        <f t="shared" si="84"/>
        <v>15749.900019572011</v>
      </c>
      <c r="EA24" s="220"/>
      <c r="EB24" s="219">
        <f t="shared" si="51"/>
        <v>824.29836523338724</v>
      </c>
      <c r="EC24" s="219">
        <f t="shared" si="85"/>
        <v>9815.0159689845732</v>
      </c>
      <c r="ED24" s="222"/>
      <c r="EE24" s="219">
        <f t="shared" si="52"/>
        <v>1182.4425678013263</v>
      </c>
      <c r="EF24" s="219">
        <f t="shared" si="86"/>
        <v>11523.493320135005</v>
      </c>
      <c r="EG24" s="220"/>
      <c r="EH24" s="219">
        <f t="shared" si="53"/>
        <v>522.51945780393578</v>
      </c>
      <c r="EI24" s="219">
        <f t="shared" si="87"/>
        <v>2619.9538002436716</v>
      </c>
      <c r="EJ24" s="222"/>
    </row>
    <row r="25" spans="1:140">
      <c r="A25" s="66">
        <v>38292</v>
      </c>
      <c r="B25" s="86">
        <f t="shared" si="0"/>
        <v>11</v>
      </c>
      <c r="C25" t="str">
        <f t="shared" si="1"/>
        <v>Noviembre</v>
      </c>
      <c r="D25">
        <f t="shared" si="54"/>
        <v>2004</v>
      </c>
      <c r="E25" s="65">
        <f t="shared" si="2"/>
        <v>57501.991731711008</v>
      </c>
      <c r="F25" s="65">
        <f t="shared" si="3"/>
        <v>6100</v>
      </c>
      <c r="G25" s="40">
        <f t="shared" si="4"/>
        <v>735.32286867499988</v>
      </c>
      <c r="H25" s="67">
        <f t="shared" si="55"/>
        <v>1.2787780849502062</v>
      </c>
      <c r="I25" s="67">
        <f>SUMIFS($G$3:$G25,$D$3:$D25,D25)</f>
        <v>6945.1934041469985</v>
      </c>
      <c r="J25" s="14">
        <f t="shared" si="61"/>
        <v>7782.3524706549988</v>
      </c>
      <c r="K25" s="14">
        <f t="shared" si="62"/>
        <v>13.534057232252728</v>
      </c>
      <c r="L25" s="71">
        <f t="shared" si="88"/>
        <v>0.32850921880454331</v>
      </c>
      <c r="M25" s="71">
        <f t="shared" si="89"/>
        <v>0.26203610325118376</v>
      </c>
      <c r="N25" s="68"/>
      <c r="O25" s="67">
        <f t="shared" si="5"/>
        <v>502.65544425099995</v>
      </c>
      <c r="P25" s="67">
        <f t="shared" si="6"/>
        <v>0.87415310168081928</v>
      </c>
      <c r="Q25" s="67">
        <f>SUMIFS($O$3:$O25,$D$3:$D25,D25)</f>
        <v>4514.503805284</v>
      </c>
      <c r="R25" s="67">
        <f t="shared" si="58"/>
        <v>4888.0665344129993</v>
      </c>
      <c r="S25" s="71">
        <f t="shared" si="90"/>
        <v>0.35610997668896371</v>
      </c>
      <c r="T25" s="71">
        <f t="shared" si="91"/>
        <v>0.3670959986686757</v>
      </c>
      <c r="U25" s="68"/>
      <c r="V25" s="67">
        <v>210.09346728700001</v>
      </c>
      <c r="W25" s="67">
        <f t="shared" si="63"/>
        <v>1997.1728775139998</v>
      </c>
      <c r="X25" s="71"/>
      <c r="Y25" s="71">
        <f t="shared" si="92"/>
        <v>0.12038775726613671</v>
      </c>
      <c r="Z25" s="67">
        <v>270.40030738099995</v>
      </c>
      <c r="AA25" s="67">
        <f t="shared" si="64"/>
        <v>2864.7947501409999</v>
      </c>
      <c r="AB25" s="71"/>
      <c r="AC25" s="71">
        <f t="shared" si="93"/>
        <v>0.32147704612428329</v>
      </c>
      <c r="AD25" s="67">
        <v>78.318882723999991</v>
      </c>
      <c r="AE25" s="67">
        <v>102.91641743</v>
      </c>
      <c r="AF25" s="71">
        <f t="shared" si="94"/>
        <v>6.7785767979603673E-2</v>
      </c>
      <c r="AG25" s="71">
        <f t="shared" si="95"/>
        <v>0.31761729371344516</v>
      </c>
      <c r="AH25" s="67">
        <f t="shared" si="7"/>
        <v>41.765513816000002</v>
      </c>
      <c r="AI25" s="67">
        <f t="shared" si="8"/>
        <v>7.2633160275328859E-2</v>
      </c>
      <c r="AJ25" s="67">
        <f t="shared" si="9"/>
        <v>28.135159868999999</v>
      </c>
      <c r="AK25" s="67">
        <f t="shared" si="10"/>
        <v>4.8929017972579397E-2</v>
      </c>
      <c r="AL25" s="67">
        <f t="shared" si="11"/>
        <v>162.766750739</v>
      </c>
      <c r="AM25" s="67">
        <f t="shared" si="12"/>
        <v>26.683073891639346</v>
      </c>
      <c r="AN25" s="67">
        <v>122.32406266</v>
      </c>
      <c r="AO25" s="67">
        <f t="shared" si="13"/>
        <v>20.053125026229509</v>
      </c>
      <c r="AP25" s="81">
        <f>SUMIFS($AO$3:$AO25,$D$3:$D25,D25)</f>
        <v>215.56400573834975</v>
      </c>
      <c r="AQ25" s="67">
        <v>0</v>
      </c>
      <c r="AR25" s="67">
        <f t="shared" si="14"/>
        <v>0</v>
      </c>
      <c r="AS25" s="81">
        <f>SUMIFS($AR$3:$AR25,$D$3:$D25,D25)</f>
        <v>35.024876338002436</v>
      </c>
      <c r="AT25" s="67">
        <f t="shared" si="56"/>
        <v>40.442688079000007</v>
      </c>
      <c r="AU25" s="79">
        <f t="shared" si="15"/>
        <v>122.32406266</v>
      </c>
      <c r="AV25" s="40">
        <f t="shared" si="16"/>
        <v>492.84026294199998</v>
      </c>
      <c r="AW25" s="67">
        <f t="shared" si="17"/>
        <v>0.85708381240333642</v>
      </c>
      <c r="AX25" s="67">
        <f>SUMIFS($AV$3:$AV25,$D$3:$D25,D25)</f>
        <v>4802.2965635829996</v>
      </c>
      <c r="AY25" s="67">
        <f t="shared" si="65"/>
        <v>5614.9001890729996</v>
      </c>
      <c r="AZ25" s="67">
        <f t="shared" si="66"/>
        <v>9.7647055692794602</v>
      </c>
      <c r="BA25" s="262">
        <f t="shared" si="18"/>
        <v>467.05774664399996</v>
      </c>
      <c r="BB25" s="262">
        <f t="shared" si="19"/>
        <v>0.81224620674561521</v>
      </c>
      <c r="BC25" s="262">
        <f t="shared" si="67"/>
        <v>5336.7708701399997</v>
      </c>
      <c r="BD25" s="262">
        <f t="shared" si="68"/>
        <v>9.2810191602404881</v>
      </c>
      <c r="BE25" s="260">
        <f t="shared" si="20"/>
        <v>427.17427339699998</v>
      </c>
      <c r="BF25" s="260">
        <f t="shared" si="21"/>
        <v>0.74288604713047413</v>
      </c>
      <c r="BG25" s="260">
        <f t="shared" si="69"/>
        <v>4855.1053553369984</v>
      </c>
      <c r="BH25" s="260">
        <f t="shared" si="70"/>
        <v>8.4433690192674167</v>
      </c>
      <c r="BI25" s="71">
        <f t="shared" si="96"/>
        <v>8.1269956212948413E-2</v>
      </c>
      <c r="BJ25" s="71">
        <f t="shared" si="71"/>
        <v>9.841377742416868E-2</v>
      </c>
      <c r="BK25" s="68"/>
      <c r="BL25" s="67">
        <f t="shared" si="22"/>
        <v>250.02988155200006</v>
      </c>
      <c r="BM25" s="67">
        <f>SUMIFS($BL$3:$BL25,$D$3:$D25,D25)</f>
        <v>2506.9346619809999</v>
      </c>
      <c r="BN25" s="67">
        <f t="shared" si="72"/>
        <v>2910.7508861089996</v>
      </c>
      <c r="BO25" s="71">
        <f t="shared" si="97"/>
        <v>0.17707484124145201</v>
      </c>
      <c r="BP25" s="71">
        <f t="shared" si="97"/>
        <v>8.9118915847576252E-2</v>
      </c>
      <c r="BQ25" s="68"/>
      <c r="BR25" s="67">
        <v>190.166813959</v>
      </c>
      <c r="BS25" s="67">
        <f t="shared" si="57"/>
        <v>59.863067593000068</v>
      </c>
      <c r="BT25" s="67">
        <f t="shared" si="23"/>
        <v>56.051894949000001</v>
      </c>
      <c r="BU25" s="67">
        <f t="shared" si="24"/>
        <v>39.883473247000005</v>
      </c>
      <c r="BV25" s="67">
        <f t="shared" si="25"/>
        <v>6.5382743027868857</v>
      </c>
      <c r="BW25" s="67">
        <f t="shared" si="26"/>
        <v>6.9360159615141123E-2</v>
      </c>
      <c r="BX25" s="67">
        <f t="shared" si="73"/>
        <v>481.66551480300006</v>
      </c>
      <c r="BY25" s="67">
        <f t="shared" si="27"/>
        <v>58.136774639999999</v>
      </c>
      <c r="BZ25" s="67">
        <f t="shared" si="28"/>
        <v>80.733147117000001</v>
      </c>
      <c r="CA25" s="67">
        <f t="shared" si="29"/>
        <v>8.0050914370000008</v>
      </c>
      <c r="CB25" s="40">
        <f t="shared" si="30"/>
        <v>242.4826057329999</v>
      </c>
      <c r="CC25" s="40">
        <f>SUMIFS($CB$3:$CB25,$D$3:$D25,D25)</f>
        <v>2142.8968405639998</v>
      </c>
      <c r="CD25" s="40">
        <f t="shared" si="59"/>
        <v>2167.4522815820001</v>
      </c>
      <c r="CE25" s="73">
        <f t="shared" si="98"/>
        <v>0.91156307142273585</v>
      </c>
      <c r="CF25" s="73">
        <f t="shared" si="98"/>
        <v>1.5040247514119884</v>
      </c>
      <c r="CG25" s="69"/>
      <c r="CH25" s="14">
        <f t="shared" si="31"/>
        <v>39.751246841475393</v>
      </c>
      <c r="CI25" s="14">
        <f t="shared" si="32"/>
        <v>0.4216942725468697</v>
      </c>
      <c r="CJ25" s="14">
        <f t="shared" si="74"/>
        <v>366.46630488566524</v>
      </c>
      <c r="CK25" s="264">
        <f t="shared" si="75"/>
        <v>3.7693516629732677</v>
      </c>
      <c r="CL25" s="81">
        <f t="shared" si="33"/>
        <v>282.36607897999988</v>
      </c>
      <c r="CM25" s="81">
        <f t="shared" si="34"/>
        <v>0.49105443216201072</v>
      </c>
      <c r="CN25" s="40">
        <f t="shared" si="35"/>
        <v>220.77985035200001</v>
      </c>
      <c r="CO25" s="40">
        <f>SUMIFS($CN$3:$CN25,$D$3:$D25,D25)</f>
        <v>1084.3733816800002</v>
      </c>
      <c r="CP25" s="40">
        <f t="shared" si="76"/>
        <v>1342.0470145419999</v>
      </c>
      <c r="CQ25" s="73">
        <f t="shared" si="99"/>
        <v>0.51586850492996805</v>
      </c>
      <c r="CR25" s="73">
        <f t="shared" si="99"/>
        <v>0.26530576092236391</v>
      </c>
      <c r="CS25" s="69"/>
      <c r="CT25" s="40">
        <f t="shared" si="36"/>
        <v>36.193418090491804</v>
      </c>
      <c r="CU25" s="40">
        <f t="shared" si="37"/>
        <v>0.38395165750449139</v>
      </c>
      <c r="CV25" s="40">
        <f t="shared" si="38"/>
        <v>1.8858014288259748</v>
      </c>
      <c r="CW25" s="40">
        <f t="shared" si="77"/>
        <v>225.29122524722845</v>
      </c>
      <c r="CX25" s="267">
        <f t="shared" si="78"/>
        <v>2.3339139638912583</v>
      </c>
      <c r="CY25" s="67">
        <v>112.010286247</v>
      </c>
      <c r="CZ25" s="67">
        <f t="shared" si="39"/>
        <v>18.362342007704918</v>
      </c>
      <c r="DA25" s="67">
        <f t="shared" si="79"/>
        <v>126.39325754037245</v>
      </c>
      <c r="DB25" s="67">
        <v>0</v>
      </c>
      <c r="DC25" s="67">
        <f t="shared" si="40"/>
        <v>0</v>
      </c>
      <c r="DD25" s="67">
        <f t="shared" si="41"/>
        <v>108.76956410500001</v>
      </c>
      <c r="DE25" s="67">
        <f t="shared" si="42"/>
        <v>17.831076082786886</v>
      </c>
      <c r="DF25" s="81">
        <f t="shared" si="43"/>
        <v>713.62011329400002</v>
      </c>
      <c r="DG25" s="81">
        <f t="shared" si="44"/>
        <v>1.2410354699078279</v>
      </c>
      <c r="DH25" s="40">
        <f t="shared" si="45"/>
        <v>21.702755380999889</v>
      </c>
      <c r="DI25" s="40">
        <f>SUMIFS($DH$3:$DH25,$D$3:$D25,D25)</f>
        <v>1058.5234588840001</v>
      </c>
      <c r="DJ25" s="40">
        <f t="shared" si="60"/>
        <v>825.4052670399999</v>
      </c>
      <c r="DK25" s="40">
        <f t="shared" si="46"/>
        <v>3.5578287509835884</v>
      </c>
      <c r="DL25" s="40">
        <f t="shared" si="80"/>
        <v>141.17507963843676</v>
      </c>
      <c r="DM25" s="73">
        <f t="shared" si="100"/>
        <v>-2.1546877620824239</v>
      </c>
      <c r="DN25" s="73">
        <f t="shared" si="100"/>
        <v>-865.80648603435941</v>
      </c>
      <c r="DO25" s="69"/>
      <c r="DP25" s="67">
        <f t="shared" si="47"/>
        <v>3.7742615042378309E-2</v>
      </c>
      <c r="DQ25" s="264">
        <f t="shared" si="81"/>
        <v>1.4354376990820097</v>
      </c>
      <c r="DR25" s="81">
        <f t="shared" si="48"/>
        <v>61.586228627999894</v>
      </c>
      <c r="DS25" s="81">
        <f t="shared" si="82"/>
        <v>1307.0707818429996</v>
      </c>
      <c r="DT25" s="81">
        <f t="shared" si="49"/>
        <v>0.10710277465751943</v>
      </c>
      <c r="DU25" s="264">
        <f t="shared" si="83"/>
        <v>2.2730878400550787</v>
      </c>
      <c r="DV25" s="70">
        <v>244.87050785400001</v>
      </c>
      <c r="DW25" s="70">
        <v>277.54186004299999</v>
      </c>
      <c r="DX25" s="217">
        <v>48.441837962808279</v>
      </c>
      <c r="DY25" s="218">
        <f t="shared" si="50"/>
        <v>1517.9499779499522</v>
      </c>
      <c r="DZ25" s="218">
        <f t="shared" si="84"/>
        <v>16039.977236691951</v>
      </c>
      <c r="EA25" s="220"/>
      <c r="EB25" s="219">
        <f t="shared" si="51"/>
        <v>1037.6473424417111</v>
      </c>
      <c r="EC25" s="219">
        <f t="shared" si="85"/>
        <v>10071.534690244011</v>
      </c>
      <c r="ED25" s="222"/>
      <c r="EE25" s="219">
        <f t="shared" si="52"/>
        <v>1017.3855569237137</v>
      </c>
      <c r="EF25" s="219">
        <f t="shared" si="86"/>
        <v>11580.330780208804</v>
      </c>
      <c r="EG25" s="220"/>
      <c r="EH25" s="219">
        <f t="shared" si="53"/>
        <v>455.7627448436329</v>
      </c>
      <c r="EI25" s="219">
        <f t="shared" si="87"/>
        <v>2768.7825613811874</v>
      </c>
      <c r="EJ25" s="222"/>
    </row>
    <row r="26" spans="1:140">
      <c r="A26" s="66">
        <v>38322</v>
      </c>
      <c r="B26" s="86">
        <f t="shared" si="0"/>
        <v>12</v>
      </c>
      <c r="C26" t="str">
        <f t="shared" si="1"/>
        <v>Diciembre</v>
      </c>
      <c r="D26">
        <f t="shared" si="54"/>
        <v>2004</v>
      </c>
      <c r="E26" s="65">
        <f t="shared" si="2"/>
        <v>57501.991731711008</v>
      </c>
      <c r="F26" s="65">
        <f t="shared" si="3"/>
        <v>6185.227272727273</v>
      </c>
      <c r="G26" s="40">
        <f t="shared" si="4"/>
        <v>703.23841143799996</v>
      </c>
      <c r="H26" s="67">
        <f t="shared" si="55"/>
        <v>1.2229809616319436</v>
      </c>
      <c r="I26" s="67">
        <f>SUMIFS($G$3:$G26,$D$3:$D26,D26)</f>
        <v>7648.4318155849987</v>
      </c>
      <c r="J26" s="14">
        <f t="shared" si="61"/>
        <v>7648.4318155849987</v>
      </c>
      <c r="K26" s="14">
        <f t="shared" si="62"/>
        <v>13.301159812464491</v>
      </c>
      <c r="L26" s="71">
        <f t="shared" si="88"/>
        <v>0.26108345940292499</v>
      </c>
      <c r="M26" s="71">
        <f t="shared" si="89"/>
        <v>-0.15997038129039975</v>
      </c>
      <c r="N26" s="71">
        <f>IFERROR(J26/J14-1,0)</f>
        <v>0.26108345940292499</v>
      </c>
      <c r="O26" s="67">
        <f t="shared" si="5"/>
        <v>414.66157452599998</v>
      </c>
      <c r="P26" s="67">
        <f t="shared" si="6"/>
        <v>0.72112558545919692</v>
      </c>
      <c r="Q26" s="67">
        <f>SUMIFS($O$3:$O26,$D$3:$D26,D26)</f>
        <v>4929.1653798099996</v>
      </c>
      <c r="R26" s="67">
        <f t="shared" si="58"/>
        <v>4929.1653798099996</v>
      </c>
      <c r="S26" s="71">
        <f t="shared" si="90"/>
        <v>0.11001859177125706</v>
      </c>
      <c r="T26" s="71">
        <f t="shared" si="91"/>
        <v>0.34096998688746383</v>
      </c>
      <c r="U26" s="71">
        <f>IFERROR(R26/R14-1,0)</f>
        <v>0.34096998688746383</v>
      </c>
      <c r="V26" s="67">
        <v>137.65091444800001</v>
      </c>
      <c r="W26" s="67">
        <f t="shared" si="63"/>
        <v>2009.4754853669999</v>
      </c>
      <c r="X26" s="71">
        <f>IFERROR(W26/W14-1,0)</f>
        <v>0.2333635668319336</v>
      </c>
      <c r="Y26" s="71">
        <f t="shared" si="92"/>
        <v>9.8147379786706734E-2</v>
      </c>
      <c r="Z26" s="67">
        <v>266.46883773999997</v>
      </c>
      <c r="AA26" s="67">
        <f t="shared" si="64"/>
        <v>2912.848231338</v>
      </c>
      <c r="AB26" s="71">
        <f>IFERROR(AA26/AA14-1,0)</f>
        <v>0.4024111425353869</v>
      </c>
      <c r="AC26" s="71">
        <f t="shared" si="93"/>
        <v>0.22000962733377949</v>
      </c>
      <c r="AD26" s="67">
        <v>64.908083879000003</v>
      </c>
      <c r="AE26" s="67">
        <v>110.61932955900001</v>
      </c>
      <c r="AF26" s="71">
        <f t="shared" si="94"/>
        <v>-7.981394597238356E-2</v>
      </c>
      <c r="AG26" s="71">
        <f t="shared" si="95"/>
        <v>0.27384755287174367</v>
      </c>
      <c r="AH26" s="67">
        <f t="shared" si="7"/>
        <v>49.895426155999999</v>
      </c>
      <c r="AI26" s="67">
        <f t="shared" si="8"/>
        <v>8.6771648517496192E-2</v>
      </c>
      <c r="AJ26" s="67">
        <f t="shared" si="9"/>
        <v>28.133152978999998</v>
      </c>
      <c r="AK26" s="67">
        <f t="shared" si="10"/>
        <v>4.8925527849994835E-2</v>
      </c>
      <c r="AL26" s="67">
        <f t="shared" si="11"/>
        <v>210.548257777</v>
      </c>
      <c r="AM26" s="67">
        <f t="shared" si="12"/>
        <v>34.040504656211645</v>
      </c>
      <c r="AN26" s="67">
        <v>143.728955794</v>
      </c>
      <c r="AO26" s="67">
        <f t="shared" si="13"/>
        <v>23.237457486444974</v>
      </c>
      <c r="AP26" s="81">
        <f>SUMIFS($AO$3:$AO26,$D$3:$D26,D26)</f>
        <v>238.80146322479473</v>
      </c>
      <c r="AQ26" s="67">
        <v>14.726247754999999</v>
      </c>
      <c r="AR26" s="67">
        <f t="shared" si="14"/>
        <v>2.3808741547675911</v>
      </c>
      <c r="AS26" s="81">
        <f>SUMIFS($AR$3:$AR26,$D$3:$D26,D26)</f>
        <v>37.405750492770025</v>
      </c>
      <c r="AT26" s="67">
        <f t="shared" si="56"/>
        <v>52.093054228</v>
      </c>
      <c r="AU26" s="79">
        <f t="shared" si="15"/>
        <v>158.455203549</v>
      </c>
      <c r="AV26" s="40">
        <f t="shared" si="16"/>
        <v>827.95180206399993</v>
      </c>
      <c r="AW26" s="67">
        <f t="shared" si="17"/>
        <v>1.439866302243934</v>
      </c>
      <c r="AX26" s="67">
        <f>SUMIFS($AV$3:$AV26,$D$3:$D26,D26)</f>
        <v>5630.2483656469994</v>
      </c>
      <c r="AY26" s="67">
        <f t="shared" si="65"/>
        <v>5630.2483656469994</v>
      </c>
      <c r="AZ26" s="67">
        <f t="shared" si="66"/>
        <v>9.7913971257139067</v>
      </c>
      <c r="BA26" s="262">
        <f t="shared" si="18"/>
        <v>754.11834036899995</v>
      </c>
      <c r="BB26" s="262">
        <f t="shared" si="19"/>
        <v>1.3114647295827864</v>
      </c>
      <c r="BC26" s="262">
        <f t="shared" si="67"/>
        <v>5359.088791184</v>
      </c>
      <c r="BD26" s="262">
        <f t="shared" si="68"/>
        <v>9.3198315915526582</v>
      </c>
      <c r="BE26" s="260">
        <f t="shared" si="20"/>
        <v>691.47967651199997</v>
      </c>
      <c r="BF26" s="260">
        <f t="shared" si="21"/>
        <v>1.2025316961858645</v>
      </c>
      <c r="BG26" s="260">
        <f t="shared" si="69"/>
        <v>4884.8506991779986</v>
      </c>
      <c r="BH26" s="260">
        <f t="shared" si="70"/>
        <v>8.4950982601949026</v>
      </c>
      <c r="BI26" s="71">
        <f t="shared" si="96"/>
        <v>1.8887654561896561E-2</v>
      </c>
      <c r="BJ26" s="71">
        <f t="shared" si="71"/>
        <v>8.5949399691235717E-2</v>
      </c>
      <c r="BK26" s="68"/>
      <c r="BL26" s="67">
        <f t="shared" si="22"/>
        <v>453.92268863099991</v>
      </c>
      <c r="BM26" s="67">
        <f>SUMIFS($BL$3:$BL26,$D$3:$D26,D26)</f>
        <v>2960.8573506119997</v>
      </c>
      <c r="BN26" s="67">
        <f t="shared" si="72"/>
        <v>2960.8573506119997</v>
      </c>
      <c r="BO26" s="71">
        <f t="shared" si="97"/>
        <v>0.12408234614941427</v>
      </c>
      <c r="BP26" s="71">
        <f t="shared" si="97"/>
        <v>9.4337245309253692E-2</v>
      </c>
      <c r="BQ26" s="68"/>
      <c r="BR26" s="67">
        <v>191.79435394500001</v>
      </c>
      <c r="BS26" s="67">
        <f t="shared" si="57"/>
        <v>262.1283346859999</v>
      </c>
      <c r="BT26" s="67">
        <f t="shared" si="23"/>
        <v>54.054819738999996</v>
      </c>
      <c r="BU26" s="67">
        <f t="shared" si="24"/>
        <v>62.638663856999997</v>
      </c>
      <c r="BV26" s="67">
        <f t="shared" si="25"/>
        <v>10.127140215719272</v>
      </c>
      <c r="BW26" s="67">
        <f t="shared" si="26"/>
        <v>0.10893303339692186</v>
      </c>
      <c r="BX26" s="67">
        <f t="shared" si="73"/>
        <v>474.23809200599999</v>
      </c>
      <c r="BY26" s="67">
        <f t="shared" si="27"/>
        <v>137.70022418600001</v>
      </c>
      <c r="BZ26" s="67">
        <f t="shared" si="28"/>
        <v>111.14984113</v>
      </c>
      <c r="CA26" s="67">
        <f t="shared" si="29"/>
        <v>8.4855645210000006</v>
      </c>
      <c r="CB26" s="40">
        <f t="shared" si="30"/>
        <v>-124.71339062599998</v>
      </c>
      <c r="CC26" s="40">
        <f>SUMIFS($CB$3:$CB26,$D$3:$D26,D26)</f>
        <v>2018.1834499379997</v>
      </c>
      <c r="CD26" s="40">
        <f t="shared" si="59"/>
        <v>2018.1834499379997</v>
      </c>
      <c r="CE26" s="73">
        <f t="shared" si="98"/>
        <v>-6.0788495525118762</v>
      </c>
      <c r="CF26" s="73">
        <f t="shared" si="98"/>
        <v>1.2925137754899576</v>
      </c>
      <c r="CG26" s="73">
        <f>IFERROR(CD26/CD14-1,0)</f>
        <v>1.2925137754899576</v>
      </c>
      <c r="CH26" s="14">
        <f t="shared" si="31"/>
        <v>-20.163105594503026</v>
      </c>
      <c r="CI26" s="14">
        <f t="shared" si="32"/>
        <v>-0.21688534061199038</v>
      </c>
      <c r="CJ26" s="14">
        <f t="shared" si="74"/>
        <v>342.19876397008437</v>
      </c>
      <c r="CK26" s="264">
        <f t="shared" si="75"/>
        <v>3.5097626867505851</v>
      </c>
      <c r="CL26" s="81">
        <f t="shared" si="33"/>
        <v>-62.07472676899998</v>
      </c>
      <c r="CM26" s="81">
        <f t="shared" si="34"/>
        <v>-0.10795230721506854</v>
      </c>
      <c r="CN26" s="40">
        <f t="shared" si="35"/>
        <v>304.497843999</v>
      </c>
      <c r="CO26" s="40">
        <f>SUMIFS($CN$3:$CN26,$D$3:$D26,D26)</f>
        <v>1388.8712256790002</v>
      </c>
      <c r="CP26" s="40">
        <f t="shared" si="76"/>
        <v>1388.8712256790002</v>
      </c>
      <c r="CQ26" s="73">
        <f t="shared" si="99"/>
        <v>0.1817190630524359</v>
      </c>
      <c r="CR26" s="73">
        <f t="shared" si="99"/>
        <v>0.24598352114076349</v>
      </c>
      <c r="CS26" s="73">
        <f>IFERROR(CP26/CP14-1,0)</f>
        <v>0.24598352114076349</v>
      </c>
      <c r="CT26" s="40">
        <f t="shared" si="36"/>
        <v>49.229855359015239</v>
      </c>
      <c r="CU26" s="40">
        <f t="shared" si="37"/>
        <v>0.52954312507939882</v>
      </c>
      <c r="CV26" s="40">
        <f t="shared" si="38"/>
        <v>2.4153445539053737</v>
      </c>
      <c r="CW26" s="40">
        <f t="shared" si="77"/>
        <v>231.45100260381668</v>
      </c>
      <c r="CX26" s="267">
        <f t="shared" si="78"/>
        <v>2.4153445539053737</v>
      </c>
      <c r="CY26" s="67">
        <v>157.00811859999999</v>
      </c>
      <c r="CZ26" s="67">
        <f t="shared" si="39"/>
        <v>25.384373391144585</v>
      </c>
      <c r="DA26" s="67">
        <f t="shared" si="79"/>
        <v>126.59840295132094</v>
      </c>
      <c r="DB26" s="67">
        <v>0</v>
      </c>
      <c r="DC26" s="67">
        <f t="shared" si="40"/>
        <v>0</v>
      </c>
      <c r="DD26" s="67">
        <f t="shared" si="41"/>
        <v>147.48972539900001</v>
      </c>
      <c r="DE26" s="67">
        <f t="shared" si="42"/>
        <v>23.845481967870661</v>
      </c>
      <c r="DF26" s="81">
        <f t="shared" si="43"/>
        <v>1132.4496460629998</v>
      </c>
      <c r="DG26" s="81">
        <f t="shared" si="44"/>
        <v>1.9694094273233327</v>
      </c>
      <c r="DH26" s="40">
        <f t="shared" si="45"/>
        <v>-429.21123462499997</v>
      </c>
      <c r="DI26" s="40">
        <f>SUMIFS($DH$3:$DH26,$D$3:$D26,D26)</f>
        <v>629.31222425900012</v>
      </c>
      <c r="DJ26" s="40">
        <f t="shared" si="60"/>
        <v>629.31222425900012</v>
      </c>
      <c r="DK26" s="40">
        <f t="shared" si="46"/>
        <v>-69.392960953518269</v>
      </c>
      <c r="DL26" s="40">
        <f t="shared" si="80"/>
        <v>110.74776136626764</v>
      </c>
      <c r="DM26" s="73">
        <f t="shared" si="100"/>
        <v>0.84117434692622717</v>
      </c>
      <c r="DN26" s="73">
        <f t="shared" si="100"/>
        <v>-3.6854413979549894</v>
      </c>
      <c r="DO26" s="73">
        <f>IFERROR(DJ26/DJ14-1,0)</f>
        <v>-3.6854413979549894</v>
      </c>
      <c r="DP26" s="67">
        <f t="shared" si="47"/>
        <v>-0.74642846569138921</v>
      </c>
      <c r="DQ26" s="264">
        <f t="shared" si="81"/>
        <v>1.0944181328452125</v>
      </c>
      <c r="DR26" s="81">
        <f t="shared" si="48"/>
        <v>-366.57257076799999</v>
      </c>
      <c r="DS26" s="81">
        <f t="shared" si="82"/>
        <v>1103.5503162650002</v>
      </c>
      <c r="DT26" s="81">
        <f t="shared" si="49"/>
        <v>-0.63749543229446737</v>
      </c>
      <c r="DU26" s="264">
        <f t="shared" si="83"/>
        <v>1.9191514642029659</v>
      </c>
      <c r="DV26" s="70">
        <v>446.59361739500002</v>
      </c>
      <c r="DW26" s="70">
        <v>469.04752901000001</v>
      </c>
      <c r="DX26" s="217">
        <v>49.239347642582018</v>
      </c>
      <c r="DY26" s="218">
        <f t="shared" si="50"/>
        <v>1428.2041601011013</v>
      </c>
      <c r="DZ26" s="218">
        <f t="shared" si="84"/>
        <v>15720.160817898513</v>
      </c>
      <c r="EA26" s="71">
        <f>DZ26/DZ14-1</f>
        <v>0.21038854361784676</v>
      </c>
      <c r="EB26" s="219">
        <f t="shared" si="51"/>
        <v>842.13458215559717</v>
      </c>
      <c r="EC26" s="219">
        <f t="shared" si="85"/>
        <v>10133.655814802707</v>
      </c>
      <c r="ED26" s="71">
        <f>EC26/EC14-1</f>
        <v>0.28593818702326224</v>
      </c>
      <c r="EE26" s="219">
        <f t="shared" si="52"/>
        <v>1681.484101036282</v>
      </c>
      <c r="EF26" s="219">
        <f t="shared" si="86"/>
        <v>11565.067014957409</v>
      </c>
      <c r="EG26" s="71">
        <f>EF26/EF14-1</f>
        <v>4.1919771529110861E-2</v>
      </c>
      <c r="EH26" s="219">
        <f t="shared" si="53"/>
        <v>618.40348943955405</v>
      </c>
      <c r="EI26" s="219">
        <f t="shared" si="87"/>
        <v>2849.1535180547748</v>
      </c>
      <c r="EJ26" s="71">
        <f>EI26/EI14-1</f>
        <v>0.19861845699677194</v>
      </c>
    </row>
    <row r="27" spans="1:140">
      <c r="A27" s="72">
        <v>38353</v>
      </c>
      <c r="B27" s="87">
        <f t="shared" si="0"/>
        <v>1</v>
      </c>
      <c r="C27" t="str">
        <f t="shared" si="1"/>
        <v>Enero</v>
      </c>
      <c r="D27">
        <f t="shared" si="54"/>
        <v>2005</v>
      </c>
      <c r="E27" s="65">
        <f t="shared" si="2"/>
        <v>66335.828408449219</v>
      </c>
      <c r="F27" s="65">
        <f t="shared" si="3"/>
        <v>6276.666666666667</v>
      </c>
      <c r="G27" s="40">
        <f t="shared" si="4"/>
        <v>558.52203959100007</v>
      </c>
      <c r="H27" s="67">
        <f t="shared" si="55"/>
        <v>0.84196135480816714</v>
      </c>
      <c r="I27" s="67">
        <f>SUMIFS($G$3:$G27,$D$3:$D27,D27)</f>
        <v>558.52203959100007</v>
      </c>
      <c r="J27" s="14">
        <f t="shared" si="61"/>
        <v>7829.0602342379989</v>
      </c>
      <c r="K27" s="14">
        <f t="shared" si="62"/>
        <v>11.80215943943923</v>
      </c>
      <c r="L27" s="71">
        <f t="shared" si="88"/>
        <v>0.47798747754632043</v>
      </c>
      <c r="M27" s="71">
        <f t="shared" si="89"/>
        <v>0.47798747754632043</v>
      </c>
      <c r="N27" s="71">
        <f t="shared" ref="N27:N90" si="101">IFERROR(J27/J15-1,0)</f>
        <v>0.29390026183365259</v>
      </c>
      <c r="O27" s="67">
        <f t="shared" si="5"/>
        <v>398.58852087000002</v>
      </c>
      <c r="P27" s="67">
        <f t="shared" si="6"/>
        <v>0.60086461635147326</v>
      </c>
      <c r="Q27" s="67">
        <f>SUMIFS($O$3:$O27,$D$3:$D27,D27)</f>
        <v>398.58852087000002</v>
      </c>
      <c r="R27" s="67">
        <f t="shared" si="58"/>
        <v>5008.6811554959995</v>
      </c>
      <c r="S27" s="71">
        <f t="shared" si="90"/>
        <v>0.24920892456717203</v>
      </c>
      <c r="T27" s="71">
        <f t="shared" si="91"/>
        <v>0.24920892456717203</v>
      </c>
      <c r="U27" s="71">
        <f t="shared" si="91"/>
        <v>0.33552994410103532</v>
      </c>
      <c r="V27" s="67">
        <v>170.10389039900002</v>
      </c>
      <c r="W27" s="67">
        <f t="shared" si="63"/>
        <v>2048.2566193489997</v>
      </c>
      <c r="X27" s="71">
        <f t="shared" ref="X27:X90" si="102">IFERROR(W27/W15-1,0)</f>
        <v>0.24336599420907024</v>
      </c>
      <c r="Y27" s="71">
        <f t="shared" si="92"/>
        <v>0.29531160508735477</v>
      </c>
      <c r="Z27" s="67">
        <v>222.77377916</v>
      </c>
      <c r="AA27" s="67">
        <f t="shared" si="64"/>
        <v>2938.9122650179997</v>
      </c>
      <c r="AB27" s="71">
        <f t="shared" ref="AB27:AB90" si="103">IFERROR(AA27/AA15-1,0)</f>
        <v>0.37778553922052183</v>
      </c>
      <c r="AC27" s="71">
        <f t="shared" si="93"/>
        <v>0.13249996138422127</v>
      </c>
      <c r="AD27" s="67">
        <v>100.911891676</v>
      </c>
      <c r="AE27" s="67">
        <v>83.549675308999994</v>
      </c>
      <c r="AF27" s="71">
        <f t="shared" si="94"/>
        <v>0.25814682014592139</v>
      </c>
      <c r="AG27" s="71">
        <f t="shared" si="95"/>
        <v>0.1001560351390347</v>
      </c>
      <c r="AH27" s="67">
        <f t="shared" si="7"/>
        <v>0</v>
      </c>
      <c r="AI27" s="67">
        <f t="shared" si="8"/>
        <v>0</v>
      </c>
      <c r="AJ27" s="67">
        <f t="shared" si="9"/>
        <v>2.692230457</v>
      </c>
      <c r="AK27" s="67">
        <f t="shared" si="10"/>
        <v>4.0584862231962263E-3</v>
      </c>
      <c r="AL27" s="67">
        <f t="shared" si="11"/>
        <v>157.24128826399999</v>
      </c>
      <c r="AM27" s="67">
        <f t="shared" si="12"/>
        <v>25.051718788741368</v>
      </c>
      <c r="AN27" s="67">
        <v>131.71813624499998</v>
      </c>
      <c r="AO27" s="67">
        <f t="shared" si="13"/>
        <v>20.98536424508762</v>
      </c>
      <c r="AP27" s="81">
        <f>SUMIFS($AO$3:$AO27,$D$3:$D27,D27)</f>
        <v>20.98536424508762</v>
      </c>
      <c r="AQ27" s="67">
        <v>9.5674511530000004</v>
      </c>
      <c r="AR27" s="67">
        <f t="shared" si="14"/>
        <v>1.5242885533191715</v>
      </c>
      <c r="AS27" s="81">
        <f>SUMIFS($AR$3:$AR27,$D$3:$D27,D27)</f>
        <v>1.5242885533191715</v>
      </c>
      <c r="AT27" s="67">
        <f t="shared" si="56"/>
        <v>15.955700866000008</v>
      </c>
      <c r="AU27" s="79">
        <f t="shared" si="15"/>
        <v>141.28558739799999</v>
      </c>
      <c r="AV27" s="40">
        <f t="shared" si="16"/>
        <v>387.85617341400007</v>
      </c>
      <c r="AW27" s="67">
        <f t="shared" si="17"/>
        <v>0.58468580662904435</v>
      </c>
      <c r="AX27" s="67">
        <f>SUMIFS($AV$3:$AV27,$D$3:$D27,D27)</f>
        <v>387.85617341400007</v>
      </c>
      <c r="AY27" s="67">
        <f t="shared" si="65"/>
        <v>5689.0076325979999</v>
      </c>
      <c r="AZ27" s="67">
        <f t="shared" si="66"/>
        <v>8.5760708339528158</v>
      </c>
      <c r="BA27" s="262">
        <f t="shared" si="18"/>
        <v>387.85617341400007</v>
      </c>
      <c r="BB27" s="262">
        <f t="shared" si="19"/>
        <v>0.58468580662904435</v>
      </c>
      <c r="BC27" s="262">
        <f t="shared" si="67"/>
        <v>5417.8480581350004</v>
      </c>
      <c r="BD27" s="262">
        <f t="shared" si="68"/>
        <v>8.1673029313446062</v>
      </c>
      <c r="BE27" s="260">
        <f t="shared" si="20"/>
        <v>319.50890838900006</v>
      </c>
      <c r="BF27" s="260">
        <f t="shared" si="21"/>
        <v>0.48165360417554398</v>
      </c>
      <c r="BG27" s="260">
        <f t="shared" si="69"/>
        <v>4901.6208351709993</v>
      </c>
      <c r="BH27" s="260">
        <f t="shared" si="70"/>
        <v>7.3891002083976058</v>
      </c>
      <c r="BI27" s="71">
        <f t="shared" si="96"/>
        <v>0.17854700483976238</v>
      </c>
      <c r="BJ27" s="71">
        <f t="shared" si="71"/>
        <v>0.17854700483976238</v>
      </c>
      <c r="BK27" s="74">
        <f t="shared" ref="BK27:BK58" si="104">IFERROR(AY27/AY15-1,0)</f>
        <v>0.10737205590454901</v>
      </c>
      <c r="BL27" s="67">
        <f t="shared" si="22"/>
        <v>242.18290240400003</v>
      </c>
      <c r="BM27" s="67">
        <f>SUMIFS($BL$3:$BL27,$D$3:$D27,D27)</f>
        <v>242.18290240400003</v>
      </c>
      <c r="BN27" s="67">
        <f t="shared" si="72"/>
        <v>2988.5960934609993</v>
      </c>
      <c r="BO27" s="71">
        <f t="shared" si="97"/>
        <v>0.12935182243508803</v>
      </c>
      <c r="BP27" s="71">
        <f t="shared" si="97"/>
        <v>0.12935182243508803</v>
      </c>
      <c r="BQ27" s="71">
        <f>IFERROR(BN27/BN15-1,0)</f>
        <v>9.7177205470770911E-2</v>
      </c>
      <c r="BR27" s="67">
        <v>188.817753141</v>
      </c>
      <c r="BS27" s="67">
        <f t="shared" si="57"/>
        <v>53.365149263000035</v>
      </c>
      <c r="BT27" s="67">
        <f t="shared" si="23"/>
        <v>13.169083991999999</v>
      </c>
      <c r="BU27" s="67">
        <f t="shared" si="24"/>
        <v>68.347265024999999</v>
      </c>
      <c r="BV27" s="67">
        <f t="shared" si="25"/>
        <v>10.889102234466277</v>
      </c>
      <c r="BW27" s="67">
        <f t="shared" si="26"/>
        <v>0.10303220245350035</v>
      </c>
      <c r="BX27" s="67">
        <f t="shared" si="73"/>
        <v>516.22722296399991</v>
      </c>
      <c r="BY27" s="67">
        <f t="shared" si="27"/>
        <v>8.2530983500000001</v>
      </c>
      <c r="BZ27" s="67">
        <f t="shared" si="28"/>
        <v>55.485869911000002</v>
      </c>
      <c r="CA27" s="67">
        <f t="shared" si="29"/>
        <v>0.41795373200000008</v>
      </c>
      <c r="CB27" s="40">
        <f t="shared" si="30"/>
        <v>170.665866177</v>
      </c>
      <c r="CC27" s="40">
        <f>SUMIFS($CB$3:$CB27,$D$3:$D27,D27)</f>
        <v>170.665866177</v>
      </c>
      <c r="CD27" s="40">
        <f t="shared" si="59"/>
        <v>2140.0526016399999</v>
      </c>
      <c r="CE27" s="73">
        <f t="shared" si="98"/>
        <v>2.4974868290453656</v>
      </c>
      <c r="CF27" s="73">
        <f t="shared" si="98"/>
        <v>2.4974868290453656</v>
      </c>
      <c r="CG27" s="73">
        <f t="shared" si="98"/>
        <v>1.3430810645645317</v>
      </c>
      <c r="CH27" s="14">
        <f t="shared" si="31"/>
        <v>27.1905256787573</v>
      </c>
      <c r="CI27" s="14">
        <f t="shared" si="32"/>
        <v>0.25727554817912279</v>
      </c>
      <c r="CJ27" s="14">
        <f t="shared" si="74"/>
        <v>361.50674346441861</v>
      </c>
      <c r="CK27" s="264">
        <f t="shared" si="75"/>
        <v>3.2260886054864142</v>
      </c>
      <c r="CL27" s="81">
        <f t="shared" si="33"/>
        <v>239.01313120200001</v>
      </c>
      <c r="CM27" s="81">
        <f t="shared" si="34"/>
        <v>0.36030775063262321</v>
      </c>
      <c r="CN27" s="40">
        <f t="shared" si="35"/>
        <v>30.764703222999998</v>
      </c>
      <c r="CO27" s="40">
        <f>SUMIFS($CN$3:$CN27,$D$3:$D27,D27)</f>
        <v>30.764703222999998</v>
      </c>
      <c r="CP27" s="40">
        <f t="shared" si="76"/>
        <v>1418.72151665</v>
      </c>
      <c r="CQ27" s="73">
        <f t="shared" si="99"/>
        <v>32.6442377666217</v>
      </c>
      <c r="CR27" s="73">
        <f t="shared" si="99"/>
        <v>32.6442377666217</v>
      </c>
      <c r="CS27" s="73">
        <f t="shared" si="99"/>
        <v>0.3017814456071275</v>
      </c>
      <c r="CT27" s="40">
        <f t="shared" si="36"/>
        <v>4.9014397062665953</v>
      </c>
      <c r="CU27" s="40">
        <f t="shared" si="37"/>
        <v>4.6377205141047859E-2</v>
      </c>
      <c r="CV27" s="40">
        <f t="shared" si="38"/>
        <v>4.6377205141047859E-2</v>
      </c>
      <c r="CW27" s="40">
        <f t="shared" si="77"/>
        <v>236.20472956168328</v>
      </c>
      <c r="CX27" s="267">
        <f t="shared" si="78"/>
        <v>2.1386957104304392</v>
      </c>
      <c r="CY27" s="67">
        <v>26.138144240999999</v>
      </c>
      <c r="CZ27" s="67">
        <f t="shared" si="39"/>
        <v>4.1643352481678164</v>
      </c>
      <c r="DA27" s="67">
        <f t="shared" si="79"/>
        <v>130.75174300333489</v>
      </c>
      <c r="DB27" s="67">
        <v>0</v>
      </c>
      <c r="DC27" s="67">
        <f t="shared" si="40"/>
        <v>0</v>
      </c>
      <c r="DD27" s="67">
        <f t="shared" si="41"/>
        <v>4.6265589819999988</v>
      </c>
      <c r="DE27" s="67">
        <f t="shared" si="42"/>
        <v>0.73710445809877834</v>
      </c>
      <c r="DF27" s="81">
        <f t="shared" si="43"/>
        <v>418.62087663700004</v>
      </c>
      <c r="DG27" s="81">
        <f t="shared" si="44"/>
        <v>0.63106301177009216</v>
      </c>
      <c r="DH27" s="40">
        <f t="shared" si="45"/>
        <v>139.901162954</v>
      </c>
      <c r="DI27" s="40">
        <f>SUMIFS($DH$3:$DH27,$D$3:$D27,D27)</f>
        <v>139.901162954</v>
      </c>
      <c r="DJ27" s="40">
        <f t="shared" si="60"/>
        <v>721.33108499000002</v>
      </c>
      <c r="DK27" s="40">
        <f t="shared" si="46"/>
        <v>22.289085972490707</v>
      </c>
      <c r="DL27" s="40">
        <f t="shared" si="80"/>
        <v>125.3020139027353</v>
      </c>
      <c r="DM27" s="73">
        <f t="shared" si="100"/>
        <v>1.9217718542948234</v>
      </c>
      <c r="DN27" s="73">
        <f t="shared" si="100"/>
        <v>1.9217718542948234</v>
      </c>
      <c r="DO27" s="73">
        <f t="shared" si="100"/>
        <v>-5.0873014238600707</v>
      </c>
      <c r="DP27" s="67">
        <f t="shared" si="47"/>
        <v>0.21089834303807492</v>
      </c>
      <c r="DQ27" s="264">
        <f t="shared" si="81"/>
        <v>1.0873928950559753</v>
      </c>
      <c r="DR27" s="81">
        <f t="shared" si="48"/>
        <v>208.24842797899998</v>
      </c>
      <c r="DS27" s="81">
        <f t="shared" si="82"/>
        <v>1237.5583079540002</v>
      </c>
      <c r="DT27" s="81">
        <f t="shared" si="49"/>
        <v>0.31393054549157529</v>
      </c>
      <c r="DU27" s="264">
        <f t="shared" si="83"/>
        <v>1.8655956180029731</v>
      </c>
      <c r="DV27" s="70">
        <v>239.06873873800001</v>
      </c>
      <c r="DW27" s="70">
        <v>255.17023909400001</v>
      </c>
      <c r="DX27" s="217">
        <v>49.583101814898278</v>
      </c>
      <c r="DY27" s="218">
        <f t="shared" si="50"/>
        <v>1126.4362638627431</v>
      </c>
      <c r="DZ27" s="218">
        <f t="shared" si="84"/>
        <v>16060.024704690588</v>
      </c>
      <c r="EA27" s="71">
        <f t="shared" ref="EA27:EA90" si="105">DZ27/DZ15-1</f>
        <v>0.2436866189075575</v>
      </c>
      <c r="EB27" s="219">
        <f t="shared" si="51"/>
        <v>803.87976201649371</v>
      </c>
      <c r="EC27" s="219">
        <f t="shared" si="85"/>
        <v>10273.396798781931</v>
      </c>
      <c r="ED27" s="71">
        <f t="shared" ref="ED27:ED90" si="106">EC27/EC15-1</f>
        <v>0.28297498102703966</v>
      </c>
      <c r="EE27" s="219">
        <f t="shared" si="52"/>
        <v>782.234590449645</v>
      </c>
      <c r="EF27" s="219">
        <f t="shared" si="86"/>
        <v>11662.297885681191</v>
      </c>
      <c r="EG27" s="71">
        <f t="shared" ref="EG27:EG90" si="107">EF27/EF15-1</f>
        <v>6.4233707345305202E-2</v>
      </c>
      <c r="EH27" s="219">
        <f t="shared" si="53"/>
        <v>62.046749995289929</v>
      </c>
      <c r="EI27" s="219">
        <f t="shared" si="87"/>
        <v>2909.2969508760598</v>
      </c>
      <c r="EJ27" s="74">
        <f t="shared" ref="EJ27:EJ90" si="108">EI27/EI15-1</f>
        <v>0.25273047669474114</v>
      </c>
    </row>
    <row r="28" spans="1:140">
      <c r="A28" s="66">
        <v>38384</v>
      </c>
      <c r="B28" s="86">
        <f t="shared" si="0"/>
        <v>2</v>
      </c>
      <c r="C28" t="str">
        <f t="shared" si="1"/>
        <v>Febrero</v>
      </c>
      <c r="D28">
        <f t="shared" si="54"/>
        <v>2005</v>
      </c>
      <c r="E28" s="65">
        <f t="shared" si="2"/>
        <v>66335.828408449219</v>
      </c>
      <c r="F28" s="65">
        <f t="shared" si="3"/>
        <v>6311</v>
      </c>
      <c r="G28" s="40">
        <f t="shared" si="4"/>
        <v>594.57119219499998</v>
      </c>
      <c r="H28" s="67">
        <f t="shared" si="55"/>
        <v>0.8963047669112536</v>
      </c>
      <c r="I28" s="67">
        <f>SUMIFS($G$3:$G28,$D$3:$D28,D28)</f>
        <v>1153.0932317860002</v>
      </c>
      <c r="J28" s="14">
        <f t="shared" si="61"/>
        <v>7920.7361326999999</v>
      </c>
      <c r="K28" s="14">
        <f t="shared" si="62"/>
        <v>11.940359113222641</v>
      </c>
      <c r="L28" s="71">
        <f t="shared" si="88"/>
        <v>0.30915956431707992</v>
      </c>
      <c r="M28" s="71">
        <f t="shared" si="89"/>
        <v>0.18229619486292714</v>
      </c>
      <c r="N28" s="71">
        <f t="shared" si="101"/>
        <v>0.28596536815368134</v>
      </c>
      <c r="O28" s="67">
        <f t="shared" si="5"/>
        <v>368.37826086399997</v>
      </c>
      <c r="P28" s="67">
        <f t="shared" si="6"/>
        <v>0.55532322381773325</v>
      </c>
      <c r="Q28" s="67">
        <f>SUMIFS($O$3:$O28,$D$3:$D28,D28)</f>
        <v>766.96678173400005</v>
      </c>
      <c r="R28" s="67">
        <f t="shared" si="58"/>
        <v>5071.645068324</v>
      </c>
      <c r="S28" s="71">
        <f t="shared" si="90"/>
        <v>0.20615898772567909</v>
      </c>
      <c r="T28" s="71">
        <f t="shared" si="91"/>
        <v>0.22815473700079503</v>
      </c>
      <c r="U28" s="71">
        <f t="shared" si="91"/>
        <v>0.32567969365614036</v>
      </c>
      <c r="V28" s="67">
        <v>150.37609278300005</v>
      </c>
      <c r="W28" s="67">
        <f t="shared" si="63"/>
        <v>2073.6049939959998</v>
      </c>
      <c r="X28" s="71">
        <f t="shared" si="102"/>
        <v>0.24847432211913567</v>
      </c>
      <c r="Y28" s="71">
        <f t="shared" si="92"/>
        <v>0.20274204012447172</v>
      </c>
      <c r="Z28" s="67">
        <v>223.18840941300002</v>
      </c>
      <c r="AA28" s="67">
        <f t="shared" si="64"/>
        <v>2974.1100665860004</v>
      </c>
      <c r="AB28" s="71">
        <f t="shared" si="103"/>
        <v>0.35412627317408862</v>
      </c>
      <c r="AC28" s="71">
        <f t="shared" si="93"/>
        <v>0.18723170253814425</v>
      </c>
      <c r="AD28" s="67">
        <v>94.33051102200001</v>
      </c>
      <c r="AE28" s="67">
        <v>85.881571920999988</v>
      </c>
      <c r="AF28" s="71">
        <f t="shared" si="94"/>
        <v>0.19704453320501147</v>
      </c>
      <c r="AG28" s="71">
        <f t="shared" si="95"/>
        <v>9.4938757609265734E-2</v>
      </c>
      <c r="AH28" s="67">
        <f t="shared" si="7"/>
        <v>30.821221482000002</v>
      </c>
      <c r="AI28" s="67">
        <f t="shared" si="8"/>
        <v>4.6462405341838306E-2</v>
      </c>
      <c r="AJ28" s="67">
        <f t="shared" si="9"/>
        <v>11.369515374000001</v>
      </c>
      <c r="AK28" s="67">
        <f t="shared" si="10"/>
        <v>1.7139328243546682E-2</v>
      </c>
      <c r="AL28" s="67">
        <f t="shared" si="11"/>
        <v>184.00219447500001</v>
      </c>
      <c r="AM28" s="67">
        <f t="shared" si="12"/>
        <v>29.155790599746474</v>
      </c>
      <c r="AN28" s="67">
        <v>138.81738737200001</v>
      </c>
      <c r="AO28" s="67">
        <f t="shared" si="13"/>
        <v>21.996100043099354</v>
      </c>
      <c r="AP28" s="81">
        <f>SUMIFS($AO$3:$AO28,$D$3:$D28,D28)</f>
        <v>42.98146428818697</v>
      </c>
      <c r="AQ28" s="67">
        <v>10.561345394</v>
      </c>
      <c r="AR28" s="67">
        <f t="shared" si="14"/>
        <v>1.6734820779591191</v>
      </c>
      <c r="AS28" s="81">
        <f>SUMIFS($AR$3:$AR28,$D$3:$D28,D28)</f>
        <v>3.1977706312782903</v>
      </c>
      <c r="AT28" s="67">
        <f t="shared" si="56"/>
        <v>34.623461708999997</v>
      </c>
      <c r="AU28" s="79">
        <f t="shared" si="15"/>
        <v>149.37873276600001</v>
      </c>
      <c r="AV28" s="40">
        <f t="shared" si="16"/>
        <v>498.15249275700006</v>
      </c>
      <c r="AW28" s="67">
        <f t="shared" si="17"/>
        <v>0.75095541083730588</v>
      </c>
      <c r="AX28" s="67">
        <f>SUMIFS($AV$3:$AV28,$D$3:$D28,D28)</f>
        <v>886.00866617100019</v>
      </c>
      <c r="AY28" s="67">
        <f t="shared" si="65"/>
        <v>5799.805945047</v>
      </c>
      <c r="AZ28" s="67">
        <f t="shared" si="66"/>
        <v>8.7430971832233535</v>
      </c>
      <c r="BA28" s="262">
        <f t="shared" si="18"/>
        <v>475.36158127000004</v>
      </c>
      <c r="BB28" s="262">
        <f t="shared" si="19"/>
        <v>0.71659854512264309</v>
      </c>
      <c r="BC28" s="262">
        <f t="shared" si="67"/>
        <v>5505.8554590970007</v>
      </c>
      <c r="BD28" s="262">
        <f t="shared" si="68"/>
        <v>8.2999724149004788</v>
      </c>
      <c r="BE28" s="260">
        <f t="shared" si="20"/>
        <v>442.16596988800006</v>
      </c>
      <c r="BF28" s="260">
        <f t="shared" si="21"/>
        <v>0.6665567921537876</v>
      </c>
      <c r="BG28" s="260">
        <f t="shared" si="69"/>
        <v>5005.729408713999</v>
      </c>
      <c r="BH28" s="260">
        <f t="shared" si="70"/>
        <v>7.5460419034676862</v>
      </c>
      <c r="BI28" s="71">
        <f t="shared" si="96"/>
        <v>0.28603876782974247</v>
      </c>
      <c r="BJ28" s="71">
        <f t="shared" si="71"/>
        <v>0.23666316170191837</v>
      </c>
      <c r="BK28" s="74">
        <f t="shared" si="104"/>
        <v>0.12116341465245695</v>
      </c>
      <c r="BL28" s="67">
        <f t="shared" si="22"/>
        <v>252.55279972100004</v>
      </c>
      <c r="BM28" s="67">
        <f>SUMIFS($BL$3:$BL28,$D$3:$D28,D28)</f>
        <v>494.7357021250001</v>
      </c>
      <c r="BN28" s="67">
        <f t="shared" si="72"/>
        <v>3018.7471708859998</v>
      </c>
      <c r="BO28" s="71">
        <f t="shared" si="97"/>
        <v>0.13557034142420576</v>
      </c>
      <c r="BP28" s="71">
        <f t="shared" si="97"/>
        <v>0.13251772004513329</v>
      </c>
      <c r="BQ28" s="71">
        <f t="shared" si="97"/>
        <v>0.1028553652332016</v>
      </c>
      <c r="BR28" s="67">
        <v>189.41800221599999</v>
      </c>
      <c r="BS28" s="67">
        <f t="shared" si="57"/>
        <v>63.134797505000051</v>
      </c>
      <c r="BT28" s="67">
        <f t="shared" si="23"/>
        <v>23.001357398</v>
      </c>
      <c r="BU28" s="67">
        <f t="shared" si="24"/>
        <v>33.195611381999996</v>
      </c>
      <c r="BV28" s="67">
        <f t="shared" si="25"/>
        <v>5.2599606056092529</v>
      </c>
      <c r="BW28" s="67">
        <f t="shared" si="26"/>
        <v>5.0041752968855449E-2</v>
      </c>
      <c r="BX28" s="67">
        <f t="shared" si="73"/>
        <v>500.12605038299995</v>
      </c>
      <c r="BY28" s="67">
        <f t="shared" si="27"/>
        <v>68.056514777000004</v>
      </c>
      <c r="BZ28" s="67">
        <f t="shared" si="28"/>
        <v>112.91905761699999</v>
      </c>
      <c r="CA28" s="67">
        <f t="shared" si="29"/>
        <v>8.4271518619999988</v>
      </c>
      <c r="CB28" s="40">
        <f t="shared" si="30"/>
        <v>96.418699437999919</v>
      </c>
      <c r="CC28" s="40">
        <f>SUMIFS($CB$3:$CB28,$D$3:$D28,D28)</f>
        <v>267.08456561499992</v>
      </c>
      <c r="CD28" s="40">
        <f t="shared" si="59"/>
        <v>2120.9301876530003</v>
      </c>
      <c r="CE28" s="73">
        <f t="shared" si="98"/>
        <v>-0.1655031133087782</v>
      </c>
      <c r="CF28" s="73">
        <f t="shared" si="98"/>
        <v>0.62521659819868947</v>
      </c>
      <c r="CG28" s="73">
        <f t="shared" si="98"/>
        <v>1.1502922375200271</v>
      </c>
      <c r="CH28" s="14">
        <f t="shared" si="31"/>
        <v>15.277879803200749</v>
      </c>
      <c r="CI28" s="14">
        <f t="shared" si="32"/>
        <v>0.14534935607394786</v>
      </c>
      <c r="CJ28" s="14">
        <f t="shared" si="74"/>
        <v>357.6500726991693</v>
      </c>
      <c r="CK28" s="264">
        <f t="shared" si="75"/>
        <v>3.1972619299992893</v>
      </c>
      <c r="CL28" s="81">
        <f t="shared" si="33"/>
        <v>129.6143108199999</v>
      </c>
      <c r="CM28" s="81">
        <f t="shared" si="34"/>
        <v>0.19539110904280332</v>
      </c>
      <c r="CN28" s="40">
        <f t="shared" si="35"/>
        <v>30.007674707</v>
      </c>
      <c r="CO28" s="40">
        <f>SUMIFS($CN$3:$CN28,$D$3:$D28,D28)</f>
        <v>60.772377929999998</v>
      </c>
      <c r="CP28" s="40">
        <f t="shared" si="76"/>
        <v>1430.1465475130001</v>
      </c>
      <c r="CQ28" s="73">
        <f t="shared" si="99"/>
        <v>0.61482267856567296</v>
      </c>
      <c r="CR28" s="73">
        <f t="shared" si="99"/>
        <v>2.1170027736888959</v>
      </c>
      <c r="CS28" s="73">
        <f t="shared" si="99"/>
        <v>0.31641775749194778</v>
      </c>
      <c r="CT28" s="40">
        <f t="shared" si="36"/>
        <v>4.7548209011250195</v>
      </c>
      <c r="CU28" s="40">
        <f t="shared" si="37"/>
        <v>4.5235999047504034E-2</v>
      </c>
      <c r="CV28" s="40">
        <f t="shared" si="38"/>
        <v>9.16132041885519E-2</v>
      </c>
      <c r="CW28" s="40">
        <f t="shared" si="77"/>
        <v>237.88211310922659</v>
      </c>
      <c r="CX28" s="267">
        <f t="shared" si="78"/>
        <v>2.1559187272180682</v>
      </c>
      <c r="CY28" s="67">
        <v>15.950185163</v>
      </c>
      <c r="CZ28" s="67">
        <f t="shared" si="39"/>
        <v>2.5273625674219615</v>
      </c>
      <c r="DA28" s="67">
        <f t="shared" si="79"/>
        <v>131.64872692924055</v>
      </c>
      <c r="DB28" s="67">
        <v>0</v>
      </c>
      <c r="DC28" s="67">
        <f t="shared" si="40"/>
        <v>0</v>
      </c>
      <c r="DD28" s="67">
        <f t="shared" si="41"/>
        <v>14.057489543999999</v>
      </c>
      <c r="DE28" s="67">
        <f t="shared" si="42"/>
        <v>2.227458333703058</v>
      </c>
      <c r="DF28" s="81">
        <f t="shared" si="43"/>
        <v>528.1601674640001</v>
      </c>
      <c r="DG28" s="81">
        <f t="shared" si="44"/>
        <v>0.79619140988480985</v>
      </c>
      <c r="DH28" s="40">
        <f t="shared" si="45"/>
        <v>66.411024730999912</v>
      </c>
      <c r="DI28" s="40">
        <f>SUMIFS($DH$3:$DH28,$D$3:$D28,D28)</f>
        <v>206.31218768499991</v>
      </c>
      <c r="DJ28" s="40">
        <f t="shared" si="60"/>
        <v>690.78364013999999</v>
      </c>
      <c r="DK28" s="40">
        <f t="shared" si="46"/>
        <v>10.523058902075727</v>
      </c>
      <c r="DL28" s="40">
        <f t="shared" si="80"/>
        <v>119.76795958994266</v>
      </c>
      <c r="DM28" s="73">
        <f t="shared" si="100"/>
        <v>-0.31505700308605367</v>
      </c>
      <c r="DN28" s="73">
        <f t="shared" si="100"/>
        <v>0.42440685116055188</v>
      </c>
      <c r="DO28" s="73">
        <f t="shared" si="100"/>
        <v>-7.9045540004560628</v>
      </c>
      <c r="DP28" s="67">
        <f t="shared" si="47"/>
        <v>0.10011335702644383</v>
      </c>
      <c r="DQ28" s="264">
        <f t="shared" si="81"/>
        <v>1.0413432027812208</v>
      </c>
      <c r="DR28" s="81">
        <f t="shared" si="48"/>
        <v>99.606636112999908</v>
      </c>
      <c r="DS28" s="81">
        <f t="shared" si="82"/>
        <v>1190.9096905229999</v>
      </c>
      <c r="DT28" s="81">
        <f t="shared" si="49"/>
        <v>0.15015510999529927</v>
      </c>
      <c r="DU28" s="264">
        <f t="shared" si="83"/>
        <v>1.7952737142140118</v>
      </c>
      <c r="DV28" s="70">
        <v>248.22093930700001</v>
      </c>
      <c r="DW28" s="70">
        <v>267.45129515500003</v>
      </c>
      <c r="DX28" s="217">
        <v>49.8581051527513</v>
      </c>
      <c r="DY28" s="218">
        <f t="shared" si="50"/>
        <v>1192.5266521328879</v>
      </c>
      <c r="DZ28" s="218">
        <f t="shared" si="84"/>
        <v>16207.288159876043</v>
      </c>
      <c r="EA28" s="71">
        <f t="shared" si="105"/>
        <v>0.23645192527724124</v>
      </c>
      <c r="EB28" s="219">
        <f t="shared" si="51"/>
        <v>738.85331128287351</v>
      </c>
      <c r="EC28" s="219">
        <f t="shared" si="85"/>
        <v>10377.449224472868</v>
      </c>
      <c r="ED28" s="71">
        <f t="shared" si="106"/>
        <v>0.27393771296905545</v>
      </c>
      <c r="EE28" s="219">
        <f t="shared" si="52"/>
        <v>999.140443125145</v>
      </c>
      <c r="EF28" s="219">
        <f t="shared" si="86"/>
        <v>11856.326262924373</v>
      </c>
      <c r="EG28" s="71">
        <f t="shared" si="107"/>
        <v>7.7387868008472083E-2</v>
      </c>
      <c r="EH28" s="219">
        <f t="shared" si="53"/>
        <v>60.186151509498551</v>
      </c>
      <c r="EI28" s="219">
        <f t="shared" si="87"/>
        <v>2930.8592497582408</v>
      </c>
      <c r="EJ28" s="74">
        <f t="shared" si="108"/>
        <v>0.26686145226459468</v>
      </c>
    </row>
    <row r="29" spans="1:140">
      <c r="A29" s="66">
        <v>38412</v>
      </c>
      <c r="B29" s="86">
        <f t="shared" si="0"/>
        <v>3</v>
      </c>
      <c r="C29" t="str">
        <f t="shared" si="1"/>
        <v>Marzo</v>
      </c>
      <c r="D29">
        <f t="shared" si="54"/>
        <v>2005</v>
      </c>
      <c r="E29" s="65">
        <f t="shared" si="2"/>
        <v>66335.828408449219</v>
      </c>
      <c r="F29" s="65">
        <f t="shared" si="3"/>
        <v>6262.25</v>
      </c>
      <c r="G29" s="40">
        <f t="shared" si="4"/>
        <v>734.53343079499996</v>
      </c>
      <c r="H29" s="67">
        <f t="shared" si="55"/>
        <v>1.1072951803243662</v>
      </c>
      <c r="I29" s="67">
        <f>SUMIFS($G$3:$G29,$D$3:$D29,D29)</f>
        <v>1887.6266625810001</v>
      </c>
      <c r="J29" s="14">
        <f t="shared" si="61"/>
        <v>8040.6499659449992</v>
      </c>
      <c r="K29" s="14">
        <f t="shared" si="62"/>
        <v>12.121126936768395</v>
      </c>
      <c r="L29" s="71">
        <f t="shared" si="88"/>
        <v>0.26228160877422901</v>
      </c>
      <c r="M29" s="71">
        <f t="shared" si="89"/>
        <v>0.19510252149947904</v>
      </c>
      <c r="N29" s="71">
        <f t="shared" si="101"/>
        <v>0.26382515643694293</v>
      </c>
      <c r="O29" s="67">
        <f t="shared" si="5"/>
        <v>342.57123041199998</v>
      </c>
      <c r="P29" s="67">
        <f t="shared" si="6"/>
        <v>0.51641961611256004</v>
      </c>
      <c r="Q29" s="67">
        <f>SUMIFS($O$3:$O29,$D$3:$D29,D29)</f>
        <v>1109.538012146</v>
      </c>
      <c r="R29" s="67">
        <f t="shared" si="58"/>
        <v>5049.5688489439999</v>
      </c>
      <c r="S29" s="71">
        <f t="shared" si="90"/>
        <v>-6.054126908769708E-2</v>
      </c>
      <c r="T29" s="71">
        <f t="shared" si="91"/>
        <v>0.12172607860540507</v>
      </c>
      <c r="U29" s="71">
        <f t="shared" si="91"/>
        <v>0.27880427461620938</v>
      </c>
      <c r="V29" s="67">
        <v>139.979305522</v>
      </c>
      <c r="W29" s="67">
        <f t="shared" si="63"/>
        <v>2078.2589878450003</v>
      </c>
      <c r="X29" s="71">
        <f t="shared" si="102"/>
        <v>0.23411142531572859</v>
      </c>
      <c r="Y29" s="71">
        <f t="shared" si="92"/>
        <v>3.43911555899159E-2</v>
      </c>
      <c r="Z29" s="67">
        <v>238.11019938000004</v>
      </c>
      <c r="AA29" s="67">
        <f t="shared" si="64"/>
        <v>2986.7923612049999</v>
      </c>
      <c r="AB29" s="71">
        <f t="shared" si="103"/>
        <v>0.2994890207148504</v>
      </c>
      <c r="AC29" s="71">
        <f t="shared" si="93"/>
        <v>5.6258761010292258E-2</v>
      </c>
      <c r="AD29" s="67">
        <v>81.104128795999998</v>
      </c>
      <c r="AE29" s="67">
        <v>91.172898455000009</v>
      </c>
      <c r="AF29" s="71">
        <f t="shared" si="94"/>
        <v>0.1164285926881774</v>
      </c>
      <c r="AG29" s="71">
        <f t="shared" si="95"/>
        <v>1.238574633913414E-3</v>
      </c>
      <c r="AH29" s="67">
        <f t="shared" si="7"/>
        <v>99.012318210000004</v>
      </c>
      <c r="AI29" s="67">
        <f t="shared" si="8"/>
        <v>0.1492591870570335</v>
      </c>
      <c r="AJ29" s="67">
        <f t="shared" si="9"/>
        <v>25.133250443999998</v>
      </c>
      <c r="AK29" s="67">
        <f t="shared" si="10"/>
        <v>3.7887897154531905E-2</v>
      </c>
      <c r="AL29" s="67">
        <f t="shared" si="11"/>
        <v>267.81663172899999</v>
      </c>
      <c r="AM29" s="67">
        <f t="shared" si="12"/>
        <v>42.766838074014935</v>
      </c>
      <c r="AN29" s="67">
        <v>221.13256297500001</v>
      </c>
      <c r="AO29" s="67">
        <f t="shared" si="13"/>
        <v>35.311998558824705</v>
      </c>
      <c r="AP29" s="81">
        <f>SUMIFS($AO$3:$AO29,$D$3:$D29,D29)</f>
        <v>78.293462847011682</v>
      </c>
      <c r="AQ29" s="67">
        <v>10.51152933</v>
      </c>
      <c r="AR29" s="67">
        <f t="shared" si="14"/>
        <v>1.6785547255379456</v>
      </c>
      <c r="AS29" s="81">
        <f>SUMIFS($AR$3:$AR29,$D$3:$D29,D29)</f>
        <v>4.8763253568162357</v>
      </c>
      <c r="AT29" s="67">
        <f t="shared" si="56"/>
        <v>36.172539423999979</v>
      </c>
      <c r="AU29" s="79">
        <f t="shared" si="15"/>
        <v>231.64409230500002</v>
      </c>
      <c r="AV29" s="40">
        <f t="shared" si="16"/>
        <v>465.25280682600004</v>
      </c>
      <c r="AW29" s="67">
        <f t="shared" si="17"/>
        <v>0.70135975985903365</v>
      </c>
      <c r="AX29" s="67">
        <f>SUMIFS($AV$3:$AV29,$D$3:$D29,D29)</f>
        <v>1351.2614729970003</v>
      </c>
      <c r="AY29" s="67">
        <f t="shared" si="65"/>
        <v>5851.4382964790002</v>
      </c>
      <c r="AZ29" s="67">
        <f t="shared" si="66"/>
        <v>8.8209319712568792</v>
      </c>
      <c r="BA29" s="262">
        <f t="shared" si="18"/>
        <v>451.28222394200003</v>
      </c>
      <c r="BB29" s="262">
        <f t="shared" si="19"/>
        <v>0.68029937180149858</v>
      </c>
      <c r="BC29" s="262">
        <f t="shared" si="67"/>
        <v>5543.9904883250001</v>
      </c>
      <c r="BD29" s="262">
        <f t="shared" si="68"/>
        <v>8.3574602463528738</v>
      </c>
      <c r="BE29" s="260">
        <f t="shared" si="20"/>
        <v>421.27017989200004</v>
      </c>
      <c r="BF29" s="260">
        <f t="shared" si="21"/>
        <v>0.63505678605250182</v>
      </c>
      <c r="BG29" s="260">
        <f t="shared" si="69"/>
        <v>5052.6708918539998</v>
      </c>
      <c r="BH29" s="260">
        <f t="shared" si="70"/>
        <v>7.616805296744344</v>
      </c>
      <c r="BI29" s="71">
        <f t="shared" si="96"/>
        <v>0.12483026590843282</v>
      </c>
      <c r="BJ29" s="71">
        <f t="shared" si="71"/>
        <v>0.19573090957431161</v>
      </c>
      <c r="BK29" s="74">
        <f t="shared" si="104"/>
        <v>0.12880142874694966</v>
      </c>
      <c r="BL29" s="67">
        <f t="shared" si="22"/>
        <v>244.73307948800004</v>
      </c>
      <c r="BM29" s="67">
        <f>SUMIFS($BL$3:$BL29,$D$3:$D29,D29)</f>
        <v>739.46878161300015</v>
      </c>
      <c r="BN29" s="67">
        <f t="shared" si="72"/>
        <v>3036.6707162829998</v>
      </c>
      <c r="BO29" s="71">
        <f t="shared" si="97"/>
        <v>7.9024655946820843E-2</v>
      </c>
      <c r="BP29" s="71">
        <f t="shared" si="97"/>
        <v>0.11423603853724296</v>
      </c>
      <c r="BQ29" s="71">
        <f t="shared" si="97"/>
        <v>0.10155148887737808</v>
      </c>
      <c r="BR29" s="67">
        <v>189.158581223</v>
      </c>
      <c r="BS29" s="67">
        <f t="shared" si="57"/>
        <v>55.574498265000045</v>
      </c>
      <c r="BT29" s="67">
        <f t="shared" si="23"/>
        <v>36.024994618000001</v>
      </c>
      <c r="BU29" s="67">
        <f t="shared" si="24"/>
        <v>30.01204405</v>
      </c>
      <c r="BV29" s="67">
        <f t="shared" si="25"/>
        <v>4.7925336819833131</v>
      </c>
      <c r="BW29" s="67">
        <f t="shared" si="26"/>
        <v>4.5242585748996776E-2</v>
      </c>
      <c r="BX29" s="67">
        <f t="shared" si="73"/>
        <v>491.31959647099995</v>
      </c>
      <c r="BY29" s="67">
        <f t="shared" si="27"/>
        <v>54.259594648999993</v>
      </c>
      <c r="BZ29" s="67">
        <f t="shared" si="28"/>
        <v>89.238728932000001</v>
      </c>
      <c r="CA29" s="67">
        <f t="shared" si="29"/>
        <v>10.984365088999999</v>
      </c>
      <c r="CB29" s="40">
        <f t="shared" si="30"/>
        <v>269.28062396899992</v>
      </c>
      <c r="CC29" s="40">
        <f>SUMIFS($CB$3:$CB29,$D$3:$D29,D29)</f>
        <v>536.36518958399984</v>
      </c>
      <c r="CD29" s="40">
        <f t="shared" si="59"/>
        <v>2189.2116694659999</v>
      </c>
      <c r="CE29" s="73">
        <f t="shared" si="98"/>
        <v>0.33971031458435341</v>
      </c>
      <c r="CF29" s="73">
        <f t="shared" si="98"/>
        <v>0.46813827656638152</v>
      </c>
      <c r="CG29" s="73">
        <f t="shared" si="98"/>
        <v>0.85779663296966668</v>
      </c>
      <c r="CH29" s="14">
        <f t="shared" si="31"/>
        <v>43.000618622539804</v>
      </c>
      <c r="CI29" s="14">
        <f t="shared" si="32"/>
        <v>0.40593542046533265</v>
      </c>
      <c r="CJ29" s="14">
        <f t="shared" si="74"/>
        <v>367.00862008548324</v>
      </c>
      <c r="CK29" s="264">
        <f t="shared" si="75"/>
        <v>3.3001949655115173</v>
      </c>
      <c r="CL29" s="81">
        <f t="shared" si="33"/>
        <v>299.2926680189999</v>
      </c>
      <c r="CM29" s="81">
        <f t="shared" si="34"/>
        <v>0.45117800621432941</v>
      </c>
      <c r="CN29" s="40">
        <f t="shared" si="35"/>
        <v>79.038684711999991</v>
      </c>
      <c r="CO29" s="40">
        <f>SUMIFS($CN$3:$CN29,$D$3:$D29,D29)</f>
        <v>139.811062642</v>
      </c>
      <c r="CP29" s="40">
        <f t="shared" si="76"/>
        <v>1409.4969997200001</v>
      </c>
      <c r="CQ29" s="73">
        <f t="shared" si="99"/>
        <v>-0.20714127710072805</v>
      </c>
      <c r="CR29" s="73">
        <f t="shared" si="99"/>
        <v>0.17305637535559848</v>
      </c>
      <c r="CS29" s="73">
        <f t="shared" si="99"/>
        <v>0.24356390022712837</v>
      </c>
      <c r="CT29" s="40">
        <f t="shared" si="36"/>
        <v>12.621451508962432</v>
      </c>
      <c r="CU29" s="40">
        <f t="shared" si="37"/>
        <v>0.1191493143423725</v>
      </c>
      <c r="CV29" s="40">
        <f t="shared" si="38"/>
        <v>0.21076251853092437</v>
      </c>
      <c r="CW29" s="40">
        <f t="shared" si="77"/>
        <v>233.81832614715236</v>
      </c>
      <c r="CX29" s="267">
        <f t="shared" si="78"/>
        <v>2.1247899265556951</v>
      </c>
      <c r="CY29" s="67">
        <v>59.383284277000008</v>
      </c>
      <c r="CZ29" s="67">
        <f t="shared" si="39"/>
        <v>9.4827393152620871</v>
      </c>
      <c r="DA29" s="67">
        <f t="shared" si="79"/>
        <v>131.98880474171051</v>
      </c>
      <c r="DB29" s="67">
        <v>0</v>
      </c>
      <c r="DC29" s="67">
        <f t="shared" si="40"/>
        <v>0</v>
      </c>
      <c r="DD29" s="67">
        <f t="shared" si="41"/>
        <v>19.655400434999983</v>
      </c>
      <c r="DE29" s="67">
        <f t="shared" si="42"/>
        <v>3.1387121937003442</v>
      </c>
      <c r="DF29" s="81">
        <f t="shared" si="43"/>
        <v>544.29149153800006</v>
      </c>
      <c r="DG29" s="81">
        <f t="shared" si="44"/>
        <v>0.82050907420140617</v>
      </c>
      <c r="DH29" s="40">
        <f t="shared" si="45"/>
        <v>190.24193925699993</v>
      </c>
      <c r="DI29" s="40">
        <f>SUMIFS($DH$3:$DH29,$D$3:$D29,D29)</f>
        <v>396.55412694199981</v>
      </c>
      <c r="DJ29" s="40">
        <f t="shared" si="60"/>
        <v>779.71466974599969</v>
      </c>
      <c r="DK29" s="40">
        <f t="shared" si="46"/>
        <v>30.379167113577378</v>
      </c>
      <c r="DL29" s="40">
        <f t="shared" si="80"/>
        <v>133.19029393833085</v>
      </c>
      <c r="DM29" s="73">
        <f t="shared" si="100"/>
        <v>0.87780309062817818</v>
      </c>
      <c r="DN29" s="73">
        <f t="shared" si="100"/>
        <v>0.61101530811397375</v>
      </c>
      <c r="DO29" s="73">
        <f t="shared" si="100"/>
        <v>16.343203544535811</v>
      </c>
      <c r="DP29" s="67">
        <f t="shared" si="47"/>
        <v>0.28678610612296013</v>
      </c>
      <c r="DQ29" s="264">
        <f t="shared" si="81"/>
        <v>1.1754050389558219</v>
      </c>
      <c r="DR29" s="81">
        <f t="shared" si="48"/>
        <v>220.25398330699994</v>
      </c>
      <c r="DS29" s="81">
        <f t="shared" si="82"/>
        <v>1271.0342662170001</v>
      </c>
      <c r="DT29" s="81">
        <f t="shared" si="49"/>
        <v>0.33202869187195694</v>
      </c>
      <c r="DU29" s="264">
        <f t="shared" si="83"/>
        <v>1.9160599885643517</v>
      </c>
      <c r="DV29" s="70">
        <v>239.34135229500001</v>
      </c>
      <c r="DW29" s="70">
        <v>259.05178035400002</v>
      </c>
      <c r="DX29" s="217">
        <v>50.449362329135269</v>
      </c>
      <c r="DY29" s="218">
        <f t="shared" si="50"/>
        <v>1455.9815959671621</v>
      </c>
      <c r="DZ29" s="218">
        <f t="shared" si="84"/>
        <v>16391.603623465842</v>
      </c>
      <c r="EA29" s="71">
        <f t="shared" si="105"/>
        <v>0.21401295843342272</v>
      </c>
      <c r="EB29" s="219">
        <f t="shared" si="51"/>
        <v>679.03976303415016</v>
      </c>
      <c r="EC29" s="219">
        <f t="shared" si="85"/>
        <v>10302.022624887433</v>
      </c>
      <c r="ED29" s="71">
        <f t="shared" si="106"/>
        <v>0.22855963170801186</v>
      </c>
      <c r="EE29" s="219">
        <f t="shared" si="52"/>
        <v>922.2174183107752</v>
      </c>
      <c r="EF29" s="219">
        <f t="shared" si="86"/>
        <v>11922.750721037095</v>
      </c>
      <c r="EG29" s="71">
        <f t="shared" si="107"/>
        <v>8.3689312715422126E-2</v>
      </c>
      <c r="EH29" s="219">
        <f t="shared" si="53"/>
        <v>156.6693434028877</v>
      </c>
      <c r="EI29" s="219">
        <f t="shared" si="87"/>
        <v>2881.2706905844766</v>
      </c>
      <c r="EJ29" s="74">
        <f t="shared" si="108"/>
        <v>0.19676261993188926</v>
      </c>
    </row>
    <row r="30" spans="1:140">
      <c r="A30" s="66">
        <v>38443</v>
      </c>
      <c r="B30" s="86">
        <f t="shared" si="0"/>
        <v>4</v>
      </c>
      <c r="C30" t="str">
        <f t="shared" si="1"/>
        <v>Abril</v>
      </c>
      <c r="D30">
        <f t="shared" si="54"/>
        <v>2005</v>
      </c>
      <c r="E30" s="65">
        <f t="shared" si="2"/>
        <v>66335.828408449219</v>
      </c>
      <c r="F30" s="65">
        <f t="shared" si="3"/>
        <v>6267.75</v>
      </c>
      <c r="G30" s="40">
        <f t="shared" si="4"/>
        <v>745.18733948199986</v>
      </c>
      <c r="H30" s="67">
        <f t="shared" si="55"/>
        <v>1.1233557450939817</v>
      </c>
      <c r="I30" s="67">
        <f>SUMIFS($G$3:$G30,$D$3:$D30,D30)</f>
        <v>2632.8140020629999</v>
      </c>
      <c r="J30" s="14">
        <f t="shared" si="61"/>
        <v>8157.5480026639989</v>
      </c>
      <c r="K30" s="14">
        <f t="shared" si="62"/>
        <v>12.2973485043943</v>
      </c>
      <c r="L30" s="71">
        <f t="shared" si="88"/>
        <v>0.23973099349957927</v>
      </c>
      <c r="M30" s="71">
        <f t="shared" si="89"/>
        <v>0.18605765879654879</v>
      </c>
      <c r="N30" s="71">
        <f t="shared" si="101"/>
        <v>0.25914022901327249</v>
      </c>
      <c r="O30" s="67">
        <f t="shared" si="5"/>
        <v>516.28903292799998</v>
      </c>
      <c r="P30" s="67">
        <f t="shared" si="6"/>
        <v>0.7782959002924581</v>
      </c>
      <c r="Q30" s="67">
        <f>SUMIFS($O$3:$O30,$D$3:$D30,D30)</f>
        <v>1625.8270450740001</v>
      </c>
      <c r="R30" s="67">
        <f t="shared" si="58"/>
        <v>5152.3178947890001</v>
      </c>
      <c r="S30" s="71">
        <f t="shared" si="90"/>
        <v>0.24846217791358982</v>
      </c>
      <c r="T30" s="71">
        <f t="shared" si="91"/>
        <v>0.15909073002408225</v>
      </c>
      <c r="U30" s="71">
        <f t="shared" si="91"/>
        <v>0.26775615007080344</v>
      </c>
      <c r="V30" s="67">
        <v>290.12009080600001</v>
      </c>
      <c r="W30" s="67">
        <f t="shared" si="63"/>
        <v>2118.2472285889999</v>
      </c>
      <c r="X30" s="71">
        <f t="shared" si="102"/>
        <v>0.19590504953042043</v>
      </c>
      <c r="Y30" s="71">
        <f t="shared" si="92"/>
        <v>0.1598686482112861</v>
      </c>
      <c r="Z30" s="67">
        <v>219.85417791399999</v>
      </c>
      <c r="AA30" s="67">
        <f t="shared" si="64"/>
        <v>3008.1434679470008</v>
      </c>
      <c r="AB30" s="71">
        <f t="shared" si="103"/>
        <v>0.27733692651854658</v>
      </c>
      <c r="AC30" s="71">
        <f t="shared" si="93"/>
        <v>0.10756058642286503</v>
      </c>
      <c r="AD30" s="67">
        <v>80.466535650000012</v>
      </c>
      <c r="AE30" s="67">
        <v>97.030135127999998</v>
      </c>
      <c r="AF30" s="71">
        <f t="shared" si="94"/>
        <v>3.3888463579996086E-2</v>
      </c>
      <c r="AG30" s="71">
        <f t="shared" si="95"/>
        <v>0.26842435722927238</v>
      </c>
      <c r="AH30" s="67">
        <f t="shared" si="7"/>
        <v>40.178009926999998</v>
      </c>
      <c r="AI30" s="67">
        <f t="shared" si="8"/>
        <v>6.0567586010401749E-2</v>
      </c>
      <c r="AJ30" s="67">
        <f t="shared" si="9"/>
        <v>35.85798767</v>
      </c>
      <c r="AK30" s="67">
        <f t="shared" si="10"/>
        <v>5.4055234599938697E-2</v>
      </c>
      <c r="AL30" s="67">
        <f t="shared" si="11"/>
        <v>152.86230895699998</v>
      </c>
      <c r="AM30" s="67">
        <f t="shared" si="12"/>
        <v>24.388705509473091</v>
      </c>
      <c r="AN30" s="67">
        <v>113.60937749099999</v>
      </c>
      <c r="AO30" s="67">
        <f t="shared" si="13"/>
        <v>18.126022494675123</v>
      </c>
      <c r="AP30" s="81">
        <f>SUMIFS($AO$3:$AO30,$D$3:$D30,D30)</f>
        <v>96.419485341686809</v>
      </c>
      <c r="AQ30" s="67">
        <v>3.56484347</v>
      </c>
      <c r="AR30" s="67">
        <f t="shared" si="14"/>
        <v>0.56875967771528857</v>
      </c>
      <c r="AS30" s="81">
        <f>SUMIFS($AR$3:$AR30,$D$3:$D30,D30)</f>
        <v>5.445085034531524</v>
      </c>
      <c r="AT30" s="67">
        <f t="shared" si="56"/>
        <v>35.688087995999993</v>
      </c>
      <c r="AU30" s="79">
        <f t="shared" si="15"/>
        <v>117.17422096099999</v>
      </c>
      <c r="AV30" s="40">
        <f t="shared" si="16"/>
        <v>537.817794241</v>
      </c>
      <c r="AW30" s="67">
        <f t="shared" si="17"/>
        <v>0.81075009861864922</v>
      </c>
      <c r="AX30" s="67">
        <f>SUMIFS($AV$3:$AV30,$D$3:$D30,D30)</f>
        <v>1889.0792672380003</v>
      </c>
      <c r="AY30" s="67">
        <f t="shared" si="65"/>
        <v>5974.1028653829999</v>
      </c>
      <c r="AZ30" s="67">
        <f t="shared" si="66"/>
        <v>9.0058464765054129</v>
      </c>
      <c r="BA30" s="262">
        <f t="shared" si="18"/>
        <v>512.67187449799997</v>
      </c>
      <c r="BB30" s="262">
        <f t="shared" si="19"/>
        <v>0.77284310273677204</v>
      </c>
      <c r="BC30" s="262">
        <f t="shared" si="67"/>
        <v>5649.5168914229998</v>
      </c>
      <c r="BD30" s="262">
        <f t="shared" si="68"/>
        <v>8.5165392925181571</v>
      </c>
      <c r="BE30" s="260">
        <f t="shared" si="20"/>
        <v>434.95315223399996</v>
      </c>
      <c r="BF30" s="260">
        <f t="shared" si="21"/>
        <v>0.65568360668666914</v>
      </c>
      <c r="BG30" s="260">
        <f t="shared" si="69"/>
        <v>5101.5737109929996</v>
      </c>
      <c r="BH30" s="260">
        <f t="shared" si="70"/>
        <v>7.6905253667461704</v>
      </c>
      <c r="BI30" s="71">
        <f t="shared" si="96"/>
        <v>0.29546818239079609</v>
      </c>
      <c r="BJ30" s="71">
        <f t="shared" si="71"/>
        <v>0.22252717337159522</v>
      </c>
      <c r="BK30" s="74">
        <f t="shared" si="104"/>
        <v>0.1441532777764023</v>
      </c>
      <c r="BL30" s="67">
        <f t="shared" si="22"/>
        <v>255.79972799999999</v>
      </c>
      <c r="BM30" s="67">
        <f>SUMIFS($BL$3:$BL30,$D$3:$D30,D30)</f>
        <v>995.26850961300011</v>
      </c>
      <c r="BN30" s="67">
        <f t="shared" si="72"/>
        <v>3065.8162397509996</v>
      </c>
      <c r="BO30" s="71">
        <f t="shared" si="97"/>
        <v>0.12859026166393095</v>
      </c>
      <c r="BP30" s="71">
        <f t="shared" si="97"/>
        <v>0.1178903234619888</v>
      </c>
      <c r="BQ30" s="71">
        <f t="shared" si="97"/>
        <v>0.10508695017222491</v>
      </c>
      <c r="BR30" s="67">
        <v>189.82239467900001</v>
      </c>
      <c r="BS30" s="67">
        <f t="shared" si="57"/>
        <v>65.977333320999975</v>
      </c>
      <c r="BT30" s="67">
        <f t="shared" si="23"/>
        <v>37.699127971999999</v>
      </c>
      <c r="BU30" s="67">
        <f t="shared" si="24"/>
        <v>77.718722263999993</v>
      </c>
      <c r="BV30" s="67">
        <f t="shared" si="25"/>
        <v>12.399780186510311</v>
      </c>
      <c r="BW30" s="67">
        <f t="shared" si="26"/>
        <v>0.11715949605010274</v>
      </c>
      <c r="BX30" s="67">
        <f t="shared" si="73"/>
        <v>547.94318042999998</v>
      </c>
      <c r="BY30" s="67">
        <f t="shared" si="27"/>
        <v>67.55992336700001</v>
      </c>
      <c r="BZ30" s="67">
        <f t="shared" si="28"/>
        <v>87.750503280000004</v>
      </c>
      <c r="CA30" s="67">
        <f t="shared" si="29"/>
        <v>11.289789358</v>
      </c>
      <c r="CB30" s="40">
        <f t="shared" si="30"/>
        <v>207.36954524099986</v>
      </c>
      <c r="CC30" s="40">
        <f>SUMIFS($CB$3:$CB30,$D$3:$D30,D30)</f>
        <v>743.73473482499969</v>
      </c>
      <c r="CD30" s="40">
        <f t="shared" si="59"/>
        <v>2183.4451372809999</v>
      </c>
      <c r="CE30" s="73">
        <f t="shared" si="98"/>
        <v>-2.705563626130969E-2</v>
      </c>
      <c r="CF30" s="73">
        <f t="shared" si="98"/>
        <v>0.28568606275150921</v>
      </c>
      <c r="CG30" s="73">
        <f t="shared" si="98"/>
        <v>0.7366876110573195</v>
      </c>
      <c r="CH30" s="14">
        <f t="shared" si="31"/>
        <v>33.085165368912271</v>
      </c>
      <c r="CI30" s="14">
        <f t="shared" si="32"/>
        <v>0.31260564647533234</v>
      </c>
      <c r="CJ30" s="14">
        <f t="shared" si="74"/>
        <v>362.9005078301044</v>
      </c>
      <c r="CK30" s="264">
        <f t="shared" si="75"/>
        <v>3.2915020278888893</v>
      </c>
      <c r="CL30" s="81">
        <f t="shared" si="33"/>
        <v>285.08826750499986</v>
      </c>
      <c r="CM30" s="81">
        <f t="shared" si="34"/>
        <v>0.42976514252543513</v>
      </c>
      <c r="CN30" s="40">
        <f t="shared" si="35"/>
        <v>67.601833455999994</v>
      </c>
      <c r="CO30" s="40">
        <f>SUMIFS($CN$3:$CN30,$D$3:$D30,D30)</f>
        <v>207.41289609799998</v>
      </c>
      <c r="CP30" s="40">
        <f t="shared" si="76"/>
        <v>1398.4930265629998</v>
      </c>
      <c r="CQ30" s="73">
        <f t="shared" si="99"/>
        <v>-0.13998931670755388</v>
      </c>
      <c r="CR30" s="73">
        <f t="shared" si="99"/>
        <v>4.8646279417127847E-2</v>
      </c>
      <c r="CS30" s="73">
        <f t="shared" si="99"/>
        <v>0.23819908735556972</v>
      </c>
      <c r="CT30" s="40">
        <f t="shared" si="36"/>
        <v>10.785662072673606</v>
      </c>
      <c r="CU30" s="40">
        <f t="shared" si="37"/>
        <v>0.10190847853705182</v>
      </c>
      <c r="CV30" s="40">
        <f t="shared" si="38"/>
        <v>0.31267099706797619</v>
      </c>
      <c r="CW30" s="40">
        <f t="shared" si="77"/>
        <v>230.88689431650164</v>
      </c>
      <c r="CX30" s="267">
        <f t="shared" si="78"/>
        <v>2.1082016462537658</v>
      </c>
      <c r="CY30" s="67">
        <v>28.001256311999999</v>
      </c>
      <c r="CZ30" s="67">
        <f t="shared" si="39"/>
        <v>4.4675132722268751</v>
      </c>
      <c r="DA30" s="67">
        <f t="shared" si="79"/>
        <v>128.26645258980341</v>
      </c>
      <c r="DB30" s="67">
        <v>0</v>
      </c>
      <c r="DC30" s="67">
        <f t="shared" si="40"/>
        <v>0</v>
      </c>
      <c r="DD30" s="67">
        <f t="shared" si="41"/>
        <v>39.600577143999999</v>
      </c>
      <c r="DE30" s="67">
        <f t="shared" si="42"/>
        <v>6.3181488004467301</v>
      </c>
      <c r="DF30" s="81">
        <f t="shared" si="43"/>
        <v>605.41962769700001</v>
      </c>
      <c r="DG30" s="81">
        <f t="shared" si="44"/>
        <v>0.91265857715570109</v>
      </c>
      <c r="DH30" s="40">
        <f t="shared" si="45"/>
        <v>139.76771178499985</v>
      </c>
      <c r="DI30" s="40">
        <f>SUMIFS($DH$3:$DH30,$D$3:$D30,D30)</f>
        <v>536.32183872699966</v>
      </c>
      <c r="DJ30" s="40">
        <f t="shared" si="60"/>
        <v>784.95211071799952</v>
      </c>
      <c r="DK30" s="40">
        <f t="shared" si="46"/>
        <v>22.299503296238658</v>
      </c>
      <c r="DL30" s="40">
        <f t="shared" si="80"/>
        <v>132.01361351360276</v>
      </c>
      <c r="DM30" s="73">
        <f t="shared" si="100"/>
        <v>3.8931319623075167E-2</v>
      </c>
      <c r="DN30" s="73">
        <f t="shared" si="100"/>
        <v>0.40884493087139795</v>
      </c>
      <c r="DO30" s="73">
        <f t="shared" si="100"/>
        <v>5.1425356541675971</v>
      </c>
      <c r="DP30" s="67">
        <f t="shared" si="47"/>
        <v>0.21069716793828053</v>
      </c>
      <c r="DQ30" s="264">
        <f t="shared" si="81"/>
        <v>1.1833003816351224</v>
      </c>
      <c r="DR30" s="81">
        <f t="shared" si="48"/>
        <v>217.48643404899985</v>
      </c>
      <c r="DS30" s="81">
        <f t="shared" si="82"/>
        <v>1332.8952911479996</v>
      </c>
      <c r="DT30" s="81">
        <f t="shared" si="49"/>
        <v>0.32785666398838326</v>
      </c>
      <c r="DU30" s="264">
        <f t="shared" si="83"/>
        <v>2.0093143074071089</v>
      </c>
      <c r="DV30" s="70">
        <v>250.60038297599999</v>
      </c>
      <c r="DW30" s="70">
        <v>270.16110537100002</v>
      </c>
      <c r="DX30" s="217">
        <v>51.081870006197207</v>
      </c>
      <c r="DY30" s="218">
        <f t="shared" si="50"/>
        <v>1458.8098270317714</v>
      </c>
      <c r="DZ30" s="218">
        <f t="shared" si="84"/>
        <v>16548.241525004021</v>
      </c>
      <c r="EA30" s="71">
        <f t="shared" si="105"/>
        <v>0.20558854973605323</v>
      </c>
      <c r="EB30" s="219">
        <f t="shared" si="51"/>
        <v>1010.7089518558429</v>
      </c>
      <c r="EC30" s="219">
        <f t="shared" si="85"/>
        <v>10455.642081696447</v>
      </c>
      <c r="ED30" s="71">
        <f t="shared" si="106"/>
        <v>0.2136940999165875</v>
      </c>
      <c r="EE30" s="219">
        <f t="shared" si="52"/>
        <v>1052.8545532412036</v>
      </c>
      <c r="EF30" s="219">
        <f t="shared" si="86"/>
        <v>12115.17223422083</v>
      </c>
      <c r="EG30" s="71">
        <f t="shared" si="107"/>
        <v>9.4676211435040569E-2</v>
      </c>
      <c r="EH30" s="219">
        <f t="shared" si="53"/>
        <v>132.3401697075667</v>
      </c>
      <c r="EI30" s="219">
        <f t="shared" si="87"/>
        <v>2850.6950282030821</v>
      </c>
      <c r="EJ30" s="74">
        <f t="shared" si="108"/>
        <v>0.18950578210779767</v>
      </c>
    </row>
    <row r="31" spans="1:140">
      <c r="A31" s="66">
        <v>38473</v>
      </c>
      <c r="B31" s="86">
        <f t="shared" si="0"/>
        <v>5</v>
      </c>
      <c r="C31" t="str">
        <f t="shared" si="1"/>
        <v>Mayo</v>
      </c>
      <c r="D31">
        <f t="shared" si="54"/>
        <v>2005</v>
      </c>
      <c r="E31" s="65">
        <f t="shared" si="2"/>
        <v>66335.828408449219</v>
      </c>
      <c r="F31" s="65">
        <f t="shared" si="3"/>
        <v>6242.727272727273</v>
      </c>
      <c r="G31" s="40">
        <f t="shared" si="4"/>
        <v>681.51779380699998</v>
      </c>
      <c r="H31" s="67">
        <f t="shared" si="55"/>
        <v>1.0273751156173017</v>
      </c>
      <c r="I31" s="67">
        <f>SUMIFS($G$3:$G31,$D$3:$D31,D31)</f>
        <v>3314.33179587</v>
      </c>
      <c r="J31" s="14">
        <f t="shared" si="61"/>
        <v>8095.4353085399989</v>
      </c>
      <c r="K31" s="14">
        <f t="shared" si="62"/>
        <v>12.203714799028393</v>
      </c>
      <c r="L31" s="71">
        <f t="shared" si="88"/>
        <v>0.15589546983530456</v>
      </c>
      <c r="M31" s="71">
        <f t="shared" si="89"/>
        <v>-8.3526287762644036E-2</v>
      </c>
      <c r="N31" s="71">
        <f t="shared" si="101"/>
        <v>0.19665687677899002</v>
      </c>
      <c r="O31" s="67">
        <f t="shared" si="5"/>
        <v>500.46098781499995</v>
      </c>
      <c r="P31" s="67">
        <f t="shared" si="6"/>
        <v>0.75443542324294854</v>
      </c>
      <c r="Q31" s="67">
        <f>SUMIFS($O$3:$O31,$D$3:$D31,D31)</f>
        <v>2126.2880328890001</v>
      </c>
      <c r="R31" s="67">
        <f t="shared" si="58"/>
        <v>5170.3759388580002</v>
      </c>
      <c r="S31" s="71">
        <f t="shared" si="90"/>
        <v>3.7433527931595822E-2</v>
      </c>
      <c r="T31" s="71">
        <f t="shared" si="91"/>
        <v>0.12795790220574532</v>
      </c>
      <c r="U31" s="71">
        <f t="shared" si="91"/>
        <v>0.22025916112319877</v>
      </c>
      <c r="V31" s="67">
        <v>261.26490881500001</v>
      </c>
      <c r="W31" s="67">
        <f t="shared" si="63"/>
        <v>2174.04835456</v>
      </c>
      <c r="X31" s="71">
        <f t="shared" si="102"/>
        <v>0.19370772220420007</v>
      </c>
      <c r="Y31" s="71">
        <f t="shared" si="92"/>
        <v>0.27158619002633388</v>
      </c>
      <c r="Z31" s="67">
        <v>251.12486819399999</v>
      </c>
      <c r="AA31" s="67">
        <f t="shared" si="64"/>
        <v>3011.1802692500005</v>
      </c>
      <c r="AB31" s="71">
        <f t="shared" si="103"/>
        <v>0.22744850612687473</v>
      </c>
      <c r="AC31" s="71">
        <f t="shared" si="93"/>
        <v>1.2240819726062169E-2</v>
      </c>
      <c r="AD31" s="67">
        <v>93.031590516999998</v>
      </c>
      <c r="AE31" s="67">
        <v>103.655109611</v>
      </c>
      <c r="AF31" s="71">
        <f t="shared" si="94"/>
        <v>0.16422224993093049</v>
      </c>
      <c r="AG31" s="71">
        <f t="shared" si="95"/>
        <v>0.17746971942870249</v>
      </c>
      <c r="AH31" s="67">
        <f t="shared" si="7"/>
        <v>42.554823310000003</v>
      </c>
      <c r="AI31" s="67">
        <f t="shared" si="8"/>
        <v>6.4150586991960717E-2</v>
      </c>
      <c r="AJ31" s="67">
        <f t="shared" si="9"/>
        <v>24.777419986000002</v>
      </c>
      <c r="AK31" s="67">
        <f t="shared" si="10"/>
        <v>3.735148950494465E-2</v>
      </c>
      <c r="AL31" s="67">
        <f t="shared" si="11"/>
        <v>113.72456269599999</v>
      </c>
      <c r="AM31" s="67">
        <f t="shared" si="12"/>
        <v>18.217128144109509</v>
      </c>
      <c r="AN31" s="67">
        <v>74.453888712999998</v>
      </c>
      <c r="AO31" s="67">
        <f t="shared" si="13"/>
        <v>11.926500303524099</v>
      </c>
      <c r="AP31" s="81">
        <f>SUMIFS($AO$3:$AO31,$D$3:$D31,D31)</f>
        <v>108.3459856452109</v>
      </c>
      <c r="AQ31" s="67">
        <v>3.1979194999999998</v>
      </c>
      <c r="AR31" s="67">
        <f t="shared" si="14"/>
        <v>0.51226320809669434</v>
      </c>
      <c r="AS31" s="81">
        <f>SUMIFS($AR$3:$AR31,$D$3:$D31,D31)</f>
        <v>5.9573482426282185</v>
      </c>
      <c r="AT31" s="67">
        <f t="shared" si="56"/>
        <v>36.072754482999997</v>
      </c>
      <c r="AU31" s="79">
        <f t="shared" si="15"/>
        <v>77.651808212999995</v>
      </c>
      <c r="AV31" s="40">
        <f t="shared" si="16"/>
        <v>520.18586401100004</v>
      </c>
      <c r="AW31" s="67">
        <f t="shared" si="17"/>
        <v>0.78417029905477709</v>
      </c>
      <c r="AX31" s="67">
        <f>SUMIFS($AV$3:$AV31,$D$3:$D31,D31)</f>
        <v>2409.2651312490002</v>
      </c>
      <c r="AY31" s="67">
        <f t="shared" si="65"/>
        <v>6072.6050341210002</v>
      </c>
      <c r="AZ31" s="67">
        <f t="shared" si="66"/>
        <v>9.1543366229335135</v>
      </c>
      <c r="BA31" s="262">
        <f t="shared" si="18"/>
        <v>489.75491452100005</v>
      </c>
      <c r="BB31" s="262">
        <f t="shared" si="19"/>
        <v>0.73829622132015127</v>
      </c>
      <c r="BC31" s="262">
        <f t="shared" si="67"/>
        <v>5734.6832253470002</v>
      </c>
      <c r="BD31" s="262">
        <f t="shared" si="68"/>
        <v>8.644925921534993</v>
      </c>
      <c r="BE31" s="260">
        <f t="shared" si="20"/>
        <v>463.94019311600005</v>
      </c>
      <c r="BF31" s="260">
        <f t="shared" si="21"/>
        <v>0.69938101964956811</v>
      </c>
      <c r="BG31" s="260">
        <f t="shared" si="69"/>
        <v>5183.8403322499998</v>
      </c>
      <c r="BH31" s="260">
        <f t="shared" si="70"/>
        <v>7.8145407340533515</v>
      </c>
      <c r="BI31" s="71">
        <f t="shared" si="96"/>
        <v>0.23359254778449379</v>
      </c>
      <c r="BJ31" s="71">
        <f t="shared" si="71"/>
        <v>0.22489946880898781</v>
      </c>
      <c r="BK31" s="74">
        <f t="shared" si="104"/>
        <v>0.15740165072262413</v>
      </c>
      <c r="BL31" s="67">
        <f t="shared" si="22"/>
        <v>250.41379069800001</v>
      </c>
      <c r="BM31" s="67">
        <f>SUMIFS($BL$3:$BL31,$D$3:$D31,D31)</f>
        <v>1245.6823003110001</v>
      </c>
      <c r="BN31" s="67">
        <f t="shared" si="72"/>
        <v>3089.9679125239995</v>
      </c>
      <c r="BO31" s="71">
        <f t="shared" si="97"/>
        <v>0.10674200787338917</v>
      </c>
      <c r="BP31" s="71">
        <f t="shared" si="97"/>
        <v>0.11563122858288177</v>
      </c>
      <c r="BQ31" s="71">
        <f t="shared" si="97"/>
        <v>0.10645046387038226</v>
      </c>
      <c r="BR31" s="67">
        <v>191.70231273499999</v>
      </c>
      <c r="BS31" s="67">
        <f t="shared" si="57"/>
        <v>58.711477963000021</v>
      </c>
      <c r="BT31" s="67">
        <f t="shared" si="23"/>
        <v>67.190202499999998</v>
      </c>
      <c r="BU31" s="67">
        <f t="shared" si="24"/>
        <v>25.814721405</v>
      </c>
      <c r="BV31" s="67">
        <f t="shared" si="25"/>
        <v>4.1351672557885539</v>
      </c>
      <c r="BW31" s="67">
        <f t="shared" si="26"/>
        <v>3.8915201670583148E-2</v>
      </c>
      <c r="BX31" s="67">
        <f t="shared" si="73"/>
        <v>550.842893097</v>
      </c>
      <c r="BY31" s="67">
        <f t="shared" si="27"/>
        <v>74.641495791000011</v>
      </c>
      <c r="BZ31" s="67">
        <f t="shared" si="28"/>
        <v>88.499035654000011</v>
      </c>
      <c r="CA31" s="67">
        <f t="shared" si="29"/>
        <v>13.626617962999999</v>
      </c>
      <c r="CB31" s="40">
        <f t="shared" si="30"/>
        <v>161.33192979599994</v>
      </c>
      <c r="CC31" s="40">
        <f>SUMIFS($CB$3:$CB31,$D$3:$D31,D31)</f>
        <v>905.06666462099963</v>
      </c>
      <c r="CD31" s="40">
        <f t="shared" si="59"/>
        <v>2022.8302744189994</v>
      </c>
      <c r="CE31" s="73">
        <f t="shared" si="98"/>
        <v>-0.49888635800953385</v>
      </c>
      <c r="CF31" s="73">
        <f t="shared" si="98"/>
        <v>5.1607308878010016E-3</v>
      </c>
      <c r="CG31" s="73">
        <f t="shared" si="98"/>
        <v>0.33231155312794747</v>
      </c>
      <c r="CH31" s="14">
        <f t="shared" si="31"/>
        <v>25.843180832328517</v>
      </c>
      <c r="CI31" s="14">
        <f t="shared" si="32"/>
        <v>0.24320481656252449</v>
      </c>
      <c r="CJ31" s="14">
        <f t="shared" si="74"/>
        <v>332.82009673705966</v>
      </c>
      <c r="CK31" s="264">
        <f t="shared" si="75"/>
        <v>3.0493781760948817</v>
      </c>
      <c r="CL31" s="81">
        <f t="shared" si="33"/>
        <v>187.14665120099994</v>
      </c>
      <c r="CM31" s="81">
        <f t="shared" si="34"/>
        <v>0.28212001823310762</v>
      </c>
      <c r="CN31" s="40">
        <f t="shared" si="35"/>
        <v>92.035440808000004</v>
      </c>
      <c r="CO31" s="40">
        <f>SUMIFS($CN$3:$CN31,$D$3:$D31,D31)</f>
        <v>299.44833690600001</v>
      </c>
      <c r="CP31" s="40">
        <f t="shared" si="76"/>
        <v>1407.0783132940001</v>
      </c>
      <c r="CQ31" s="73">
        <f t="shared" si="99"/>
        <v>0.10287921964863345</v>
      </c>
      <c r="CR31" s="73">
        <f t="shared" si="99"/>
        <v>6.4738325764444049E-2</v>
      </c>
      <c r="CS31" s="73">
        <f t="shared" si="99"/>
        <v>0.24940769221981163</v>
      </c>
      <c r="CT31" s="40">
        <f t="shared" si="36"/>
        <v>14.742825817504004</v>
      </c>
      <c r="CU31" s="40">
        <f t="shared" si="37"/>
        <v>0.13874167703357937</v>
      </c>
      <c r="CV31" s="40">
        <f t="shared" si="38"/>
        <v>0.45141267410155556</v>
      </c>
      <c r="CW31" s="40">
        <f t="shared" si="77"/>
        <v>231.13405666060311</v>
      </c>
      <c r="CX31" s="267">
        <f t="shared" si="78"/>
        <v>2.1211438027579979</v>
      </c>
      <c r="CY31" s="67">
        <v>52.285182135999989</v>
      </c>
      <c r="CZ31" s="67">
        <f t="shared" si="39"/>
        <v>8.3753750327071472</v>
      </c>
      <c r="DA31" s="67">
        <f t="shared" si="79"/>
        <v>128.18827742674563</v>
      </c>
      <c r="DB31" s="67">
        <v>0</v>
      </c>
      <c r="DC31" s="67">
        <f t="shared" si="40"/>
        <v>0</v>
      </c>
      <c r="DD31" s="67">
        <f t="shared" si="41"/>
        <v>39.750258672000015</v>
      </c>
      <c r="DE31" s="67">
        <f t="shared" si="42"/>
        <v>6.3674507847968576</v>
      </c>
      <c r="DF31" s="81">
        <f t="shared" si="43"/>
        <v>612.22130481900001</v>
      </c>
      <c r="DG31" s="81">
        <f t="shared" si="44"/>
        <v>0.9229119760883564</v>
      </c>
      <c r="DH31" s="40">
        <f t="shared" si="45"/>
        <v>69.296488987999936</v>
      </c>
      <c r="DI31" s="40">
        <f>SUMIFS($DH$3:$DH31,$D$3:$D31,D31)</f>
        <v>605.61832771499962</v>
      </c>
      <c r="DJ31" s="40">
        <f t="shared" si="60"/>
        <v>615.75196112499941</v>
      </c>
      <c r="DK31" s="40">
        <f t="shared" si="46"/>
        <v>11.100355014824514</v>
      </c>
      <c r="DL31" s="40">
        <f t="shared" si="80"/>
        <v>101.68604007645649</v>
      </c>
      <c r="DM31" s="73">
        <f t="shared" si="100"/>
        <v>-0.70944458840049895</v>
      </c>
      <c r="DN31" s="73">
        <f t="shared" si="100"/>
        <v>-2.1900406981784304E-2</v>
      </c>
      <c r="DO31" s="73">
        <f t="shared" si="100"/>
        <v>0.57043555077278074</v>
      </c>
      <c r="DP31" s="67">
        <f t="shared" si="47"/>
        <v>0.10446313952894515</v>
      </c>
      <c r="DQ31" s="264">
        <f t="shared" si="81"/>
        <v>0.92823437333688419</v>
      </c>
      <c r="DR31" s="81">
        <f t="shared" si="48"/>
        <v>95.111210392999936</v>
      </c>
      <c r="DS31" s="81">
        <f t="shared" si="82"/>
        <v>1166.5948542219994</v>
      </c>
      <c r="DT31" s="81">
        <f t="shared" si="49"/>
        <v>0.14337834119952828</v>
      </c>
      <c r="DU31" s="264">
        <f t="shared" si="83"/>
        <v>1.758619560818524</v>
      </c>
      <c r="DV31" s="70">
        <v>246.25055431199999</v>
      </c>
      <c r="DW31" s="70">
        <v>265.99469850100002</v>
      </c>
      <c r="DX31" s="217">
        <v>51.824379018400336</v>
      </c>
      <c r="DY31" s="218">
        <f t="shared" si="50"/>
        <v>1315.0525036971999</v>
      </c>
      <c r="DZ31" s="218">
        <f t="shared" si="84"/>
        <v>16325.57549355308</v>
      </c>
      <c r="EA31" s="71">
        <f t="shared" si="105"/>
        <v>0.14249823446562382</v>
      </c>
      <c r="EB31" s="219">
        <f t="shared" si="51"/>
        <v>965.68641495407087</v>
      </c>
      <c r="EC31" s="219">
        <f t="shared" si="85"/>
        <v>10423.790122353683</v>
      </c>
      <c r="ED31" s="71">
        <f t="shared" si="106"/>
        <v>0.16431120809624189</v>
      </c>
      <c r="EE31" s="219">
        <f t="shared" si="52"/>
        <v>1003.7474135991232</v>
      </c>
      <c r="EF31" s="219">
        <f t="shared" si="86"/>
        <v>12246.939753618493</v>
      </c>
      <c r="EG31" s="71">
        <f t="shared" si="107"/>
        <v>0.10387173133688732</v>
      </c>
      <c r="EH31" s="219">
        <f t="shared" si="53"/>
        <v>177.59101517709004</v>
      </c>
      <c r="EI31" s="219">
        <f t="shared" si="87"/>
        <v>2855.7233919453133</v>
      </c>
      <c r="EJ31" s="74">
        <f t="shared" si="108"/>
        <v>0.19773183585032794</v>
      </c>
    </row>
    <row r="32" spans="1:140">
      <c r="A32" s="66">
        <v>38504</v>
      </c>
      <c r="B32" s="86">
        <f t="shared" si="0"/>
        <v>6</v>
      </c>
      <c r="C32" t="str">
        <f t="shared" si="1"/>
        <v>Junio</v>
      </c>
      <c r="D32">
        <f t="shared" si="54"/>
        <v>2005</v>
      </c>
      <c r="E32" s="65">
        <f t="shared" si="2"/>
        <v>66335.828408449219</v>
      </c>
      <c r="F32" s="65">
        <f t="shared" si="3"/>
        <v>6129.318181818182</v>
      </c>
      <c r="G32" s="40">
        <f t="shared" si="4"/>
        <v>690.54406846899997</v>
      </c>
      <c r="H32" s="67">
        <f t="shared" si="55"/>
        <v>1.0409820530424627</v>
      </c>
      <c r="I32" s="67">
        <f>SUMIFS($G$3:$G32,$D$3:$D32,D32)</f>
        <v>4004.8758643390001</v>
      </c>
      <c r="J32" s="14">
        <f t="shared" si="61"/>
        <v>8191.220567162999</v>
      </c>
      <c r="K32" s="14">
        <f t="shared" si="62"/>
        <v>12.34810925511813</v>
      </c>
      <c r="L32" s="71">
        <f t="shared" si="88"/>
        <v>0.15678078970841636</v>
      </c>
      <c r="M32" s="71">
        <f t="shared" si="89"/>
        <v>0.16104891098259033</v>
      </c>
      <c r="N32" s="71">
        <f t="shared" si="101"/>
        <v>0.17694800889302509</v>
      </c>
      <c r="O32" s="67">
        <f t="shared" si="5"/>
        <v>412.19238995699999</v>
      </c>
      <c r="P32" s="67">
        <f t="shared" si="6"/>
        <v>0.62137219033281699</v>
      </c>
      <c r="Q32" s="67">
        <f>SUMIFS($O$3:$O32,$D$3:$D32,D32)</f>
        <v>2538.4804228460002</v>
      </c>
      <c r="R32" s="67">
        <f t="shared" si="58"/>
        <v>5179.9727841150006</v>
      </c>
      <c r="S32" s="71">
        <f t="shared" si="90"/>
        <v>2.3837435320232192E-2</v>
      </c>
      <c r="T32" s="71">
        <f t="shared" si="91"/>
        <v>0.10963428876079351</v>
      </c>
      <c r="U32" s="71">
        <f t="shared" si="91"/>
        <v>0.17907212849777587</v>
      </c>
      <c r="V32" s="67">
        <v>169.07634220499997</v>
      </c>
      <c r="W32" s="67">
        <f t="shared" si="63"/>
        <v>2191.3157283420001</v>
      </c>
      <c r="X32" s="71">
        <f t="shared" si="102"/>
        <v>0.17610788337130701</v>
      </c>
      <c r="Y32" s="71">
        <f t="shared" si="92"/>
        <v>0.11374409536784569</v>
      </c>
      <c r="Z32" s="67">
        <v>237.64393475099999</v>
      </c>
      <c r="AA32" s="67">
        <f t="shared" si="64"/>
        <v>2995.5127139330002</v>
      </c>
      <c r="AB32" s="71">
        <f t="shared" si="103"/>
        <v>0.17140262951665064</v>
      </c>
      <c r="AC32" s="71">
        <f t="shared" si="93"/>
        <v>-6.1850946093263026E-2</v>
      </c>
      <c r="AD32" s="67">
        <v>92.468282623999997</v>
      </c>
      <c r="AE32" s="67">
        <v>102.648440029</v>
      </c>
      <c r="AF32" s="71">
        <f t="shared" si="94"/>
        <v>0.15274711690113207</v>
      </c>
      <c r="AG32" s="71">
        <f t="shared" si="95"/>
        <v>0.13014015153285619</v>
      </c>
      <c r="AH32" s="67">
        <f t="shared" si="7"/>
        <v>41.361310005</v>
      </c>
      <c r="AI32" s="67">
        <f t="shared" si="8"/>
        <v>6.2351388378428386E-2</v>
      </c>
      <c r="AJ32" s="67">
        <f t="shared" si="9"/>
        <v>12.586225810999998</v>
      </c>
      <c r="AK32" s="67">
        <f t="shared" si="10"/>
        <v>1.8973496092493037E-2</v>
      </c>
      <c r="AL32" s="67">
        <f t="shared" si="11"/>
        <v>224.40414269600001</v>
      </c>
      <c r="AM32" s="67">
        <f t="shared" si="12"/>
        <v>36.611599535110678</v>
      </c>
      <c r="AN32" s="67">
        <v>151.94787232500002</v>
      </c>
      <c r="AO32" s="67">
        <f t="shared" si="13"/>
        <v>24.790338471207686</v>
      </c>
      <c r="AP32" s="81">
        <f>SUMIFS($AO$3:$AO32,$D$3:$D32,D32)</f>
        <v>133.13632411641859</v>
      </c>
      <c r="AQ32" s="67">
        <v>17.355477457999999</v>
      </c>
      <c r="AR32" s="67">
        <f t="shared" si="14"/>
        <v>2.8315510703103559</v>
      </c>
      <c r="AS32" s="81">
        <f>SUMIFS($AR$3:$AR32,$D$3:$D32,D32)</f>
        <v>8.7888993129385753</v>
      </c>
      <c r="AT32" s="67">
        <f t="shared" si="56"/>
        <v>55.100792912999992</v>
      </c>
      <c r="AU32" s="79">
        <f t="shared" si="15"/>
        <v>169.30334978300002</v>
      </c>
      <c r="AV32" s="40">
        <f t="shared" si="16"/>
        <v>520.17984901700004</v>
      </c>
      <c r="AW32" s="67">
        <f t="shared" si="17"/>
        <v>0.78416123156569273</v>
      </c>
      <c r="AX32" s="67">
        <f>SUMIFS($AV$3:$AV32,$D$3:$D32,D32)</f>
        <v>2929.4449802660001</v>
      </c>
      <c r="AY32" s="67">
        <f t="shared" si="65"/>
        <v>6213.0983981520003</v>
      </c>
      <c r="AZ32" s="67">
        <f t="shared" si="66"/>
        <v>9.3661276978349086</v>
      </c>
      <c r="BA32" s="262">
        <f t="shared" si="18"/>
        <v>489.00087339400005</v>
      </c>
      <c r="BB32" s="262">
        <f t="shared" si="19"/>
        <v>0.73715951865872209</v>
      </c>
      <c r="BC32" s="262">
        <f t="shared" si="67"/>
        <v>5854.3958886259998</v>
      </c>
      <c r="BD32" s="262">
        <f t="shared" si="68"/>
        <v>8.8253904851820977</v>
      </c>
      <c r="BE32" s="260">
        <f t="shared" si="20"/>
        <v>449.32216607500004</v>
      </c>
      <c r="BF32" s="260">
        <f t="shared" si="21"/>
        <v>0.67734462183601774</v>
      </c>
      <c r="BG32" s="260">
        <f t="shared" si="69"/>
        <v>5321.1144952560007</v>
      </c>
      <c r="BH32" s="260">
        <f t="shared" si="70"/>
        <v>8.0214789246202418</v>
      </c>
      <c r="BI32" s="71">
        <f t="shared" si="96"/>
        <v>0.37002466399661382</v>
      </c>
      <c r="BJ32" s="71">
        <f t="shared" si="71"/>
        <v>0.24838118443113744</v>
      </c>
      <c r="BK32" s="74">
        <f t="shared" si="104"/>
        <v>0.19745860586973318</v>
      </c>
      <c r="BL32" s="67">
        <f t="shared" si="22"/>
        <v>251.49236445800003</v>
      </c>
      <c r="BM32" s="67">
        <f>SUMIFS($BL$3:$BL32,$D$3:$D32,D32)</f>
        <v>1497.1746647690002</v>
      </c>
      <c r="BN32" s="67">
        <f t="shared" si="72"/>
        <v>3111.9810633349998</v>
      </c>
      <c r="BO32" s="71">
        <f t="shared" si="97"/>
        <v>9.5926556750634884E-2</v>
      </c>
      <c r="BP32" s="71">
        <f t="shared" si="97"/>
        <v>0.11227191102483314</v>
      </c>
      <c r="BQ32" s="71">
        <f t="shared" si="97"/>
        <v>0.10833762706316485</v>
      </c>
      <c r="BR32" s="67">
        <v>192.23984078699999</v>
      </c>
      <c r="BS32" s="67">
        <f t="shared" si="57"/>
        <v>59.252523671000034</v>
      </c>
      <c r="BT32" s="67">
        <f t="shared" si="23"/>
        <v>42.949616264000007</v>
      </c>
      <c r="BU32" s="67">
        <f t="shared" si="24"/>
        <v>39.678707319000004</v>
      </c>
      <c r="BV32" s="67">
        <f t="shared" si="25"/>
        <v>6.4735923543179208</v>
      </c>
      <c r="BW32" s="67">
        <f t="shared" si="26"/>
        <v>5.9814896822704203E-2</v>
      </c>
      <c r="BX32" s="67">
        <f t="shared" si="73"/>
        <v>533.28139336999993</v>
      </c>
      <c r="BY32" s="67">
        <f t="shared" si="27"/>
        <v>75.794565610999996</v>
      </c>
      <c r="BZ32" s="67">
        <f t="shared" si="28"/>
        <v>95.032492139999988</v>
      </c>
      <c r="CA32" s="67">
        <f t="shared" si="29"/>
        <v>15.232103224999999</v>
      </c>
      <c r="CB32" s="40">
        <f t="shared" si="30"/>
        <v>170.36421945199993</v>
      </c>
      <c r="CC32" s="40">
        <f>SUMIFS($CB$3:$CB32,$D$3:$D32,D32)</f>
        <v>1075.4308840729996</v>
      </c>
      <c r="CD32" s="40">
        <f t="shared" si="59"/>
        <v>1978.1221690109996</v>
      </c>
      <c r="CE32" s="73">
        <f t="shared" si="98"/>
        <v>-0.20787474835315312</v>
      </c>
      <c r="CF32" s="73">
        <f t="shared" si="98"/>
        <v>-3.5913547565796455E-2</v>
      </c>
      <c r="CG32" s="73">
        <f t="shared" si="98"/>
        <v>0.11686212208570157</v>
      </c>
      <c r="CH32" s="14">
        <f t="shared" si="31"/>
        <v>27.794970728940623</v>
      </c>
      <c r="CI32" s="14">
        <f t="shared" si="32"/>
        <v>0.2568208214767701</v>
      </c>
      <c r="CJ32" s="14">
        <f t="shared" si="74"/>
        <v>324.29922475420346</v>
      </c>
      <c r="CK32" s="264">
        <f t="shared" si="75"/>
        <v>2.9819815572832216</v>
      </c>
      <c r="CL32" s="81">
        <f t="shared" si="33"/>
        <v>210.04292677099994</v>
      </c>
      <c r="CM32" s="81">
        <f t="shared" si="34"/>
        <v>0.31663571829947434</v>
      </c>
      <c r="CN32" s="40">
        <f t="shared" si="35"/>
        <v>97.766598755000018</v>
      </c>
      <c r="CO32" s="40">
        <f>SUMIFS($CN$3:$CN32,$D$3:$D32,D32)</f>
        <v>397.21493566100003</v>
      </c>
      <c r="CP32" s="40">
        <f t="shared" si="76"/>
        <v>1435.9113904699998</v>
      </c>
      <c r="CQ32" s="73">
        <f t="shared" si="99"/>
        <v>0.41827367172815033</v>
      </c>
      <c r="CR32" s="73">
        <f t="shared" si="99"/>
        <v>0.13433339207770434</v>
      </c>
      <c r="CS32" s="73">
        <f t="shared" si="99"/>
        <v>0.31420078164424159</v>
      </c>
      <c r="CT32" s="40">
        <f t="shared" si="36"/>
        <v>15.950648319255443</v>
      </c>
      <c r="CU32" s="40">
        <f t="shared" si="37"/>
        <v>0.14738128866503677</v>
      </c>
      <c r="CV32" s="40">
        <f t="shared" si="38"/>
        <v>0.59879396276659236</v>
      </c>
      <c r="CW32" s="40">
        <f t="shared" si="77"/>
        <v>235.44499759834042</v>
      </c>
      <c r="CX32" s="267">
        <f t="shared" si="78"/>
        <v>2.1646091183616054</v>
      </c>
      <c r="CY32" s="67">
        <v>50.072099220999995</v>
      </c>
      <c r="CZ32" s="67">
        <f t="shared" si="39"/>
        <v>8.169277191308538</v>
      </c>
      <c r="DA32" s="67">
        <f t="shared" si="79"/>
        <v>129.46707062698809</v>
      </c>
      <c r="DB32" s="67">
        <v>0</v>
      </c>
      <c r="DC32" s="67">
        <f t="shared" si="40"/>
        <v>0</v>
      </c>
      <c r="DD32" s="67">
        <f t="shared" si="41"/>
        <v>47.694499534000023</v>
      </c>
      <c r="DE32" s="67">
        <f t="shared" si="42"/>
        <v>7.7813711279469056</v>
      </c>
      <c r="DF32" s="81">
        <f t="shared" si="43"/>
        <v>617.94644777200006</v>
      </c>
      <c r="DG32" s="81">
        <f t="shared" si="44"/>
        <v>0.93154252023072948</v>
      </c>
      <c r="DH32" s="40">
        <f t="shared" si="45"/>
        <v>72.597620696999911</v>
      </c>
      <c r="DI32" s="40">
        <f>SUMIFS($DH$3:$DH32,$D$3:$D32,D32)</f>
        <v>678.21594841199953</v>
      </c>
      <c r="DJ32" s="40">
        <f t="shared" si="60"/>
        <v>542.21077854099929</v>
      </c>
      <c r="DK32" s="40">
        <f t="shared" si="46"/>
        <v>11.84432240968518</v>
      </c>
      <c r="DL32" s="40">
        <f t="shared" si="80"/>
        <v>88.854227155863057</v>
      </c>
      <c r="DM32" s="73">
        <f t="shared" si="100"/>
        <v>-0.50322830714983313</v>
      </c>
      <c r="DN32" s="73">
        <f t="shared" si="100"/>
        <v>-0.11381087949401225</v>
      </c>
      <c r="DO32" s="73">
        <f t="shared" si="100"/>
        <v>-0.20090468549648621</v>
      </c>
      <c r="DP32" s="67">
        <f t="shared" si="47"/>
        <v>0.10943953281173334</v>
      </c>
      <c r="DQ32" s="264">
        <f t="shared" si="81"/>
        <v>0.8173724389216156</v>
      </c>
      <c r="DR32" s="81">
        <f t="shared" si="48"/>
        <v>112.27632801599992</v>
      </c>
      <c r="DS32" s="81">
        <f t="shared" si="82"/>
        <v>1075.4921719109993</v>
      </c>
      <c r="DT32" s="81">
        <f t="shared" si="49"/>
        <v>0.16925442963443754</v>
      </c>
      <c r="DU32" s="264">
        <f t="shared" si="83"/>
        <v>1.6212839994834729</v>
      </c>
      <c r="DV32" s="70">
        <v>245.03859061899999</v>
      </c>
      <c r="DW32" s="70">
        <v>264.480148004</v>
      </c>
      <c r="DX32" s="217">
        <v>51.755628183937084</v>
      </c>
      <c r="DY32" s="218">
        <f t="shared" si="50"/>
        <v>1334.2395652407863</v>
      </c>
      <c r="DZ32" s="218">
        <f t="shared" si="84"/>
        <v>16440.687066663198</v>
      </c>
      <c r="EA32" s="71">
        <f t="shared" si="105"/>
        <v>0.12276561524923912</v>
      </c>
      <c r="EB32" s="219">
        <f t="shared" si="51"/>
        <v>796.4204172966223</v>
      </c>
      <c r="EC32" s="219">
        <f t="shared" si="85"/>
        <v>10394.976024539972</v>
      </c>
      <c r="ED32" s="71">
        <f t="shared" si="106"/>
        <v>0.12440395168028262</v>
      </c>
      <c r="EE32" s="219">
        <f t="shared" si="52"/>
        <v>1005.0691437234713</v>
      </c>
      <c r="EF32" s="219">
        <f t="shared" si="86"/>
        <v>12473.733040949037</v>
      </c>
      <c r="EG32" s="71">
        <f t="shared" si="107"/>
        <v>0.1416971288488682</v>
      </c>
      <c r="EH32" s="219">
        <f t="shared" si="53"/>
        <v>188.90041950131894</v>
      </c>
      <c r="EI32" s="219">
        <f t="shared" si="87"/>
        <v>2903.3248775563343</v>
      </c>
      <c r="EJ32" s="74">
        <f t="shared" si="108"/>
        <v>0.26022787424673166</v>
      </c>
    </row>
    <row r="33" spans="1:140">
      <c r="A33" s="66">
        <v>38534</v>
      </c>
      <c r="B33" s="86">
        <f t="shared" si="0"/>
        <v>7</v>
      </c>
      <c r="C33" t="str">
        <f t="shared" si="1"/>
        <v>Julio</v>
      </c>
      <c r="D33">
        <f t="shared" si="54"/>
        <v>2005</v>
      </c>
      <c r="E33" s="65">
        <f t="shared" si="2"/>
        <v>66335.828408449219</v>
      </c>
      <c r="F33" s="65">
        <f t="shared" si="3"/>
        <v>6020.4761904761908</v>
      </c>
      <c r="G33" s="40">
        <f t="shared" si="4"/>
        <v>707.00637245300004</v>
      </c>
      <c r="H33" s="67">
        <f t="shared" si="55"/>
        <v>1.0657986632800509</v>
      </c>
      <c r="I33" s="67">
        <f>SUMIFS($G$3:$G33,$D$3:$D33,D33)</f>
        <v>4711.8822367920002</v>
      </c>
      <c r="J33" s="14">
        <f t="shared" si="61"/>
        <v>8164.2239137569986</v>
      </c>
      <c r="K33" s="14">
        <f t="shared" si="62"/>
        <v>12.307412313429584</v>
      </c>
      <c r="L33" s="71">
        <f t="shared" si="88"/>
        <v>0.12292207296138624</v>
      </c>
      <c r="M33" s="71">
        <f t="shared" si="89"/>
        <v>-3.6780030129175301E-2</v>
      </c>
      <c r="N33" s="71">
        <f t="shared" si="101"/>
        <v>0.13123794836164659</v>
      </c>
      <c r="O33" s="67">
        <f t="shared" si="5"/>
        <v>522.20681527900001</v>
      </c>
      <c r="P33" s="67">
        <f t="shared" si="6"/>
        <v>0.78721684466442321</v>
      </c>
      <c r="Q33" s="67">
        <f>SUMIFS($O$3:$O33,$D$3:$D33,D33)</f>
        <v>3060.6872381250005</v>
      </c>
      <c r="R33" s="67">
        <f t="shared" si="58"/>
        <v>5256.2274170970004</v>
      </c>
      <c r="S33" s="71">
        <f t="shared" si="90"/>
        <v>0.17099284633888212</v>
      </c>
      <c r="T33" s="71">
        <f t="shared" si="91"/>
        <v>0.11964406722133614</v>
      </c>
      <c r="U33" s="71">
        <f t="shared" si="91"/>
        <v>0.16426304084108145</v>
      </c>
      <c r="V33" s="67">
        <v>264.324092979</v>
      </c>
      <c r="W33" s="67">
        <f t="shared" si="63"/>
        <v>2257.373204645</v>
      </c>
      <c r="X33" s="71">
        <f t="shared" si="102"/>
        <v>0.18174427004384874</v>
      </c>
      <c r="Y33" s="71">
        <f t="shared" si="92"/>
        <v>0.33317498129777801</v>
      </c>
      <c r="Z33" s="67">
        <v>250.687178104</v>
      </c>
      <c r="AA33" s="67">
        <f t="shared" si="64"/>
        <v>2986.316557696</v>
      </c>
      <c r="AB33" s="71">
        <f t="shared" si="103"/>
        <v>0.13232271147566332</v>
      </c>
      <c r="AC33" s="71">
        <f t="shared" si="93"/>
        <v>-3.5385709746718508E-2</v>
      </c>
      <c r="AD33" s="67">
        <v>86.32690908699999</v>
      </c>
      <c r="AE33" s="67">
        <v>109.36143449699999</v>
      </c>
      <c r="AF33" s="71">
        <f t="shared" si="94"/>
        <v>0.17281616525040566</v>
      </c>
      <c r="AG33" s="71">
        <f t="shared" si="95"/>
        <v>0.11060553877860357</v>
      </c>
      <c r="AH33" s="67">
        <f t="shared" si="7"/>
        <v>0</v>
      </c>
      <c r="AI33" s="67">
        <f t="shared" si="8"/>
        <v>0</v>
      </c>
      <c r="AJ33" s="67">
        <f t="shared" si="9"/>
        <v>19.394057163999999</v>
      </c>
      <c r="AK33" s="67">
        <f t="shared" si="10"/>
        <v>2.9236172411362803E-2</v>
      </c>
      <c r="AL33" s="67">
        <f t="shared" si="11"/>
        <v>165.40550001000003</v>
      </c>
      <c r="AM33" s="67">
        <f t="shared" si="12"/>
        <v>27.473823461282926</v>
      </c>
      <c r="AN33" s="67">
        <v>129.545892528</v>
      </c>
      <c r="AO33" s="67">
        <f t="shared" si="13"/>
        <v>21.517549182061217</v>
      </c>
      <c r="AP33" s="81">
        <f>SUMIFS($AO$3:$AO33,$D$3:$D33,D33)</f>
        <v>154.65387329847982</v>
      </c>
      <c r="AQ33" s="67">
        <v>0</v>
      </c>
      <c r="AR33" s="67">
        <f t="shared" si="14"/>
        <v>0</v>
      </c>
      <c r="AS33" s="81">
        <f>SUMIFS($AR$3:$AR33,$D$3:$D33,D33)</f>
        <v>8.7888993129385753</v>
      </c>
      <c r="AT33" s="67">
        <f t="shared" si="56"/>
        <v>35.85960748200003</v>
      </c>
      <c r="AU33" s="79">
        <f t="shared" si="15"/>
        <v>129.545892528</v>
      </c>
      <c r="AV33" s="40">
        <f t="shared" si="16"/>
        <v>607.78890303100002</v>
      </c>
      <c r="AW33" s="67">
        <f t="shared" si="17"/>
        <v>0.91623021467172294</v>
      </c>
      <c r="AX33" s="67">
        <f>SUMIFS($AV$3:$AV33,$D$3:$D33,D33)</f>
        <v>3537.2338832969999</v>
      </c>
      <c r="AY33" s="67">
        <f t="shared" si="65"/>
        <v>6295.2298763330009</v>
      </c>
      <c r="AZ33" s="67">
        <f t="shared" si="66"/>
        <v>9.4899393395246658</v>
      </c>
      <c r="BA33" s="262">
        <f t="shared" si="18"/>
        <v>558.85539636700003</v>
      </c>
      <c r="BB33" s="262">
        <f t="shared" si="19"/>
        <v>0.84246388380945958</v>
      </c>
      <c r="BC33" s="262">
        <f t="shared" si="67"/>
        <v>5905.4640242200012</v>
      </c>
      <c r="BD33" s="262">
        <f t="shared" si="68"/>
        <v>8.9023747285679793</v>
      </c>
      <c r="BE33" s="260">
        <f t="shared" si="20"/>
        <v>477.18685072900001</v>
      </c>
      <c r="BF33" s="260">
        <f t="shared" si="21"/>
        <v>0.71935010412596356</v>
      </c>
      <c r="BG33" s="260">
        <f t="shared" si="69"/>
        <v>5340.2839711050001</v>
      </c>
      <c r="BH33" s="260">
        <f t="shared" si="70"/>
        <v>8.0503765449694846</v>
      </c>
      <c r="BI33" s="71">
        <f t="shared" si="96"/>
        <v>0.15624525460557659</v>
      </c>
      <c r="BJ33" s="71">
        <f t="shared" si="71"/>
        <v>0.23151917882532858</v>
      </c>
      <c r="BK33" s="74">
        <f t="shared" si="104"/>
        <v>0.19658514887445544</v>
      </c>
      <c r="BL33" s="67">
        <f t="shared" si="22"/>
        <v>256.00452846399997</v>
      </c>
      <c r="BM33" s="67">
        <f>SUMIFS($BL$3:$BL33,$D$3:$D33,D33)</f>
        <v>1753.1791932330002</v>
      </c>
      <c r="BN33" s="67">
        <f t="shared" si="72"/>
        <v>3140.3451696009997</v>
      </c>
      <c r="BO33" s="71">
        <f t="shared" si="97"/>
        <v>0.12460048172520555</v>
      </c>
      <c r="BP33" s="71">
        <f t="shared" si="97"/>
        <v>0.11405528550680799</v>
      </c>
      <c r="BQ33" s="71">
        <f t="shared" si="97"/>
        <v>0.11153864173379668</v>
      </c>
      <c r="BR33" s="67">
        <v>193.289934311</v>
      </c>
      <c r="BS33" s="67">
        <f t="shared" si="57"/>
        <v>62.714594152999979</v>
      </c>
      <c r="BT33" s="67">
        <f t="shared" si="23"/>
        <v>43.862226305999997</v>
      </c>
      <c r="BU33" s="67">
        <f t="shared" si="24"/>
        <v>81.668545637999998</v>
      </c>
      <c r="BV33" s="67">
        <f t="shared" si="25"/>
        <v>13.565130573424028</v>
      </c>
      <c r="BW33" s="67">
        <f t="shared" si="26"/>
        <v>0.12311377968349581</v>
      </c>
      <c r="BX33" s="67">
        <f t="shared" si="73"/>
        <v>565.18005311499996</v>
      </c>
      <c r="BY33" s="67">
        <f t="shared" si="27"/>
        <v>95.439457969000003</v>
      </c>
      <c r="BZ33" s="67">
        <f t="shared" si="28"/>
        <v>122.77013897299999</v>
      </c>
      <c r="CA33" s="67">
        <f t="shared" si="29"/>
        <v>8.0440056809999998</v>
      </c>
      <c r="CB33" s="40">
        <f t="shared" si="30"/>
        <v>99.217469422000022</v>
      </c>
      <c r="CC33" s="40">
        <f>SUMIFS($CB$3:$CB33,$D$3:$D33,D33)</f>
        <v>1174.6483534949996</v>
      </c>
      <c r="CD33" s="40">
        <f t="shared" si="59"/>
        <v>1868.9940374239993</v>
      </c>
      <c r="CE33" s="73">
        <f t="shared" si="98"/>
        <v>-0.52378418866777932</v>
      </c>
      <c r="CF33" s="73">
        <f t="shared" si="98"/>
        <v>-0.11269463399866952</v>
      </c>
      <c r="CG33" s="73">
        <f t="shared" si="98"/>
        <v>-4.451784062548958E-2</v>
      </c>
      <c r="CH33" s="14">
        <f t="shared" si="31"/>
        <v>16.480003621466427</v>
      </c>
      <c r="CI33" s="14">
        <f t="shared" si="32"/>
        <v>0.14956844860832802</v>
      </c>
      <c r="CJ33" s="14">
        <f t="shared" si="74"/>
        <v>305.48680703054583</v>
      </c>
      <c r="CK33" s="264">
        <f t="shared" si="75"/>
        <v>2.8174729739049207</v>
      </c>
      <c r="CL33" s="81">
        <f t="shared" si="33"/>
        <v>180.88601506000003</v>
      </c>
      <c r="CM33" s="81">
        <f t="shared" si="34"/>
        <v>0.27268222829182387</v>
      </c>
      <c r="CN33" s="40">
        <f t="shared" si="35"/>
        <v>129.728740303</v>
      </c>
      <c r="CO33" s="40">
        <f>SUMIFS($CN$3:$CN33,$D$3:$D33,D33)</f>
        <v>526.94367596400002</v>
      </c>
      <c r="CP33" s="40">
        <f t="shared" si="76"/>
        <v>1474.7068843759998</v>
      </c>
      <c r="CQ33" s="73">
        <f t="shared" si="99"/>
        <v>0.42663707107326942</v>
      </c>
      <c r="CR33" s="73">
        <f t="shared" si="99"/>
        <v>0.19459101929005329</v>
      </c>
      <c r="CS33" s="73">
        <f t="shared" si="99"/>
        <v>0.33944599518097585</v>
      </c>
      <c r="CT33" s="40">
        <f t="shared" si="36"/>
        <v>21.54792016422526</v>
      </c>
      <c r="CU33" s="40">
        <f t="shared" si="37"/>
        <v>0.19556360931263561</v>
      </c>
      <c r="CV33" s="40">
        <f t="shared" si="38"/>
        <v>0.79435757207922797</v>
      </c>
      <c r="CW33" s="40">
        <f t="shared" si="77"/>
        <v>241.5894034547004</v>
      </c>
      <c r="CX33" s="267">
        <f t="shared" si="78"/>
        <v>2.2230925877578489</v>
      </c>
      <c r="CY33" s="67">
        <v>54.759657793999999</v>
      </c>
      <c r="CZ33" s="67">
        <f t="shared" si="39"/>
        <v>9.0955691977695157</v>
      </c>
      <c r="DA33" s="67">
        <f t="shared" si="79"/>
        <v>128.97852996828024</v>
      </c>
      <c r="DB33" s="67">
        <v>0</v>
      </c>
      <c r="DC33" s="67">
        <f t="shared" si="40"/>
        <v>0</v>
      </c>
      <c r="DD33" s="67">
        <f t="shared" si="41"/>
        <v>74.969082509000003</v>
      </c>
      <c r="DE33" s="67">
        <f t="shared" si="42"/>
        <v>12.452350966455745</v>
      </c>
      <c r="DF33" s="81">
        <f t="shared" si="43"/>
        <v>737.51764333400001</v>
      </c>
      <c r="DG33" s="81">
        <f t="shared" si="44"/>
        <v>1.1117938239843586</v>
      </c>
      <c r="DH33" s="40">
        <f t="shared" si="45"/>
        <v>-30.511270880999973</v>
      </c>
      <c r="DI33" s="40">
        <f>SUMIFS($DH$3:$DH33,$D$3:$D33,D33)</f>
        <v>647.70467753099956</v>
      </c>
      <c r="DJ33" s="40">
        <f t="shared" si="60"/>
        <v>394.28715304799937</v>
      </c>
      <c r="DK33" s="40">
        <f t="shared" si="46"/>
        <v>-5.0679165427588346</v>
      </c>
      <c r="DL33" s="40">
        <f t="shared" si="80"/>
        <v>63.897403575845331</v>
      </c>
      <c r="DM33" s="73">
        <f t="shared" si="100"/>
        <v>-1.2598642279326338</v>
      </c>
      <c r="DN33" s="73">
        <f t="shared" si="100"/>
        <v>-0.2662480465237983</v>
      </c>
      <c r="DO33" s="73">
        <f t="shared" si="100"/>
        <v>-0.53889479573050791</v>
      </c>
      <c r="DP33" s="67">
        <f t="shared" si="47"/>
        <v>-4.5995160704307626E-2</v>
      </c>
      <c r="DQ33" s="264">
        <f t="shared" si="81"/>
        <v>0.59438038614707167</v>
      </c>
      <c r="DR33" s="81">
        <f t="shared" si="48"/>
        <v>51.157274757000025</v>
      </c>
      <c r="DS33" s="81">
        <f t="shared" si="82"/>
        <v>959.46720616299933</v>
      </c>
      <c r="DT33" s="81">
        <f t="shared" si="49"/>
        <v>7.7118618979188189E-2</v>
      </c>
      <c r="DU33" s="264">
        <f t="shared" si="83"/>
        <v>1.446378569745564</v>
      </c>
      <c r="DV33" s="70">
        <v>249.06028353799999</v>
      </c>
      <c r="DW33" s="70">
        <v>268.15290626299998</v>
      </c>
      <c r="DX33" s="217">
        <v>52.003131188004794</v>
      </c>
      <c r="DY33" s="218">
        <f t="shared" si="50"/>
        <v>1359.5457740746201</v>
      </c>
      <c r="DZ33" s="218">
        <f t="shared" si="84"/>
        <v>16298.224109173338</v>
      </c>
      <c r="EA33" s="71">
        <f t="shared" si="105"/>
        <v>7.8840357153779017E-2</v>
      </c>
      <c r="EB33" s="219">
        <f t="shared" si="51"/>
        <v>1004.1834084780147</v>
      </c>
      <c r="EC33" s="219">
        <f t="shared" si="85"/>
        <v>10486.596339853028</v>
      </c>
      <c r="ED33" s="71">
        <f t="shared" si="106"/>
        <v>0.10961076363502209</v>
      </c>
      <c r="EE33" s="219">
        <f t="shared" si="52"/>
        <v>1168.7544367928263</v>
      </c>
      <c r="EF33" s="219">
        <f t="shared" si="86"/>
        <v>12566.821555230981</v>
      </c>
      <c r="EG33" s="71">
        <f t="shared" si="107"/>
        <v>0.14094592177403364</v>
      </c>
      <c r="EH33" s="219">
        <f t="shared" si="53"/>
        <v>249.46332526400573</v>
      </c>
      <c r="EI33" s="219">
        <f t="shared" si="87"/>
        <v>2966.7092286663078</v>
      </c>
      <c r="EJ33" s="74">
        <f t="shared" si="108"/>
        <v>0.2842263487420611</v>
      </c>
    </row>
    <row r="34" spans="1:140">
      <c r="A34" s="66">
        <v>38565</v>
      </c>
      <c r="B34" s="86">
        <f t="shared" si="0"/>
        <v>8</v>
      </c>
      <c r="C34" t="str">
        <f t="shared" si="1"/>
        <v>Agosto</v>
      </c>
      <c r="D34">
        <f t="shared" si="54"/>
        <v>2005</v>
      </c>
      <c r="E34" s="65">
        <f t="shared" si="2"/>
        <v>66335.828408449219</v>
      </c>
      <c r="F34" s="65">
        <f t="shared" si="3"/>
        <v>5996.818181818182</v>
      </c>
      <c r="G34" s="40">
        <f t="shared" si="4"/>
        <v>720.36050502600006</v>
      </c>
      <c r="H34" s="67">
        <f t="shared" si="55"/>
        <v>1.0859297642150911</v>
      </c>
      <c r="I34" s="67">
        <f>SUMIFS($G$3:$G34,$D$3:$D34,D34)</f>
        <v>5432.2427418180005</v>
      </c>
      <c r="J34" s="14">
        <f t="shared" si="61"/>
        <v>8229.282412954999</v>
      </c>
      <c r="K34" s="14">
        <f t="shared" si="62"/>
        <v>12.405486763932283</v>
      </c>
      <c r="L34" s="71">
        <f t="shared" si="88"/>
        <v>0.11972864284630846</v>
      </c>
      <c r="M34" s="71">
        <f t="shared" si="89"/>
        <v>9.9280177108257428E-2</v>
      </c>
      <c r="N34" s="71">
        <f t="shared" si="101"/>
        <v>0.11803146005887988</v>
      </c>
      <c r="O34" s="67">
        <f t="shared" si="5"/>
        <v>440.600099</v>
      </c>
      <c r="P34" s="67">
        <f t="shared" si="6"/>
        <v>0.66419627156398131</v>
      </c>
      <c r="Q34" s="67">
        <f>SUMIFS($O$3:$O34,$D$3:$D34,D34)</f>
        <v>3501.2873371250007</v>
      </c>
      <c r="R34" s="67">
        <f t="shared" si="58"/>
        <v>5287.7981252659993</v>
      </c>
      <c r="S34" s="71">
        <f t="shared" si="90"/>
        <v>7.7184449031546976E-2</v>
      </c>
      <c r="T34" s="71">
        <f t="shared" si="91"/>
        <v>0.11411777368302434</v>
      </c>
      <c r="U34" s="71">
        <f t="shared" si="91"/>
        <v>0.14116116611788043</v>
      </c>
      <c r="V34" s="67">
        <v>152.54848594100002</v>
      </c>
      <c r="W34" s="67">
        <f t="shared" si="63"/>
        <v>2289.8085945309999</v>
      </c>
      <c r="X34" s="71">
        <f t="shared" si="102"/>
        <v>0.19258349048290424</v>
      </c>
      <c r="Y34" s="71">
        <f t="shared" si="92"/>
        <v>0.27004041150640057</v>
      </c>
      <c r="Z34" s="67">
        <v>280.29790606500001</v>
      </c>
      <c r="AA34" s="67">
        <f t="shared" si="64"/>
        <v>2994.9319202020001</v>
      </c>
      <c r="AB34" s="71">
        <f t="shared" si="103"/>
        <v>9.6013344946685564E-2</v>
      </c>
      <c r="AC34" s="71">
        <f t="shared" si="93"/>
        <v>3.171113753993926E-2</v>
      </c>
      <c r="AD34" s="67">
        <v>92.750468169000001</v>
      </c>
      <c r="AE34" s="67">
        <v>123.070449165</v>
      </c>
      <c r="AF34" s="71">
        <f t="shared" si="94"/>
        <v>0.22973185992703082</v>
      </c>
      <c r="AG34" s="71">
        <f t="shared" si="95"/>
        <v>0.22736222725192246</v>
      </c>
      <c r="AH34" s="67">
        <f t="shared" si="7"/>
        <v>84.032453623999999</v>
      </c>
      <c r="AI34" s="67">
        <f t="shared" si="8"/>
        <v>0.12667732602446366</v>
      </c>
      <c r="AJ34" s="67">
        <f t="shared" si="9"/>
        <v>16.365745441999998</v>
      </c>
      <c r="AK34" s="67">
        <f t="shared" si="10"/>
        <v>2.4671050071510808E-2</v>
      </c>
      <c r="AL34" s="67">
        <f t="shared" si="11"/>
        <v>179.36220695999998</v>
      </c>
      <c r="AM34" s="67">
        <f t="shared" si="12"/>
        <v>29.909562291518224</v>
      </c>
      <c r="AN34" s="67">
        <v>122.542537349</v>
      </c>
      <c r="AO34" s="67">
        <f t="shared" si="13"/>
        <v>20.434592751292353</v>
      </c>
      <c r="AP34" s="81">
        <f>SUMIFS($AO$3:$AO34,$D$3:$D34,D34)</f>
        <v>175.08846604977217</v>
      </c>
      <c r="AQ34" s="67">
        <v>18.359417544999999</v>
      </c>
      <c r="AR34" s="67">
        <f t="shared" si="14"/>
        <v>3.0615264609262489</v>
      </c>
      <c r="AS34" s="81">
        <f>SUMIFS($AR$3:$AR34,$D$3:$D34,D34)</f>
        <v>11.850425773864824</v>
      </c>
      <c r="AT34" s="67">
        <f t="shared" si="56"/>
        <v>38.460252065999981</v>
      </c>
      <c r="AU34" s="79">
        <f t="shared" si="15"/>
        <v>140.901954894</v>
      </c>
      <c r="AV34" s="40">
        <f t="shared" si="16"/>
        <v>508.93777265299991</v>
      </c>
      <c r="AW34" s="67">
        <f t="shared" si="17"/>
        <v>0.76721401520656418</v>
      </c>
      <c r="AX34" s="67">
        <f>SUMIFS($AV$3:$AV34,$D$3:$D34,D34)</f>
        <v>4046.1716559500001</v>
      </c>
      <c r="AY34" s="67">
        <f t="shared" si="65"/>
        <v>6318.0119235600005</v>
      </c>
      <c r="AZ34" s="67">
        <f t="shared" si="66"/>
        <v>9.5242828425359249</v>
      </c>
      <c r="BA34" s="262">
        <f t="shared" si="18"/>
        <v>468.99028208599992</v>
      </c>
      <c r="BB34" s="262">
        <f t="shared" si="19"/>
        <v>0.70699393274821076</v>
      </c>
      <c r="BC34" s="262">
        <f t="shared" si="67"/>
        <v>5920.7513466970013</v>
      </c>
      <c r="BD34" s="262">
        <f t="shared" si="68"/>
        <v>8.9254200765251515</v>
      </c>
      <c r="BE34" s="260">
        <f t="shared" si="20"/>
        <v>442.17150071799995</v>
      </c>
      <c r="BF34" s="260">
        <f t="shared" si="21"/>
        <v>0.66656512977484783</v>
      </c>
      <c r="BG34" s="260">
        <f t="shared" si="69"/>
        <v>5382.6735444070009</v>
      </c>
      <c r="BH34" s="260">
        <f t="shared" si="70"/>
        <v>8.1142780207164904</v>
      </c>
      <c r="BI34" s="71">
        <f t="shared" si="96"/>
        <v>4.6861624857008399E-2</v>
      </c>
      <c r="BJ34" s="71">
        <f t="shared" si="71"/>
        <v>0.2047885598879422</v>
      </c>
      <c r="BK34" s="74">
        <f t="shared" si="104"/>
        <v>0.17048642262385849</v>
      </c>
      <c r="BL34" s="67">
        <f t="shared" si="22"/>
        <v>249.78751390699995</v>
      </c>
      <c r="BM34" s="67">
        <f>SUMIFS($BL$3:$BL34,$D$3:$D34,D34)</f>
        <v>2002.9667071400002</v>
      </c>
      <c r="BN34" s="67">
        <f t="shared" si="72"/>
        <v>3165.0399055839998</v>
      </c>
      <c r="BO34" s="71">
        <f t="shared" si="97"/>
        <v>0.10970914398389908</v>
      </c>
      <c r="BP34" s="71">
        <f t="shared" si="97"/>
        <v>0.11351142644097001</v>
      </c>
      <c r="BQ34" s="71">
        <f t="shared" si="97"/>
        <v>0.11534605746840287</v>
      </c>
      <c r="BR34" s="67">
        <v>193.43809603599999</v>
      </c>
      <c r="BS34" s="67">
        <f t="shared" si="57"/>
        <v>56.349417870999957</v>
      </c>
      <c r="BT34" s="67">
        <f t="shared" si="23"/>
        <v>41.979238900999995</v>
      </c>
      <c r="BU34" s="67">
        <f t="shared" si="24"/>
        <v>26.818781368</v>
      </c>
      <c r="BV34" s="67">
        <f t="shared" si="25"/>
        <v>4.4721684991738044</v>
      </c>
      <c r="BW34" s="67">
        <f t="shared" si="26"/>
        <v>4.0428802973362855E-2</v>
      </c>
      <c r="BX34" s="67">
        <f t="shared" si="73"/>
        <v>538.07780229000002</v>
      </c>
      <c r="BY34" s="67">
        <f t="shared" si="27"/>
        <v>84.770226942000022</v>
      </c>
      <c r="BZ34" s="67">
        <f t="shared" si="28"/>
        <v>96.758591938000009</v>
      </c>
      <c r="CA34" s="67">
        <f t="shared" si="29"/>
        <v>8.8234195970000009</v>
      </c>
      <c r="CB34" s="40">
        <f t="shared" si="30"/>
        <v>211.42273237300014</v>
      </c>
      <c r="CC34" s="40">
        <f>SUMIFS($CB$3:$CB34,$D$3:$D34,D34)</f>
        <v>1386.0710858679997</v>
      </c>
      <c r="CD34" s="40">
        <f t="shared" si="59"/>
        <v>1911.2704893949997</v>
      </c>
      <c r="CE34" s="73">
        <f t="shared" si="98"/>
        <v>0.24994018118828421</v>
      </c>
      <c r="CF34" s="73">
        <f t="shared" si="98"/>
        <v>-7.1610249821496552E-2</v>
      </c>
      <c r="CG34" s="73">
        <f t="shared" si="98"/>
        <v>-2.6225531715526329E-2</v>
      </c>
      <c r="CH34" s="14">
        <f t="shared" si="31"/>
        <v>35.25581832946262</v>
      </c>
      <c r="CI34" s="14">
        <f t="shared" si="32"/>
        <v>0.31871574900852695</v>
      </c>
      <c r="CJ34" s="14">
        <f t="shared" si="74"/>
        <v>312.11654901153082</v>
      </c>
      <c r="CK34" s="264">
        <f t="shared" si="75"/>
        <v>2.8812039213963603</v>
      </c>
      <c r="CL34" s="81">
        <f t="shared" si="33"/>
        <v>238.24151374100015</v>
      </c>
      <c r="CM34" s="81">
        <f t="shared" si="34"/>
        <v>0.35914455198188983</v>
      </c>
      <c r="CN34" s="40">
        <f t="shared" si="35"/>
        <v>132.63446139200002</v>
      </c>
      <c r="CO34" s="40">
        <f>SUMIFS($CN$3:$CN34,$D$3:$D34,D34)</f>
        <v>659.57813735600007</v>
      </c>
      <c r="CP34" s="40">
        <f t="shared" si="76"/>
        <v>1514.1720378320001</v>
      </c>
      <c r="CQ34" s="73">
        <f t="shared" si="99"/>
        <v>0.4235853451128937</v>
      </c>
      <c r="CR34" s="73">
        <f t="shared" si="99"/>
        <v>0.23452391902537073</v>
      </c>
      <c r="CS34" s="73">
        <f t="shared" si="99"/>
        <v>0.35445282472498318</v>
      </c>
      <c r="CT34" s="40">
        <f t="shared" si="36"/>
        <v>22.117472528037599</v>
      </c>
      <c r="CU34" s="40">
        <f t="shared" si="37"/>
        <v>0.19994392860420859</v>
      </c>
      <c r="CV34" s="40">
        <f t="shared" si="38"/>
        <v>0.99430150068343659</v>
      </c>
      <c r="CW34" s="40">
        <f t="shared" si="77"/>
        <v>247.93903458550429</v>
      </c>
      <c r="CX34" s="267">
        <f t="shared" si="78"/>
        <v>2.2825855561926462</v>
      </c>
      <c r="CY34" s="67">
        <v>60.650792296999988</v>
      </c>
      <c r="CZ34" s="67">
        <f t="shared" si="39"/>
        <v>10.113828776881677</v>
      </c>
      <c r="DA34" s="67">
        <f t="shared" si="79"/>
        <v>130.30728235023599</v>
      </c>
      <c r="DB34" s="67">
        <v>0</v>
      </c>
      <c r="DC34" s="67">
        <f t="shared" si="40"/>
        <v>0</v>
      </c>
      <c r="DD34" s="67">
        <f t="shared" si="41"/>
        <v>71.983669095000039</v>
      </c>
      <c r="DE34" s="67">
        <f t="shared" si="42"/>
        <v>12.003643751155922</v>
      </c>
      <c r="DF34" s="81">
        <f t="shared" si="43"/>
        <v>641.57223404499996</v>
      </c>
      <c r="DG34" s="81">
        <f t="shared" si="44"/>
        <v>0.9671579438107728</v>
      </c>
      <c r="DH34" s="40">
        <f t="shared" si="45"/>
        <v>78.788270981000124</v>
      </c>
      <c r="DI34" s="40">
        <f>SUMIFS($DH$3:$DH34,$D$3:$D34,D34)</f>
        <v>726.49294851199966</v>
      </c>
      <c r="DJ34" s="40">
        <f t="shared" si="60"/>
        <v>397.09845156299957</v>
      </c>
      <c r="DK34" s="40">
        <f t="shared" si="46"/>
        <v>13.138345801425018</v>
      </c>
      <c r="DL34" s="40">
        <f t="shared" si="80"/>
        <v>64.177514426026463</v>
      </c>
      <c r="DM34" s="73">
        <f t="shared" si="100"/>
        <v>3.7001981307668519E-2</v>
      </c>
      <c r="DN34" s="73">
        <f t="shared" si="100"/>
        <v>-0.24221565110485932</v>
      </c>
      <c r="DO34" s="73">
        <f t="shared" si="100"/>
        <v>-0.5299625079613155</v>
      </c>
      <c r="DP34" s="67">
        <f t="shared" si="47"/>
        <v>0.1187718204043184</v>
      </c>
      <c r="DQ34" s="264">
        <f t="shared" si="81"/>
        <v>0.59861836520371392</v>
      </c>
      <c r="DR34" s="81">
        <f t="shared" si="48"/>
        <v>105.60705234900013</v>
      </c>
      <c r="DS34" s="81">
        <f t="shared" si="82"/>
        <v>935.17625385299971</v>
      </c>
      <c r="DT34" s="81">
        <f t="shared" si="49"/>
        <v>0.15920062337768126</v>
      </c>
      <c r="DU34" s="264">
        <f t="shared" si="83"/>
        <v>1.409760421012374</v>
      </c>
      <c r="DV34" s="70">
        <v>244.941336068</v>
      </c>
      <c r="DW34" s="70">
        <v>264.45450500999999</v>
      </c>
      <c r="DX34" s="217">
        <v>51.934380353541542</v>
      </c>
      <c r="DY34" s="218">
        <f t="shared" si="50"/>
        <v>1387.0590158622674</v>
      </c>
      <c r="DZ34" s="218">
        <f t="shared" si="84"/>
        <v>16364.025868489185</v>
      </c>
      <c r="EA34" s="71">
        <f t="shared" si="105"/>
        <v>6.8761533752849768E-2</v>
      </c>
      <c r="EB34" s="219">
        <f t="shared" si="51"/>
        <v>848.37846528759883</v>
      </c>
      <c r="EC34" s="219">
        <f t="shared" si="85"/>
        <v>10510.266432558488</v>
      </c>
      <c r="ED34" s="71">
        <f t="shared" si="106"/>
        <v>8.9993720830542578E-2</v>
      </c>
      <c r="EE34" s="219">
        <f t="shared" si="52"/>
        <v>979.96311728073613</v>
      </c>
      <c r="EF34" s="219">
        <f t="shared" si="86"/>
        <v>12566.569787896688</v>
      </c>
      <c r="EG34" s="71">
        <f t="shared" si="107"/>
        <v>0.11881741517276523</v>
      </c>
      <c r="EH34" s="219">
        <f t="shared" si="53"/>
        <v>255.38855087727126</v>
      </c>
      <c r="EI34" s="219">
        <f t="shared" si="87"/>
        <v>3034.244510206634</v>
      </c>
      <c r="EJ34" s="74">
        <f t="shared" si="108"/>
        <v>0.30136742008087292</v>
      </c>
    </row>
    <row r="35" spans="1:140">
      <c r="A35" s="66">
        <v>38596</v>
      </c>
      <c r="B35" s="86">
        <f t="shared" si="0"/>
        <v>9</v>
      </c>
      <c r="C35" t="str">
        <f t="shared" si="1"/>
        <v>Septiembre</v>
      </c>
      <c r="D35">
        <f t="shared" si="54"/>
        <v>2005</v>
      </c>
      <c r="E35" s="65">
        <f t="shared" si="2"/>
        <v>66335.828408449219</v>
      </c>
      <c r="F35" s="65">
        <f t="shared" si="3"/>
        <v>6110.2380952380954</v>
      </c>
      <c r="G35" s="40">
        <f t="shared" si="4"/>
        <v>694.04686913299997</v>
      </c>
      <c r="H35" s="67">
        <f t="shared" si="55"/>
        <v>1.0462624584403306</v>
      </c>
      <c r="I35" s="67">
        <f>SUMIFS($G$3:$G35,$D$3:$D35,D35)</f>
        <v>6126.2896109510002</v>
      </c>
      <c r="J35" s="14">
        <f t="shared" si="61"/>
        <v>8246.4082043920007</v>
      </c>
      <c r="K35" s="14">
        <f t="shared" si="62"/>
        <v>12.431303568889557</v>
      </c>
      <c r="L35" s="71">
        <f t="shared" si="88"/>
        <v>0.1081661557112521</v>
      </c>
      <c r="M35" s="71">
        <f t="shared" si="89"/>
        <v>2.5299539342592103E-2</v>
      </c>
      <c r="N35" s="71">
        <f t="shared" si="101"/>
        <v>9.9028318872342425E-2</v>
      </c>
      <c r="O35" s="67">
        <f t="shared" si="5"/>
        <v>475.719881939</v>
      </c>
      <c r="P35" s="67">
        <f t="shared" si="6"/>
        <v>0.71713867656834351</v>
      </c>
      <c r="Q35" s="67">
        <f>SUMIFS($O$3:$O35,$D$3:$D35,D35)</f>
        <v>3977.0072190640008</v>
      </c>
      <c r="R35" s="67">
        <f t="shared" si="58"/>
        <v>5294.1962282619997</v>
      </c>
      <c r="S35" s="71">
        <f t="shared" si="90"/>
        <v>1.3632657343134014E-2</v>
      </c>
      <c r="T35" s="71">
        <f t="shared" si="91"/>
        <v>0.101061250406284</v>
      </c>
      <c r="U35" s="71">
        <f t="shared" si="91"/>
        <v>0.11768901490618133</v>
      </c>
      <c r="V35" s="67">
        <v>208.21257276200004</v>
      </c>
      <c r="W35" s="67">
        <f t="shared" si="63"/>
        <v>2289.97087504</v>
      </c>
      <c r="X35" s="71">
        <f t="shared" si="102"/>
        <v>0.1673224962424178</v>
      </c>
      <c r="Y35" s="71">
        <f t="shared" si="92"/>
        <v>7.8000615737061629E-4</v>
      </c>
      <c r="Z35" s="67">
        <v>280.93009513299995</v>
      </c>
      <c r="AA35" s="67">
        <f t="shared" si="64"/>
        <v>3013.4424689940001</v>
      </c>
      <c r="AB35" s="71">
        <f t="shared" si="103"/>
        <v>7.9469317231857017E-2</v>
      </c>
      <c r="AC35" s="71">
        <f t="shared" si="93"/>
        <v>7.0537995549868171E-2</v>
      </c>
      <c r="AD35" s="67">
        <v>94.196118889000005</v>
      </c>
      <c r="AE35" s="67">
        <v>131.45130415400001</v>
      </c>
      <c r="AF35" s="71">
        <f t="shared" si="94"/>
        <v>0.19453742036210375</v>
      </c>
      <c r="AG35" s="71">
        <f t="shared" si="95"/>
        <v>0.24230421983642803</v>
      </c>
      <c r="AH35" s="67">
        <f t="shared" si="7"/>
        <v>29.241700948999998</v>
      </c>
      <c r="AI35" s="67">
        <f t="shared" si="8"/>
        <v>4.4081308171732232E-2</v>
      </c>
      <c r="AJ35" s="67">
        <f t="shared" si="9"/>
        <v>18.825308208000003</v>
      </c>
      <c r="AK35" s="67">
        <f t="shared" si="10"/>
        <v>2.8378794174525174E-2</v>
      </c>
      <c r="AL35" s="67">
        <f t="shared" si="11"/>
        <v>170.259978037</v>
      </c>
      <c r="AM35" s="67">
        <f t="shared" si="12"/>
        <v>27.864704350831936</v>
      </c>
      <c r="AN35" s="67">
        <v>127.78489702100001</v>
      </c>
      <c r="AO35" s="67">
        <f t="shared" si="13"/>
        <v>20.913243482375407</v>
      </c>
      <c r="AP35" s="81">
        <f>SUMIFS($AO$3:$AO35,$D$3:$D35,D35)</f>
        <v>196.00170953214757</v>
      </c>
      <c r="AQ35" s="67">
        <v>0</v>
      </c>
      <c r="AR35" s="67">
        <f t="shared" si="14"/>
        <v>0</v>
      </c>
      <c r="AS35" s="81">
        <f>SUMIFS($AR$3:$AR35,$D$3:$D35,D35)</f>
        <v>11.850425773864824</v>
      </c>
      <c r="AT35" s="67">
        <f t="shared" si="56"/>
        <v>42.47508101599999</v>
      </c>
      <c r="AU35" s="79">
        <f t="shared" si="15"/>
        <v>127.78489702100001</v>
      </c>
      <c r="AV35" s="40">
        <f t="shared" si="16"/>
        <v>535.31118469300009</v>
      </c>
      <c r="AW35" s="67">
        <f t="shared" si="17"/>
        <v>0.80697143238632907</v>
      </c>
      <c r="AX35" s="67">
        <f>SUMIFS($AV$3:$AV35,$D$3:$D35,D35)</f>
        <v>4581.4828406430006</v>
      </c>
      <c r="AY35" s="67">
        <f t="shared" si="65"/>
        <v>6475.8847574790016</v>
      </c>
      <c r="AZ35" s="67">
        <f t="shared" si="66"/>
        <v>9.7622731378359724</v>
      </c>
      <c r="BA35" s="262">
        <f t="shared" si="18"/>
        <v>494.68162224200012</v>
      </c>
      <c r="BB35" s="262">
        <f t="shared" si="19"/>
        <v>0.74572313953192804</v>
      </c>
      <c r="BC35" s="262">
        <f t="shared" si="67"/>
        <v>6067.2912517340001</v>
      </c>
      <c r="BD35" s="262">
        <f t="shared" si="68"/>
        <v>9.1463261970226739</v>
      </c>
      <c r="BE35" s="260">
        <f t="shared" si="20"/>
        <v>455.7861386460001</v>
      </c>
      <c r="BF35" s="260">
        <f t="shared" si="21"/>
        <v>0.68708893757923806</v>
      </c>
      <c r="BG35" s="260">
        <f t="shared" si="69"/>
        <v>5517.884170882</v>
      </c>
      <c r="BH35" s="260">
        <f t="shared" si="70"/>
        <v>8.3181054691994856</v>
      </c>
      <c r="BI35" s="71">
        <f t="shared" si="96"/>
        <v>0.4182744906426592</v>
      </c>
      <c r="BJ35" s="71">
        <f t="shared" si="71"/>
        <v>0.22635737400319011</v>
      </c>
      <c r="BK35" s="74">
        <f t="shared" si="104"/>
        <v>0.19668294719013035</v>
      </c>
      <c r="BL35" s="67">
        <f t="shared" si="22"/>
        <v>249.40620184500006</v>
      </c>
      <c r="BM35" s="67">
        <f>SUMIFS($BL$3:$BL35,$D$3:$D35,D35)</f>
        <v>2252.3729089850003</v>
      </c>
      <c r="BN35" s="67">
        <f t="shared" si="72"/>
        <v>3189.2664991369998</v>
      </c>
      <c r="BO35" s="71">
        <f t="shared" si="97"/>
        <v>0.10758786613388382</v>
      </c>
      <c r="BP35" s="71">
        <f t="shared" si="97"/>
        <v>0.11285239043661943</v>
      </c>
      <c r="BQ35" s="71">
        <f t="shared" si="97"/>
        <v>0.11841325243242595</v>
      </c>
      <c r="BR35" s="67">
        <v>195.01693185400001</v>
      </c>
      <c r="BS35" s="67">
        <f t="shared" si="57"/>
        <v>54.389269991000049</v>
      </c>
      <c r="BT35" s="67">
        <f t="shared" si="23"/>
        <v>46.454464143999999</v>
      </c>
      <c r="BU35" s="67">
        <f t="shared" si="24"/>
        <v>38.895483596000005</v>
      </c>
      <c r="BV35" s="67">
        <f t="shared" si="25"/>
        <v>6.3656248725090601</v>
      </c>
      <c r="BW35" s="67">
        <f t="shared" si="26"/>
        <v>5.8634201952689972E-2</v>
      </c>
      <c r="BX35" s="67">
        <f t="shared" si="73"/>
        <v>549.40708085199992</v>
      </c>
      <c r="BY35" s="67">
        <f t="shared" si="27"/>
        <v>86.693289184999983</v>
      </c>
      <c r="BZ35" s="67">
        <f t="shared" si="28"/>
        <v>93.667887081000003</v>
      </c>
      <c r="CA35" s="67">
        <f t="shared" si="29"/>
        <v>20.193858841999997</v>
      </c>
      <c r="CB35" s="40">
        <f t="shared" si="30"/>
        <v>158.73568443999989</v>
      </c>
      <c r="CC35" s="40">
        <f>SUMIFS($CB$3:$CB35,$D$3:$D35,D35)</f>
        <v>1544.8067703079996</v>
      </c>
      <c r="CD35" s="40">
        <f t="shared" si="59"/>
        <v>1770.5234469129991</v>
      </c>
      <c r="CE35" s="73">
        <f t="shared" si="98"/>
        <v>-0.4699671461140984</v>
      </c>
      <c r="CF35" s="73">
        <f t="shared" si="98"/>
        <v>-0.1381671374384752</v>
      </c>
      <c r="CG35" s="73">
        <f t="shared" si="98"/>
        <v>-0.1536021417500858</v>
      </c>
      <c r="CH35" s="14">
        <f t="shared" si="31"/>
        <v>25.978641415578831</v>
      </c>
      <c r="CI35" s="14">
        <f t="shared" si="32"/>
        <v>0.23929102605400138</v>
      </c>
      <c r="CJ35" s="14">
        <f t="shared" si="74"/>
        <v>287.50119443848479</v>
      </c>
      <c r="CK35" s="264">
        <f t="shared" si="75"/>
        <v>2.6690304310535855</v>
      </c>
      <c r="CL35" s="81">
        <f t="shared" si="33"/>
        <v>197.63116803599991</v>
      </c>
      <c r="CM35" s="81">
        <f t="shared" si="34"/>
        <v>0.29792522800669141</v>
      </c>
      <c r="CN35" s="40">
        <f t="shared" si="35"/>
        <v>98.209037800000004</v>
      </c>
      <c r="CO35" s="40">
        <f>SUMIFS($CN$3:$CN35,$D$3:$D35,D35)</f>
        <v>757.7871751560001</v>
      </c>
      <c r="CP35" s="40">
        <f t="shared" si="76"/>
        <v>1536.5421350680001</v>
      </c>
      <c r="CQ35" s="73">
        <f t="shared" si="99"/>
        <v>0.29496848280893406</v>
      </c>
      <c r="CR35" s="73">
        <f t="shared" si="99"/>
        <v>0.24203732579290826</v>
      </c>
      <c r="CS35" s="73">
        <f t="shared" si="99"/>
        <v>0.39523182428830217</v>
      </c>
      <c r="CT35" s="40">
        <f t="shared" si="36"/>
        <v>16.072865945524686</v>
      </c>
      <c r="CU35" s="40">
        <f t="shared" si="37"/>
        <v>0.14804825711272956</v>
      </c>
      <c r="CV35" s="40">
        <f t="shared" si="38"/>
        <v>1.1423497577961663</v>
      </c>
      <c r="CW35" s="40">
        <f t="shared" si="77"/>
        <v>251.19982587780225</v>
      </c>
      <c r="CX35" s="267">
        <f t="shared" si="78"/>
        <v>2.3163080524253923</v>
      </c>
      <c r="CY35" s="67">
        <v>45.821968952000006</v>
      </c>
      <c r="CZ35" s="67">
        <f t="shared" si="39"/>
        <v>7.4992116899193393</v>
      </c>
      <c r="DA35" s="67">
        <f t="shared" si="79"/>
        <v>131.31486030319169</v>
      </c>
      <c r="DB35" s="67">
        <v>0</v>
      </c>
      <c r="DC35" s="67">
        <f t="shared" si="40"/>
        <v>0</v>
      </c>
      <c r="DD35" s="67">
        <f t="shared" si="41"/>
        <v>52.387068847999998</v>
      </c>
      <c r="DE35" s="67">
        <f t="shared" si="42"/>
        <v>8.5736542556053443</v>
      </c>
      <c r="DF35" s="81">
        <f t="shared" si="43"/>
        <v>633.52022249300012</v>
      </c>
      <c r="DG35" s="81">
        <f t="shared" si="44"/>
        <v>0.95501968949905869</v>
      </c>
      <c r="DH35" s="40">
        <f t="shared" si="45"/>
        <v>60.526646639999882</v>
      </c>
      <c r="DI35" s="40">
        <f>SUMIFS($DH$3:$DH35,$D$3:$D35,D35)</f>
        <v>787.01959515199951</v>
      </c>
      <c r="DJ35" s="40">
        <f t="shared" si="60"/>
        <v>233.98131184499931</v>
      </c>
      <c r="DK35" s="40">
        <f t="shared" si="46"/>
        <v>9.9057754700541434</v>
      </c>
      <c r="DL35" s="40">
        <f t="shared" si="80"/>
        <v>36.301368560682448</v>
      </c>
      <c r="DM35" s="73">
        <f t="shared" si="100"/>
        <v>-0.72936137584832683</v>
      </c>
      <c r="DN35" s="73">
        <f t="shared" si="100"/>
        <v>-0.33436016636710675</v>
      </c>
      <c r="DO35" s="73">
        <f t="shared" si="100"/>
        <v>-0.76378710927695892</v>
      </c>
      <c r="DP35" s="67">
        <f t="shared" si="47"/>
        <v>9.124276894127184E-2</v>
      </c>
      <c r="DQ35" s="264">
        <f t="shared" si="81"/>
        <v>0.35272237862819394</v>
      </c>
      <c r="DR35" s="81">
        <f t="shared" si="48"/>
        <v>99.422130235999887</v>
      </c>
      <c r="DS35" s="81">
        <f t="shared" si="82"/>
        <v>783.38839269699929</v>
      </c>
      <c r="DT35" s="81">
        <f t="shared" si="49"/>
        <v>0.14987697089396182</v>
      </c>
      <c r="DU35" s="264">
        <f t="shared" si="83"/>
        <v>1.1809431064513831</v>
      </c>
      <c r="DV35" s="70">
        <v>244.038003291</v>
      </c>
      <c r="DW35" s="70">
        <v>263.65926598499999</v>
      </c>
      <c r="DX35" s="217">
        <v>52.635638865066724</v>
      </c>
      <c r="DY35" s="218">
        <f t="shared" si="50"/>
        <v>1318.587337587396</v>
      </c>
      <c r="DZ35" s="218">
        <f t="shared" si="84"/>
        <v>16299.35874426878</v>
      </c>
      <c r="EA35" s="71">
        <f t="shared" si="105"/>
        <v>4.9505579660606758E-2</v>
      </c>
      <c r="EB35" s="219">
        <f t="shared" si="51"/>
        <v>903.7980581151952</v>
      </c>
      <c r="EC35" s="219">
        <f t="shared" si="85"/>
        <v>10455.028842151556</v>
      </c>
      <c r="ED35" s="71">
        <f t="shared" si="106"/>
        <v>6.648556582425913E-2</v>
      </c>
      <c r="EE35" s="219">
        <f t="shared" si="52"/>
        <v>1017.012800139633</v>
      </c>
      <c r="EF35" s="219">
        <f t="shared" si="86"/>
        <v>12812.30614242388</v>
      </c>
      <c r="EG35" s="71">
        <f t="shared" si="107"/>
        <v>0.14286447027118276</v>
      </c>
      <c r="EH35" s="219">
        <f t="shared" si="53"/>
        <v>186.5827791161845</v>
      </c>
      <c r="EI35" s="219">
        <f t="shared" si="87"/>
        <v>3065.8541966382363</v>
      </c>
      <c r="EJ35" s="74">
        <f t="shared" si="108"/>
        <v>0.34172742799502087</v>
      </c>
    </row>
    <row r="36" spans="1:140">
      <c r="A36" s="66">
        <v>38626</v>
      </c>
      <c r="B36" s="86">
        <f t="shared" si="0"/>
        <v>10</v>
      </c>
      <c r="C36" t="str">
        <f t="shared" si="1"/>
        <v>Octubre</v>
      </c>
      <c r="D36">
        <f t="shared" si="54"/>
        <v>2005</v>
      </c>
      <c r="E36" s="65">
        <f t="shared" si="2"/>
        <v>66335.828408449219</v>
      </c>
      <c r="F36" s="65">
        <f t="shared" si="3"/>
        <v>6118.8095238095239</v>
      </c>
      <c r="G36" s="40">
        <f t="shared" si="4"/>
        <v>708.7273574269999</v>
      </c>
      <c r="H36" s="67">
        <f t="shared" si="55"/>
        <v>1.0683930154051247</v>
      </c>
      <c r="I36" s="67">
        <f>SUMIFS($G$3:$G36,$D$3:$D36,D36)</f>
        <v>6835.0169683780005</v>
      </c>
      <c r="J36" s="14">
        <f t="shared" si="61"/>
        <v>8273.5782484909996</v>
      </c>
      <c r="K36" s="14">
        <f t="shared" si="62"/>
        <v>12.472261893750906</v>
      </c>
      <c r="L36" s="71">
        <f t="shared" si="88"/>
        <v>0.10066980130021119</v>
      </c>
      <c r="M36" s="71">
        <f t="shared" si="89"/>
        <v>3.986465051094612E-2</v>
      </c>
      <c r="N36" s="71">
        <f t="shared" si="101"/>
        <v>8.4394207850363223E-2</v>
      </c>
      <c r="O36" s="67">
        <f t="shared" si="5"/>
        <v>472.54109064399995</v>
      </c>
      <c r="P36" s="67">
        <f t="shared" si="6"/>
        <v>0.71234670913344955</v>
      </c>
      <c r="Q36" s="67">
        <f>SUMIFS($O$3:$O36,$D$3:$D36,D36)</f>
        <v>4449.5483097080005</v>
      </c>
      <c r="R36" s="67">
        <f t="shared" si="58"/>
        <v>5366.8653284849997</v>
      </c>
      <c r="S36" s="71">
        <f t="shared" si="90"/>
        <v>0.18173090880031717</v>
      </c>
      <c r="T36" s="71">
        <f t="shared" si="91"/>
        <v>0.10910181773727312</v>
      </c>
      <c r="U36" s="71">
        <f t="shared" si="91"/>
        <v>0.12842416765656584</v>
      </c>
      <c r="V36" s="67">
        <v>153.46768444699998</v>
      </c>
      <c r="W36" s="67">
        <f t="shared" si="63"/>
        <v>2307.2178483940002</v>
      </c>
      <c r="X36" s="71">
        <f t="shared" si="102"/>
        <v>0.16844943433289039</v>
      </c>
      <c r="Y36" s="71">
        <f t="shared" si="92"/>
        <v>0.12661050743029256</v>
      </c>
      <c r="Z36" s="67">
        <v>302.90307076700003</v>
      </c>
      <c r="AA36" s="67">
        <f t="shared" si="64"/>
        <v>3044.3827640019999</v>
      </c>
      <c r="AB36" s="71">
        <f t="shared" si="103"/>
        <v>8.7662494928880452E-2</v>
      </c>
      <c r="AC36" s="71">
        <f t="shared" si="93"/>
        <v>0.11376665399024244</v>
      </c>
      <c r="AD36" s="67">
        <v>96.950928625999993</v>
      </c>
      <c r="AE36" s="67">
        <v>138.79898362</v>
      </c>
      <c r="AF36" s="71">
        <f t="shared" si="94"/>
        <v>0.15542356094781384</v>
      </c>
      <c r="AG36" s="71">
        <f t="shared" si="95"/>
        <v>0.27950847202649776</v>
      </c>
      <c r="AH36" s="67">
        <f t="shared" si="7"/>
        <v>44.239646426</v>
      </c>
      <c r="AI36" s="67">
        <f t="shared" si="8"/>
        <v>6.6690425803690098E-2</v>
      </c>
      <c r="AJ36" s="67">
        <f t="shared" si="9"/>
        <v>18.490950939999998</v>
      </c>
      <c r="AK36" s="67">
        <f t="shared" si="10"/>
        <v>2.7874756950566397E-2</v>
      </c>
      <c r="AL36" s="67">
        <f t="shared" si="11"/>
        <v>173.455669417</v>
      </c>
      <c r="AM36" s="67">
        <f t="shared" si="12"/>
        <v>28.347943949235379</v>
      </c>
      <c r="AN36" s="67">
        <v>129.71795946899999</v>
      </c>
      <c r="AO36" s="67">
        <f t="shared" si="13"/>
        <v>21.199868857535311</v>
      </c>
      <c r="AP36" s="81">
        <f>SUMIFS($AO$3:$AO36,$D$3:$D36,D36)</f>
        <v>217.20157838968288</v>
      </c>
      <c r="AQ36" s="67">
        <v>8.8556205800000001</v>
      </c>
      <c r="AR36" s="67">
        <f t="shared" si="14"/>
        <v>1.4472783546441497</v>
      </c>
      <c r="AS36" s="81">
        <f>SUMIFS($AR$3:$AR36,$D$3:$D36,D36)</f>
        <v>13.297704128508974</v>
      </c>
      <c r="AT36" s="67">
        <f t="shared" si="56"/>
        <v>34.882089368000003</v>
      </c>
      <c r="AU36" s="79">
        <f t="shared" si="15"/>
        <v>138.57358004899999</v>
      </c>
      <c r="AV36" s="40">
        <f t="shared" si="16"/>
        <v>529.98403618000009</v>
      </c>
      <c r="AW36" s="67">
        <f t="shared" si="17"/>
        <v>0.79894085729469211</v>
      </c>
      <c r="AX36" s="67">
        <f>SUMIFS($AV$3:$AV36,$D$3:$D36,D36)</f>
        <v>5111.4668768230003</v>
      </c>
      <c r="AY36" s="67">
        <f t="shared" si="65"/>
        <v>6432.258941828999</v>
      </c>
      <c r="AZ36" s="67">
        <f t="shared" si="66"/>
        <v>9.6965080502555683</v>
      </c>
      <c r="BA36" s="262">
        <f t="shared" si="18"/>
        <v>471.13187707800012</v>
      </c>
      <c r="BB36" s="262">
        <f t="shared" si="19"/>
        <v>0.71022234647783777</v>
      </c>
      <c r="BC36" s="262">
        <f t="shared" si="67"/>
        <v>6020.7629058249995</v>
      </c>
      <c r="BD36" s="262">
        <f t="shared" si="68"/>
        <v>9.0761856002662551</v>
      </c>
      <c r="BE36" s="260">
        <f t="shared" si="20"/>
        <v>441.93705349900011</v>
      </c>
      <c r="BF36" s="260">
        <f t="shared" si="21"/>
        <v>0.66621170505004268</v>
      </c>
      <c r="BG36" s="260">
        <f t="shared" si="69"/>
        <v>5466.8960630950005</v>
      </c>
      <c r="BH36" s="260">
        <f t="shared" si="70"/>
        <v>8.2412418662109896</v>
      </c>
      <c r="BI36" s="71">
        <f t="shared" si="96"/>
        <v>-7.6054857689106137E-2</v>
      </c>
      <c r="BJ36" s="71">
        <f t="shared" si="71"/>
        <v>0.18610481699575598</v>
      </c>
      <c r="BK36" s="74">
        <f t="shared" si="104"/>
        <v>0.15317734433923991</v>
      </c>
      <c r="BL36" s="67">
        <f t="shared" si="22"/>
        <v>255.17836459300003</v>
      </c>
      <c r="BM36" s="67">
        <f>SUMIFS($BL$3:$BL36,$D$3:$D36,D36)</f>
        <v>2507.5512735780003</v>
      </c>
      <c r="BN36" s="67">
        <f t="shared" si="72"/>
        <v>3211.5038437609996</v>
      </c>
      <c r="BO36" s="71">
        <f t="shared" si="97"/>
        <v>9.5463412270451187E-2</v>
      </c>
      <c r="BP36" s="71">
        <f t="shared" si="97"/>
        <v>0.11105762871456037</v>
      </c>
      <c r="BQ36" s="71">
        <f t="shared" si="97"/>
        <v>0.11776901147819885</v>
      </c>
      <c r="BR36" s="67">
        <v>194.38073140899999</v>
      </c>
      <c r="BS36" s="67">
        <f t="shared" si="57"/>
        <v>60.797633184000034</v>
      </c>
      <c r="BT36" s="67">
        <f t="shared" si="23"/>
        <v>43.544987912000003</v>
      </c>
      <c r="BU36" s="67">
        <f t="shared" si="24"/>
        <v>29.194823579000001</v>
      </c>
      <c r="BV36" s="67">
        <f t="shared" si="25"/>
        <v>4.7713241383633607</v>
      </c>
      <c r="BW36" s="67">
        <f t="shared" si="26"/>
        <v>4.4010641427795066E-2</v>
      </c>
      <c r="BX36" s="67">
        <f t="shared" si="73"/>
        <v>553.86684272999992</v>
      </c>
      <c r="BY36" s="67">
        <f t="shared" si="27"/>
        <v>101.860255499</v>
      </c>
      <c r="BZ36" s="67">
        <f t="shared" si="28"/>
        <v>93.646477365999999</v>
      </c>
      <c r="CA36" s="67">
        <f t="shared" si="29"/>
        <v>6.5591272309999997</v>
      </c>
      <c r="CB36" s="40">
        <f t="shared" si="30"/>
        <v>178.74332124699981</v>
      </c>
      <c r="CC36" s="40">
        <f>SUMIFS($CB$3:$CB36,$D$3:$D36,D36)</f>
        <v>1723.5500915549994</v>
      </c>
      <c r="CD36" s="40">
        <f t="shared" si="59"/>
        <v>1841.3193066619995</v>
      </c>
      <c r="CE36" s="73">
        <f t="shared" si="98"/>
        <v>0.6558362629982899</v>
      </c>
      <c r="CF36" s="73">
        <f t="shared" si="98"/>
        <v>-9.3066101081761721E-2</v>
      </c>
      <c r="CG36" s="73">
        <f t="shared" si="98"/>
        <v>-0.10259223136252815</v>
      </c>
      <c r="CH36" s="14">
        <f t="shared" si="31"/>
        <v>29.212107445324691</v>
      </c>
      <c r="CI36" s="14">
        <f t="shared" si="32"/>
        <v>0.26945215811043255</v>
      </c>
      <c r="CJ36" s="14">
        <f t="shared" si="74"/>
        <v>298.70705309348421</v>
      </c>
      <c r="CK36" s="264">
        <f t="shared" si="75"/>
        <v>2.7757538434953348</v>
      </c>
      <c r="CL36" s="81">
        <f t="shared" si="33"/>
        <v>207.93814482599981</v>
      </c>
      <c r="CM36" s="81">
        <f t="shared" si="34"/>
        <v>0.31346279953822764</v>
      </c>
      <c r="CN36" s="40">
        <f t="shared" si="35"/>
        <v>98.620466428</v>
      </c>
      <c r="CO36" s="40">
        <f>SUMIFS($CN$3:$CN36,$D$3:$D36,D36)</f>
        <v>856.40764158400009</v>
      </c>
      <c r="CP36" s="40">
        <f t="shared" si="76"/>
        <v>1381.6853359350002</v>
      </c>
      <c r="CQ36" s="73">
        <f t="shared" si="99"/>
        <v>-0.61092973679619123</v>
      </c>
      <c r="CR36" s="73">
        <f t="shared" si="99"/>
        <v>-8.3209165924967854E-3</v>
      </c>
      <c r="CS36" s="73">
        <f t="shared" si="99"/>
        <v>9.0592169397113897E-2</v>
      </c>
      <c r="CT36" s="40">
        <f t="shared" si="36"/>
        <v>16.11759052872096</v>
      </c>
      <c r="CU36" s="40">
        <f t="shared" si="37"/>
        <v>0.14866847794643456</v>
      </c>
      <c r="CV36" s="40">
        <f t="shared" si="38"/>
        <v>1.2910182357426008</v>
      </c>
      <c r="CW36" s="40">
        <f t="shared" si="77"/>
        <v>225.03597094180267</v>
      </c>
      <c r="CX36" s="267">
        <f t="shared" si="78"/>
        <v>2.0828643722176152</v>
      </c>
      <c r="CY36" s="67">
        <v>45.564035513999997</v>
      </c>
      <c r="CZ36" s="67">
        <f t="shared" si="39"/>
        <v>7.4465523623020342</v>
      </c>
      <c r="DA36" s="67">
        <f t="shared" si="79"/>
        <v>115.08848005281648</v>
      </c>
      <c r="DB36" s="67">
        <v>0</v>
      </c>
      <c r="DC36" s="67">
        <f t="shared" si="40"/>
        <v>0</v>
      </c>
      <c r="DD36" s="67">
        <f t="shared" si="41"/>
        <v>53.056430914000003</v>
      </c>
      <c r="DE36" s="67">
        <f t="shared" si="42"/>
        <v>8.6710381664189278</v>
      </c>
      <c r="DF36" s="81">
        <f t="shared" si="43"/>
        <v>628.60450260800008</v>
      </c>
      <c r="DG36" s="81">
        <f t="shared" si="44"/>
        <v>0.94760933524112667</v>
      </c>
      <c r="DH36" s="40">
        <f t="shared" si="45"/>
        <v>80.122854818999812</v>
      </c>
      <c r="DI36" s="40">
        <f>SUMIFS($DH$3:$DH36,$D$3:$D36,D36)</f>
        <v>867.14244997099934</v>
      </c>
      <c r="DJ36" s="40">
        <f t="shared" si="60"/>
        <v>459.63397072699922</v>
      </c>
      <c r="DK36" s="40">
        <f t="shared" si="46"/>
        <v>13.094516916603729</v>
      </c>
      <c r="DL36" s="40">
        <f t="shared" si="80"/>
        <v>73.671082151681546</v>
      </c>
      <c r="DM36" s="73">
        <f t="shared" si="100"/>
        <v>-1.5505597656430186</v>
      </c>
      <c r="DN36" s="73">
        <f t="shared" si="100"/>
        <v>-0.16365245500859149</v>
      </c>
      <c r="DO36" s="73">
        <f t="shared" si="100"/>
        <v>-0.41440976650793027</v>
      </c>
      <c r="DP36" s="67">
        <f t="shared" si="47"/>
        <v>0.12078368016399797</v>
      </c>
      <c r="DQ36" s="264">
        <f t="shared" si="81"/>
        <v>0.69288947127771983</v>
      </c>
      <c r="DR36" s="81">
        <f t="shared" si="48"/>
        <v>109.31767839799981</v>
      </c>
      <c r="DS36" s="81">
        <f t="shared" si="82"/>
        <v>1013.5008134569994</v>
      </c>
      <c r="DT36" s="81">
        <f t="shared" si="49"/>
        <v>0.16479432159179305</v>
      </c>
      <c r="DU36" s="264">
        <f t="shared" si="83"/>
        <v>1.5278332053329862</v>
      </c>
      <c r="DV36" s="70">
        <v>249.87882754699999</v>
      </c>
      <c r="DW36" s="70">
        <v>269.17923324899999</v>
      </c>
      <c r="DX36" s="217">
        <v>53.488149212411074</v>
      </c>
      <c r="DY36" s="218">
        <f t="shared" si="50"/>
        <v>1325.0175372726319</v>
      </c>
      <c r="DZ36" s="218">
        <f t="shared" si="84"/>
        <v>16219.410210780521</v>
      </c>
      <c r="EA36" s="71">
        <f t="shared" si="105"/>
        <v>2.9810360105464895E-2</v>
      </c>
      <c r="EB36" s="219">
        <f t="shared" si="51"/>
        <v>883.45006810285054</v>
      </c>
      <c r="EC36" s="219">
        <f t="shared" si="85"/>
        <v>10514.180545021021</v>
      </c>
      <c r="ED36" s="71">
        <f t="shared" si="106"/>
        <v>7.1234176107894953E-2</v>
      </c>
      <c r="EE36" s="219">
        <f t="shared" si="52"/>
        <v>990.84384856043164</v>
      </c>
      <c r="EF36" s="219">
        <f t="shared" si="86"/>
        <v>12620.707423182987</v>
      </c>
      <c r="EG36" s="71">
        <f t="shared" si="107"/>
        <v>9.5215406697100935E-2</v>
      </c>
      <c r="EH36" s="219">
        <f t="shared" si="53"/>
        <v>184.37816204176437</v>
      </c>
      <c r="EI36" s="219">
        <f t="shared" si="87"/>
        <v>2727.7129008760649</v>
      </c>
      <c r="EJ36" s="74">
        <f t="shared" si="108"/>
        <v>4.1130152990625612E-2</v>
      </c>
    </row>
    <row r="37" spans="1:140">
      <c r="A37" s="66">
        <v>38657</v>
      </c>
      <c r="B37" s="86">
        <f t="shared" si="0"/>
        <v>11</v>
      </c>
      <c r="C37" t="str">
        <f t="shared" si="1"/>
        <v>Noviembre</v>
      </c>
      <c r="D37">
        <f t="shared" si="54"/>
        <v>2005</v>
      </c>
      <c r="E37" s="65">
        <f t="shared" si="2"/>
        <v>66335.828408449219</v>
      </c>
      <c r="F37" s="65">
        <f t="shared" si="3"/>
        <v>6127.5</v>
      </c>
      <c r="G37" s="40">
        <f t="shared" si="4"/>
        <v>744.25880173999997</v>
      </c>
      <c r="H37" s="67">
        <f t="shared" si="55"/>
        <v>1.1219559921033615</v>
      </c>
      <c r="I37" s="67">
        <f>SUMIFS($G$3:$G37,$D$3:$D37,D37)</f>
        <v>7579.2757701180008</v>
      </c>
      <c r="J37" s="14">
        <f t="shared" si="61"/>
        <v>8282.514181556</v>
      </c>
      <c r="K37" s="14">
        <f t="shared" si="62"/>
        <v>12.485732642936368</v>
      </c>
      <c r="L37" s="71">
        <f t="shared" si="88"/>
        <v>9.1298014190992705E-2</v>
      </c>
      <c r="M37" s="71">
        <f t="shared" si="89"/>
        <v>1.2152393792813854E-2</v>
      </c>
      <c r="N37" s="71">
        <f t="shared" si="101"/>
        <v>6.4268704454979009E-2</v>
      </c>
      <c r="O37" s="67">
        <f t="shared" si="5"/>
        <v>504.753636895</v>
      </c>
      <c r="P37" s="67">
        <f t="shared" si="6"/>
        <v>0.76090651010956445</v>
      </c>
      <c r="Q37" s="67">
        <f>SUMIFS($O$3:$O37,$D$3:$D37,D37)</f>
        <v>4954.301946603</v>
      </c>
      <c r="R37" s="67">
        <f t="shared" si="58"/>
        <v>5368.9635211290006</v>
      </c>
      <c r="S37" s="71">
        <f t="shared" si="90"/>
        <v>4.1742164896403366E-3</v>
      </c>
      <c r="T37" s="71">
        <f t="shared" si="91"/>
        <v>9.7418932464790053E-2</v>
      </c>
      <c r="U37" s="71">
        <f t="shared" si="91"/>
        <v>9.838184143574713E-2</v>
      </c>
      <c r="V37" s="67">
        <v>199.662414961</v>
      </c>
      <c r="W37" s="67">
        <f t="shared" si="63"/>
        <v>2296.7867960680001</v>
      </c>
      <c r="X37" s="71">
        <f t="shared" si="102"/>
        <v>0.15001902034987968</v>
      </c>
      <c r="Y37" s="71">
        <f t="shared" si="92"/>
        <v>-4.9649579592832338E-2</v>
      </c>
      <c r="Z37" s="67">
        <v>292.38115264099997</v>
      </c>
      <c r="AA37" s="67">
        <f t="shared" si="64"/>
        <v>3066.363609262</v>
      </c>
      <c r="AB37" s="71">
        <f t="shared" si="103"/>
        <v>7.0360663398688184E-2</v>
      </c>
      <c r="AC37" s="71">
        <f t="shared" si="93"/>
        <v>8.12900158024914E-2</v>
      </c>
      <c r="AD37" s="67">
        <v>102.28341596</v>
      </c>
      <c r="AE37" s="67">
        <v>139.97928596499997</v>
      </c>
      <c r="AF37" s="71">
        <f t="shared" si="94"/>
        <v>0.30598665867658426</v>
      </c>
      <c r="AG37" s="71">
        <f t="shared" si="95"/>
        <v>0.36012591052548815</v>
      </c>
      <c r="AH37" s="67">
        <f t="shared" si="7"/>
        <v>43.353914229000004</v>
      </c>
      <c r="AI37" s="67">
        <f t="shared" si="8"/>
        <v>6.5355201358242188E-2</v>
      </c>
      <c r="AJ37" s="67">
        <f t="shared" si="9"/>
        <v>20.174679962999999</v>
      </c>
      <c r="AK37" s="67">
        <f t="shared" si="10"/>
        <v>3.0412946437901635E-2</v>
      </c>
      <c r="AL37" s="67">
        <f t="shared" si="11"/>
        <v>175.97657065299998</v>
      </c>
      <c r="AM37" s="67">
        <f t="shared" si="12"/>
        <v>28.719146577396977</v>
      </c>
      <c r="AN37" s="67">
        <v>122.90430777200001</v>
      </c>
      <c r="AO37" s="67">
        <f t="shared" si="13"/>
        <v>20.057822565809875</v>
      </c>
      <c r="AP37" s="81">
        <f>SUMIFS($AO$3:$AO37,$D$3:$D37,D37)</f>
        <v>237.25940095549277</v>
      </c>
      <c r="AQ37" s="67">
        <v>18.560992979000002</v>
      </c>
      <c r="AR37" s="67">
        <f t="shared" si="14"/>
        <v>3.0291298211342315</v>
      </c>
      <c r="AS37" s="81">
        <f>SUMIFS($AR$3:$AR37,$D$3:$D37,D37)</f>
        <v>16.326833949643206</v>
      </c>
      <c r="AT37" s="67">
        <f t="shared" si="56"/>
        <v>34.511269901999967</v>
      </c>
      <c r="AU37" s="79">
        <f t="shared" si="15"/>
        <v>141.465300751</v>
      </c>
      <c r="AV37" s="40">
        <f t="shared" si="16"/>
        <v>598.76987387800011</v>
      </c>
      <c r="AW37" s="67">
        <f t="shared" si="17"/>
        <v>0.90263419971361147</v>
      </c>
      <c r="AX37" s="67">
        <f>SUMIFS($AV$3:$AV37,$D$3:$D37,D37)</f>
        <v>5710.2367507010003</v>
      </c>
      <c r="AY37" s="67">
        <f t="shared" si="65"/>
        <v>6538.1885527649993</v>
      </c>
      <c r="AZ37" s="67">
        <f t="shared" si="66"/>
        <v>9.8561949245699445</v>
      </c>
      <c r="BA37" s="262">
        <f t="shared" si="18"/>
        <v>526.69779073100017</v>
      </c>
      <c r="BB37" s="262">
        <f t="shared" si="19"/>
        <v>0.79398690476580291</v>
      </c>
      <c r="BC37" s="262">
        <f t="shared" si="67"/>
        <v>6080.4029499119997</v>
      </c>
      <c r="BD37" s="262">
        <f t="shared" si="68"/>
        <v>9.1660918327169583</v>
      </c>
      <c r="BE37" s="260">
        <f t="shared" si="20"/>
        <v>490.20879821500017</v>
      </c>
      <c r="BF37" s="260">
        <f t="shared" si="21"/>
        <v>0.7389804423586005</v>
      </c>
      <c r="BG37" s="260">
        <f t="shared" si="69"/>
        <v>5529.9305879130006</v>
      </c>
      <c r="BH37" s="260">
        <f t="shared" si="70"/>
        <v>8.3362652138201856</v>
      </c>
      <c r="BI37" s="71">
        <f t="shared" si="96"/>
        <v>0.21493700677711569</v>
      </c>
      <c r="BJ37" s="71">
        <f t="shared" si="71"/>
        <v>0.18906374795824465</v>
      </c>
      <c r="BK37" s="74">
        <f t="shared" si="104"/>
        <v>0.16443540091572517</v>
      </c>
      <c r="BL37" s="67">
        <f t="shared" si="22"/>
        <v>264.86731103600005</v>
      </c>
      <c r="BM37" s="67">
        <f>SUMIFS($BL$3:$BL37,$D$3:$D37,D37)</f>
        <v>2772.4185846140003</v>
      </c>
      <c r="BN37" s="67">
        <f t="shared" si="72"/>
        <v>3226.3412732449997</v>
      </c>
      <c r="BO37" s="71">
        <f t="shared" si="97"/>
        <v>5.9342624937068322E-2</v>
      </c>
      <c r="BP37" s="71">
        <f t="shared" si="97"/>
        <v>0.10589981727852971</v>
      </c>
      <c r="BQ37" s="71">
        <f t="shared" si="97"/>
        <v>0.10842232794365692</v>
      </c>
      <c r="BR37" s="67">
        <v>196.004267774</v>
      </c>
      <c r="BS37" s="67">
        <f t="shared" si="57"/>
        <v>68.863043262000048</v>
      </c>
      <c r="BT37" s="67">
        <f t="shared" si="23"/>
        <v>70.704914759999994</v>
      </c>
      <c r="BU37" s="67">
        <f t="shared" si="24"/>
        <v>36.488992515999996</v>
      </c>
      <c r="BV37" s="67">
        <f t="shared" si="25"/>
        <v>5.9549559389636881</v>
      </c>
      <c r="BW37" s="67">
        <f t="shared" si="26"/>
        <v>5.5006462407202535E-2</v>
      </c>
      <c r="BX37" s="67">
        <f t="shared" si="73"/>
        <v>550.47236199899999</v>
      </c>
      <c r="BY37" s="67">
        <f t="shared" si="27"/>
        <v>120.467638358</v>
      </c>
      <c r="BZ37" s="67">
        <f t="shared" si="28"/>
        <v>93.447664113000002</v>
      </c>
      <c r="CA37" s="67">
        <f t="shared" si="29"/>
        <v>12.793353095000002</v>
      </c>
      <c r="CB37" s="40">
        <f t="shared" si="30"/>
        <v>145.48892786199985</v>
      </c>
      <c r="CC37" s="40">
        <f>SUMIFS($CB$3:$CB37,$D$3:$D37,D37)</f>
        <v>1869.0390194169993</v>
      </c>
      <c r="CD37" s="40">
        <f t="shared" si="59"/>
        <v>1744.3256287909994</v>
      </c>
      <c r="CE37" s="73">
        <f t="shared" si="98"/>
        <v>-0.40000262112739249</v>
      </c>
      <c r="CF37" s="73">
        <f t="shared" si="98"/>
        <v>-0.1277979490020259</v>
      </c>
      <c r="CG37" s="73">
        <f t="shared" si="98"/>
        <v>-0.19521843981827602</v>
      </c>
      <c r="CH37" s="14">
        <f t="shared" si="31"/>
        <v>23.743603078253752</v>
      </c>
      <c r="CI37" s="14">
        <f t="shared" si="32"/>
        <v>0.21932179238975008</v>
      </c>
      <c r="CJ37" s="14">
        <f t="shared" si="74"/>
        <v>282.69940933026254</v>
      </c>
      <c r="CK37" s="264">
        <f t="shared" si="75"/>
        <v>2.6295377183664206</v>
      </c>
      <c r="CL37" s="81">
        <f t="shared" si="33"/>
        <v>181.97792037799985</v>
      </c>
      <c r="CM37" s="81">
        <f t="shared" si="34"/>
        <v>0.27432825479695261</v>
      </c>
      <c r="CN37" s="40">
        <f t="shared" si="35"/>
        <v>244.30488539699996</v>
      </c>
      <c r="CO37" s="40">
        <f>SUMIFS($CN$3:$CN37,$D$3:$D37,D37)</f>
        <v>1100.7125269810001</v>
      </c>
      <c r="CP37" s="40">
        <f t="shared" si="76"/>
        <v>1405.2103709799999</v>
      </c>
      <c r="CQ37" s="73">
        <f t="shared" si="99"/>
        <v>0.10655426664839585</v>
      </c>
      <c r="CR37" s="73">
        <f t="shared" si="99"/>
        <v>1.5067822188410851E-2</v>
      </c>
      <c r="CS37" s="73">
        <f t="shared" si="99"/>
        <v>4.706493569419079E-2</v>
      </c>
      <c r="CT37" s="40">
        <f t="shared" si="36"/>
        <v>39.870238334883716</v>
      </c>
      <c r="CU37" s="40">
        <f t="shared" si="37"/>
        <v>0.36828496946287137</v>
      </c>
      <c r="CV37" s="40">
        <f t="shared" si="38"/>
        <v>1.6593032052054721</v>
      </c>
      <c r="CW37" s="40">
        <f t="shared" si="77"/>
        <v>228.71279118619455</v>
      </c>
      <c r="CX37" s="267">
        <f t="shared" si="78"/>
        <v>2.1183279152371566</v>
      </c>
      <c r="CY37" s="67">
        <v>81.370511893999989</v>
      </c>
      <c r="CZ37" s="67">
        <f t="shared" si="39"/>
        <v>13.279561304610363</v>
      </c>
      <c r="DA37" s="67">
        <f t="shared" si="79"/>
        <v>110.00569934972194</v>
      </c>
      <c r="DB37" s="67">
        <v>0</v>
      </c>
      <c r="DC37" s="67">
        <f t="shared" si="40"/>
        <v>0</v>
      </c>
      <c r="DD37" s="67">
        <f t="shared" si="41"/>
        <v>162.93437350299996</v>
      </c>
      <c r="DE37" s="67">
        <f t="shared" si="42"/>
        <v>26.590677030273351</v>
      </c>
      <c r="DF37" s="81">
        <f t="shared" si="43"/>
        <v>843.07475927500013</v>
      </c>
      <c r="DG37" s="81">
        <f t="shared" si="44"/>
        <v>1.270919169176483</v>
      </c>
      <c r="DH37" s="40">
        <f t="shared" si="45"/>
        <v>-98.815957535000109</v>
      </c>
      <c r="DI37" s="40">
        <f>SUMIFS($DH$3:$DH37,$D$3:$D37,D37)</f>
        <v>768.32649243599917</v>
      </c>
      <c r="DJ37" s="40">
        <f t="shared" si="60"/>
        <v>339.11525781099937</v>
      </c>
      <c r="DK37" s="40">
        <f t="shared" si="46"/>
        <v>-16.126635256629964</v>
      </c>
      <c r="DL37" s="40">
        <f t="shared" si="80"/>
        <v>53.98661814406799</v>
      </c>
      <c r="DM37" s="73">
        <f t="shared" si="100"/>
        <v>-5.5531526204967738</v>
      </c>
      <c r="DN37" s="73">
        <f t="shared" si="100"/>
        <v>-0.27415260758977911</v>
      </c>
      <c r="DO37" s="73">
        <f t="shared" si="100"/>
        <v>-0.58915302415369064</v>
      </c>
      <c r="DP37" s="67">
        <f t="shared" si="47"/>
        <v>-0.14896317707312129</v>
      </c>
      <c r="DQ37" s="264">
        <f t="shared" si="81"/>
        <v>0.51120980312926356</v>
      </c>
      <c r="DR37" s="81">
        <f t="shared" si="48"/>
        <v>-62.326965019000113</v>
      </c>
      <c r="DS37" s="81">
        <f t="shared" si="82"/>
        <v>889.58761980999918</v>
      </c>
      <c r="DT37" s="81">
        <f t="shared" si="49"/>
        <v>-9.3956714665918761E-2</v>
      </c>
      <c r="DU37" s="264">
        <f t="shared" si="83"/>
        <v>1.3410364220260376</v>
      </c>
      <c r="DV37" s="70">
        <v>258.79154565900001</v>
      </c>
      <c r="DW37" s="70">
        <v>292.93388567699998</v>
      </c>
      <c r="DX37" s="217">
        <v>54.409410394218661</v>
      </c>
      <c r="DY37" s="218">
        <f t="shared" si="50"/>
        <v>1367.8861732695457</v>
      </c>
      <c r="DZ37" s="218">
        <f t="shared" si="84"/>
        <v>16069.346406100114</v>
      </c>
      <c r="EA37" s="71">
        <f t="shared" si="105"/>
        <v>1.8309981974899969E-3</v>
      </c>
      <c r="EB37" s="219">
        <f t="shared" si="51"/>
        <v>927.6954725990438</v>
      </c>
      <c r="EC37" s="219">
        <f t="shared" si="85"/>
        <v>10404.228675178354</v>
      </c>
      <c r="ED37" s="71">
        <f t="shared" si="106"/>
        <v>3.3033097255437571E-2</v>
      </c>
      <c r="EE37" s="219">
        <f t="shared" si="52"/>
        <v>1100.4895468259351</v>
      </c>
      <c r="EF37" s="219">
        <f t="shared" si="86"/>
        <v>12703.811413085206</v>
      </c>
      <c r="EG37" s="71">
        <f t="shared" si="107"/>
        <v>9.7016281676208349E-2</v>
      </c>
      <c r="EH37" s="219">
        <f t="shared" si="53"/>
        <v>449.0121904040314</v>
      </c>
      <c r="EI37" s="219">
        <f t="shared" si="87"/>
        <v>2720.9623464364636</v>
      </c>
      <c r="EJ37" s="74">
        <f t="shared" si="108"/>
        <v>-1.7271206345964907E-2</v>
      </c>
    </row>
    <row r="38" spans="1:140">
      <c r="A38" s="66">
        <v>38687</v>
      </c>
      <c r="B38" s="86">
        <f t="shared" si="0"/>
        <v>12</v>
      </c>
      <c r="C38" t="str">
        <f t="shared" si="1"/>
        <v>Diciembre</v>
      </c>
      <c r="D38">
        <f t="shared" si="54"/>
        <v>2005</v>
      </c>
      <c r="E38" s="65">
        <f t="shared" si="2"/>
        <v>66335.828408449219</v>
      </c>
      <c r="F38" s="65">
        <f t="shared" si="3"/>
        <v>6109.5238095238092</v>
      </c>
      <c r="G38" s="40">
        <f t="shared" si="4"/>
        <v>850.43727976600007</v>
      </c>
      <c r="H38" s="67">
        <f t="shared" si="55"/>
        <v>1.282018028823892</v>
      </c>
      <c r="I38" s="67">
        <f>SUMIFS($G$3:$G38,$D$3:$D38,D38)</f>
        <v>8429.7130498840015</v>
      </c>
      <c r="J38" s="14">
        <f t="shared" si="61"/>
        <v>8429.7130498840015</v>
      </c>
      <c r="K38" s="14">
        <f t="shared" si="62"/>
        <v>12.707632138065387</v>
      </c>
      <c r="L38" s="71">
        <f t="shared" si="88"/>
        <v>0.10214920563284724</v>
      </c>
      <c r="M38" s="71">
        <f t="shared" si="89"/>
        <v>0.20931573977451556</v>
      </c>
      <c r="N38" s="71">
        <f t="shared" si="101"/>
        <v>0.10214920563284724</v>
      </c>
      <c r="O38" s="67">
        <f t="shared" si="5"/>
        <v>515.92080450700007</v>
      </c>
      <c r="P38" s="67">
        <f t="shared" si="6"/>
        <v>0.7777408029493863</v>
      </c>
      <c r="Q38" s="67">
        <f>SUMIFS($O$3:$O38,$D$3:$D38,D38)</f>
        <v>5470.22275111</v>
      </c>
      <c r="R38" s="67">
        <f t="shared" si="58"/>
        <v>5470.22275111</v>
      </c>
      <c r="S38" s="71">
        <f t="shared" si="90"/>
        <v>0.24419728328275792</v>
      </c>
      <c r="T38" s="71">
        <f t="shared" si="91"/>
        <v>0.10976652832874834</v>
      </c>
      <c r="U38" s="71">
        <f t="shared" si="91"/>
        <v>0.10976652832874834</v>
      </c>
      <c r="V38" s="67">
        <v>183.296456992</v>
      </c>
      <c r="W38" s="67">
        <f t="shared" si="63"/>
        <v>2342.4323386120004</v>
      </c>
      <c r="X38" s="71">
        <f t="shared" si="102"/>
        <v>0.16569341386326553</v>
      </c>
      <c r="Y38" s="71">
        <f t="shared" si="92"/>
        <v>0.3316036273863141</v>
      </c>
      <c r="Z38" s="67">
        <v>338.14525925300001</v>
      </c>
      <c r="AA38" s="67">
        <f t="shared" si="64"/>
        <v>3138.0400307750001</v>
      </c>
      <c r="AB38" s="71">
        <f t="shared" si="103"/>
        <v>7.7309829264108121E-2</v>
      </c>
      <c r="AC38" s="71">
        <f t="shared" si="93"/>
        <v>0.26898613031418117</v>
      </c>
      <c r="AD38" s="67">
        <v>102.18412581600001</v>
      </c>
      <c r="AE38" s="67">
        <v>155.393316024</v>
      </c>
      <c r="AF38" s="71">
        <f t="shared" si="94"/>
        <v>0.57428966793241121</v>
      </c>
      <c r="AG38" s="71">
        <f t="shared" si="95"/>
        <v>0.40475734795625673</v>
      </c>
      <c r="AH38" s="67">
        <f t="shared" si="7"/>
        <v>86.514627720999997</v>
      </c>
      <c r="AI38" s="67">
        <f t="shared" si="8"/>
        <v>0.13041915627902312</v>
      </c>
      <c r="AJ38" s="67">
        <f t="shared" si="9"/>
        <v>28.806789906999999</v>
      </c>
      <c r="AK38" s="67">
        <f t="shared" si="10"/>
        <v>4.3425688045422628E-2</v>
      </c>
      <c r="AL38" s="67">
        <f t="shared" si="11"/>
        <v>219.19505763099997</v>
      </c>
      <c r="AM38" s="67">
        <f t="shared" si="12"/>
        <v>35.877601015206544</v>
      </c>
      <c r="AN38" s="67">
        <v>128.694355374</v>
      </c>
      <c r="AO38" s="67">
        <f t="shared" si="13"/>
        <v>21.064547645003898</v>
      </c>
      <c r="AP38" s="81">
        <f>SUMIFS($AO$3:$AO38,$D$3:$D38,D38)</f>
        <v>258.32394860049669</v>
      </c>
      <c r="AQ38" s="67">
        <v>0</v>
      </c>
      <c r="AR38" s="67">
        <f t="shared" si="14"/>
        <v>0</v>
      </c>
      <c r="AS38" s="81">
        <f>SUMIFS($AR$3:$AR38,$D$3:$D38,D38)</f>
        <v>16.326833949643206</v>
      </c>
      <c r="AT38" s="67">
        <f t="shared" si="56"/>
        <v>90.500702256999972</v>
      </c>
      <c r="AU38" s="79">
        <f t="shared" si="15"/>
        <v>128.694355374</v>
      </c>
      <c r="AV38" s="40">
        <f t="shared" si="16"/>
        <v>940.22431259599978</v>
      </c>
      <c r="AW38" s="67">
        <f t="shared" si="17"/>
        <v>1.4173702735824176</v>
      </c>
      <c r="AX38" s="67">
        <f>SUMIFS($AV$3:$AV38,$D$3:$D38,D38)</f>
        <v>6650.4610632969998</v>
      </c>
      <c r="AY38" s="67">
        <f t="shared" si="65"/>
        <v>6650.4610632969998</v>
      </c>
      <c r="AZ38" s="67">
        <f t="shared" si="66"/>
        <v>10.025443599419839</v>
      </c>
      <c r="BA38" s="262">
        <f t="shared" si="18"/>
        <v>879.62395378999975</v>
      </c>
      <c r="BB38" s="262">
        <f t="shared" si="19"/>
        <v>1.3260163849524818</v>
      </c>
      <c r="BC38" s="262">
        <f t="shared" si="67"/>
        <v>6205.9085633329996</v>
      </c>
      <c r="BD38" s="262">
        <f t="shared" si="68"/>
        <v>9.3552891585545517</v>
      </c>
      <c r="BE38" s="260">
        <f t="shared" si="20"/>
        <v>827.7665410579998</v>
      </c>
      <c r="BF38" s="260">
        <f t="shared" si="21"/>
        <v>1.2478423212885768</v>
      </c>
      <c r="BG38" s="260">
        <f t="shared" si="69"/>
        <v>5666.2174524590009</v>
      </c>
      <c r="BH38" s="260">
        <f t="shared" si="70"/>
        <v>8.5417150707313603</v>
      </c>
      <c r="BI38" s="71">
        <f t="shared" si="96"/>
        <v>0.13560271292618231</v>
      </c>
      <c r="BJ38" s="71">
        <f t="shared" si="71"/>
        <v>0.18120207695895529</v>
      </c>
      <c r="BK38" s="74">
        <f t="shared" si="104"/>
        <v>0.18120207695895529</v>
      </c>
      <c r="BL38" s="67">
        <f t="shared" si="22"/>
        <v>537.32435833099998</v>
      </c>
      <c r="BM38" s="67">
        <f>SUMIFS($BL$3:$BL38,$D$3:$D38,D38)</f>
        <v>3309.7429429450003</v>
      </c>
      <c r="BN38" s="67">
        <f t="shared" si="72"/>
        <v>3309.7429429450003</v>
      </c>
      <c r="BO38" s="71">
        <f t="shared" si="97"/>
        <v>0.18373540646653708</v>
      </c>
      <c r="BP38" s="71">
        <f t="shared" si="97"/>
        <v>0.11783262447982756</v>
      </c>
      <c r="BQ38" s="71">
        <f t="shared" si="97"/>
        <v>0.11783262447982756</v>
      </c>
      <c r="BR38" s="67">
        <v>226.58819706400001</v>
      </c>
      <c r="BS38" s="67">
        <f t="shared" si="57"/>
        <v>310.73616126699994</v>
      </c>
      <c r="BT38" s="67">
        <f t="shared" si="23"/>
        <v>75.954992739999994</v>
      </c>
      <c r="BU38" s="67">
        <f t="shared" si="24"/>
        <v>51.857412732</v>
      </c>
      <c r="BV38" s="67">
        <f t="shared" si="25"/>
        <v>8.4879631127981288</v>
      </c>
      <c r="BW38" s="67">
        <f t="shared" si="26"/>
        <v>7.8174063663905197E-2</v>
      </c>
      <c r="BX38" s="67">
        <f t="shared" si="73"/>
        <v>539.69111087400006</v>
      </c>
      <c r="BY38" s="67">
        <f t="shared" si="27"/>
        <v>134.88374772499998</v>
      </c>
      <c r="BZ38" s="67">
        <f t="shared" si="28"/>
        <v>124.14292353099998</v>
      </c>
      <c r="CA38" s="67">
        <f t="shared" si="29"/>
        <v>16.060877537000003</v>
      </c>
      <c r="CB38" s="40">
        <f t="shared" si="30"/>
        <v>-89.787032829999703</v>
      </c>
      <c r="CC38" s="40">
        <f>SUMIFS($CB$3:$CB38,$D$3:$D38,D38)</f>
        <v>1779.2519865869995</v>
      </c>
      <c r="CD38" s="40">
        <f t="shared" si="59"/>
        <v>1779.2519865869995</v>
      </c>
      <c r="CE38" s="73">
        <f t="shared" si="98"/>
        <v>-0.28005298886260011</v>
      </c>
      <c r="CF38" s="73">
        <f t="shared" si="98"/>
        <v>-0.11838936810146794</v>
      </c>
      <c r="CG38" s="73">
        <f t="shared" si="98"/>
        <v>-0.11838936810146794</v>
      </c>
      <c r="CH38" s="14">
        <f t="shared" si="31"/>
        <v>-14.696240759392003</v>
      </c>
      <c r="CI38" s="14">
        <f t="shared" si="32"/>
        <v>-0.13535224475852553</v>
      </c>
      <c r="CJ38" s="14">
        <f t="shared" si="74"/>
        <v>288.16627416537358</v>
      </c>
      <c r="CK38" s="264">
        <f t="shared" si="75"/>
        <v>2.6821885386455437</v>
      </c>
      <c r="CL38" s="81">
        <f t="shared" si="33"/>
        <v>-37.929620097999702</v>
      </c>
      <c r="CM38" s="81">
        <f t="shared" si="34"/>
        <v>-5.7178181094620348E-2</v>
      </c>
      <c r="CN38" s="40">
        <f t="shared" si="35"/>
        <v>348.215785568</v>
      </c>
      <c r="CO38" s="40">
        <f>SUMIFS($CN$3:$CN38,$D$3:$D38,D38)</f>
        <v>1448.9283125490001</v>
      </c>
      <c r="CP38" s="40">
        <f t="shared" si="76"/>
        <v>1448.9283125490001</v>
      </c>
      <c r="CQ38" s="73">
        <f t="shared" si="99"/>
        <v>0.14357389528558895</v>
      </c>
      <c r="CR38" s="73">
        <f t="shared" si="99"/>
        <v>4.3241652472596037E-2</v>
      </c>
      <c r="CS38" s="73">
        <f t="shared" si="99"/>
        <v>4.3241652472596037E-2</v>
      </c>
      <c r="CT38" s="40">
        <f t="shared" si="36"/>
        <v>56.995568955011692</v>
      </c>
      <c r="CU38" s="40">
        <f t="shared" si="37"/>
        <v>0.52492867568327173</v>
      </c>
      <c r="CV38" s="40">
        <f t="shared" si="38"/>
        <v>2.1842318808887438</v>
      </c>
      <c r="CW38" s="40">
        <f t="shared" si="77"/>
        <v>236.47850478219101</v>
      </c>
      <c r="CX38" s="267">
        <f t="shared" si="78"/>
        <v>2.1842318808887438</v>
      </c>
      <c r="CY38" s="67">
        <v>176.38282100399999</v>
      </c>
      <c r="CZ38" s="67">
        <f t="shared" si="39"/>
        <v>28.870142175245519</v>
      </c>
      <c r="DA38" s="67">
        <f t="shared" si="79"/>
        <v>113.49146813382288</v>
      </c>
      <c r="DB38" s="67">
        <v>0</v>
      </c>
      <c r="DC38" s="67">
        <f t="shared" si="40"/>
        <v>0</v>
      </c>
      <c r="DD38" s="67">
        <f t="shared" si="41"/>
        <v>171.83296456400001</v>
      </c>
      <c r="DE38" s="67">
        <f t="shared" si="42"/>
        <v>28.125426779766173</v>
      </c>
      <c r="DF38" s="81">
        <f t="shared" si="43"/>
        <v>1288.4400981639997</v>
      </c>
      <c r="DG38" s="81">
        <f t="shared" si="44"/>
        <v>1.9422989492656892</v>
      </c>
      <c r="DH38" s="40">
        <f t="shared" si="45"/>
        <v>-438.0028183979997</v>
      </c>
      <c r="DI38" s="40">
        <f>SUMIFS($DH$3:$DH38,$D$3:$D38,D38)</f>
        <v>330.32367403799947</v>
      </c>
      <c r="DJ38" s="40">
        <f t="shared" si="60"/>
        <v>330.32367403799947</v>
      </c>
      <c r="DK38" s="40">
        <f t="shared" si="46"/>
        <v>-71.691809714403689</v>
      </c>
      <c r="DL38" s="40">
        <f t="shared" si="80"/>
        <v>51.687769383182555</v>
      </c>
      <c r="DM38" s="73">
        <f t="shared" si="100"/>
        <v>2.0483116618978725E-2</v>
      </c>
      <c r="DN38" s="73">
        <f t="shared" si="100"/>
        <v>-0.47510367460770753</v>
      </c>
      <c r="DO38" s="73">
        <f t="shared" si="100"/>
        <v>-0.47510367460770753</v>
      </c>
      <c r="DP38" s="67">
        <f t="shared" si="47"/>
        <v>-0.6602809204417972</v>
      </c>
      <c r="DQ38" s="264">
        <f t="shared" si="81"/>
        <v>0.49795665775679981</v>
      </c>
      <c r="DR38" s="81">
        <f t="shared" si="48"/>
        <v>-386.1454056659997</v>
      </c>
      <c r="DS38" s="81">
        <f t="shared" si="82"/>
        <v>870.01478491199964</v>
      </c>
      <c r="DT38" s="81">
        <f t="shared" si="49"/>
        <v>-0.58210685677789209</v>
      </c>
      <c r="DU38" s="264">
        <f t="shared" si="83"/>
        <v>1.3115307455799943</v>
      </c>
      <c r="DV38" s="70">
        <v>517.03659876300003</v>
      </c>
      <c r="DW38" s="70">
        <v>541.56181832100003</v>
      </c>
      <c r="DX38" s="217">
        <v>54.093156555687692</v>
      </c>
      <c r="DY38" s="218">
        <f t="shared" si="50"/>
        <v>1572.1716644331784</v>
      </c>
      <c r="DZ38" s="218">
        <f t="shared" si="84"/>
        <v>16213.313910432193</v>
      </c>
      <c r="EA38" s="71">
        <f t="shared" si="105"/>
        <v>3.1370740938743369E-2</v>
      </c>
      <c r="EB38" s="219">
        <f t="shared" si="51"/>
        <v>953.76353934137887</v>
      </c>
      <c r="EC38" s="219">
        <f t="shared" si="85"/>
        <v>10515.857632364135</v>
      </c>
      <c r="ED38" s="71">
        <f t="shared" si="106"/>
        <v>3.7716084357545254E-2</v>
      </c>
      <c r="EE38" s="219">
        <f t="shared" si="52"/>
        <v>1738.1576015591913</v>
      </c>
      <c r="EF38" s="219">
        <f t="shared" si="86"/>
        <v>12760.484913608114</v>
      </c>
      <c r="EG38" s="71">
        <f t="shared" si="107"/>
        <v>0.1033645457570318</v>
      </c>
      <c r="EH38" s="219">
        <f t="shared" si="53"/>
        <v>643.73352886056784</v>
      </c>
      <c r="EI38" s="219">
        <f t="shared" si="87"/>
        <v>2746.2923858574773</v>
      </c>
      <c r="EJ38" s="74">
        <f t="shared" si="108"/>
        <v>-3.6102348134446904E-2</v>
      </c>
    </row>
    <row r="39" spans="1:140">
      <c r="A39" s="72">
        <v>38718</v>
      </c>
      <c r="B39" s="87">
        <f t="shared" si="0"/>
        <v>1</v>
      </c>
      <c r="C39" t="str">
        <f t="shared" si="1"/>
        <v>Enero</v>
      </c>
      <c r="D39">
        <f t="shared" si="54"/>
        <v>2006</v>
      </c>
      <c r="E39" s="65">
        <f t="shared" si="2"/>
        <v>75681.657797839813</v>
      </c>
      <c r="F39" s="65">
        <f t="shared" si="3"/>
        <v>6125.909090909091</v>
      </c>
      <c r="G39" s="40">
        <f t="shared" si="4"/>
        <v>804.5056445759999</v>
      </c>
      <c r="H39" s="67">
        <f t="shared" si="55"/>
        <v>1.0630127140250922</v>
      </c>
      <c r="I39" s="67">
        <f>SUMIFS($G$3:$G39,$D$3:$D39,D39)</f>
        <v>804.5056445759999</v>
      </c>
      <c r="J39" s="14">
        <f t="shared" si="61"/>
        <v>8675.6966548689998</v>
      </c>
      <c r="K39" s="14">
        <f t="shared" si="62"/>
        <v>11.463407260506166</v>
      </c>
      <c r="L39" s="71">
        <f t="shared" si="88"/>
        <v>0.44041879737661049</v>
      </c>
      <c r="M39" s="71">
        <f t="shared" si="89"/>
        <v>0.44041879737661049</v>
      </c>
      <c r="N39" s="71">
        <f t="shared" si="101"/>
        <v>0.10814023590321797</v>
      </c>
      <c r="O39" s="67">
        <f t="shared" si="5"/>
        <v>494.29820367999997</v>
      </c>
      <c r="P39" s="67">
        <f t="shared" si="6"/>
        <v>0.65312813971433481</v>
      </c>
      <c r="Q39" s="67">
        <f>SUMIFS($O$3:$O39,$D$3:$D39,D39)</f>
        <v>494.29820367999997</v>
      </c>
      <c r="R39" s="67">
        <f t="shared" si="58"/>
        <v>5565.9324339200002</v>
      </c>
      <c r="S39" s="71">
        <f t="shared" si="90"/>
        <v>0.24012152332208214</v>
      </c>
      <c r="T39" s="71">
        <f t="shared" si="91"/>
        <v>0.24012152332208214</v>
      </c>
      <c r="U39" s="71">
        <f t="shared" si="91"/>
        <v>0.11125708766918252</v>
      </c>
      <c r="V39" s="67">
        <v>208.86438230200002</v>
      </c>
      <c r="W39" s="67">
        <f t="shared" si="63"/>
        <v>2381.1928305150004</v>
      </c>
      <c r="X39" s="71">
        <f t="shared" si="102"/>
        <v>0.16254614193402106</v>
      </c>
      <c r="Y39" s="71">
        <f t="shared" si="92"/>
        <v>0.22786364151979366</v>
      </c>
      <c r="Z39" s="67">
        <v>271.11366888800001</v>
      </c>
      <c r="AA39" s="67">
        <f t="shared" si="64"/>
        <v>3186.379920503</v>
      </c>
      <c r="AB39" s="71">
        <f t="shared" si="103"/>
        <v>8.4203825486939055E-2</v>
      </c>
      <c r="AC39" s="71">
        <f t="shared" si="93"/>
        <v>0.21699093093573385</v>
      </c>
      <c r="AD39" s="67">
        <v>133.47568980300002</v>
      </c>
      <c r="AE39" s="67">
        <v>120.74456820900001</v>
      </c>
      <c r="AF39" s="71">
        <f t="shared" si="94"/>
        <v>0.32269534924142862</v>
      </c>
      <c r="AG39" s="71">
        <f t="shared" si="95"/>
        <v>0.44518297363141723</v>
      </c>
      <c r="AH39" s="67">
        <f t="shared" si="7"/>
        <v>0</v>
      </c>
      <c r="AI39" s="67">
        <f t="shared" si="8"/>
        <v>0</v>
      </c>
      <c r="AJ39" s="67">
        <f t="shared" si="9"/>
        <v>16.466567721000001</v>
      </c>
      <c r="AK39" s="67">
        <f t="shared" si="10"/>
        <v>2.1757673127332056E-2</v>
      </c>
      <c r="AL39" s="67">
        <f t="shared" si="11"/>
        <v>293.74087317499999</v>
      </c>
      <c r="AM39" s="67">
        <f t="shared" si="12"/>
        <v>47.950576610892632</v>
      </c>
      <c r="AN39" s="67">
        <v>126.497855774</v>
      </c>
      <c r="AO39" s="67">
        <f t="shared" si="13"/>
        <v>20.649646264213104</v>
      </c>
      <c r="AP39" s="81">
        <f>SUMIFS($AO$3:$AO39,$D$3:$D39,D39)</f>
        <v>20.649646264213104</v>
      </c>
      <c r="AQ39" s="67">
        <v>136.00196669600001</v>
      </c>
      <c r="AR39" s="67">
        <f t="shared" si="14"/>
        <v>22.201107570765011</v>
      </c>
      <c r="AS39" s="81">
        <f>SUMIFS($AR$3:$AR39,$D$3:$D39,D39)</f>
        <v>22.201107570765011</v>
      </c>
      <c r="AT39" s="67">
        <f t="shared" si="56"/>
        <v>31.241050704999964</v>
      </c>
      <c r="AU39" s="79">
        <f t="shared" si="15"/>
        <v>262.49982247000003</v>
      </c>
      <c r="AV39" s="40">
        <f t="shared" si="16"/>
        <v>515.57180654400008</v>
      </c>
      <c r="AW39" s="67">
        <f t="shared" si="17"/>
        <v>0.68123746432879551</v>
      </c>
      <c r="AX39" s="67">
        <f>SUMIFS($AV$3:$AV39,$D$3:$D39,D39)</f>
        <v>515.57180654400008</v>
      </c>
      <c r="AY39" s="67">
        <f t="shared" si="65"/>
        <v>6778.1766964269991</v>
      </c>
      <c r="AZ39" s="67">
        <f t="shared" si="66"/>
        <v>8.9561683684741773</v>
      </c>
      <c r="BA39" s="262">
        <f t="shared" si="18"/>
        <v>514.97180654400006</v>
      </c>
      <c r="BB39" s="262">
        <f t="shared" si="19"/>
        <v>0.68044466985592245</v>
      </c>
      <c r="BC39" s="262">
        <f t="shared" si="67"/>
        <v>6333.0241964630004</v>
      </c>
      <c r="BD39" s="262">
        <f t="shared" si="68"/>
        <v>8.3679776325456832</v>
      </c>
      <c r="BE39" s="260">
        <f t="shared" si="20"/>
        <v>419.23189163800009</v>
      </c>
      <c r="BF39" s="260">
        <f t="shared" si="21"/>
        <v>0.55394121090456117</v>
      </c>
      <c r="BG39" s="260">
        <f t="shared" si="69"/>
        <v>5765.9404357080011</v>
      </c>
      <c r="BH39" s="260">
        <f t="shared" si="70"/>
        <v>7.6186761805746004</v>
      </c>
      <c r="BI39" s="71">
        <f t="shared" si="96"/>
        <v>0.32928606500140845</v>
      </c>
      <c r="BJ39" s="71">
        <f t="shared" si="71"/>
        <v>0.32928606500140845</v>
      </c>
      <c r="BK39" s="74">
        <f t="shared" si="104"/>
        <v>0.19145150334973415</v>
      </c>
      <c r="BL39" s="67">
        <f t="shared" si="22"/>
        <v>287.76957635999997</v>
      </c>
      <c r="BM39" s="67">
        <f>SUMIFS($BL$3:$BL39,$D$3:$D39,D39)</f>
        <v>287.76957635999997</v>
      </c>
      <c r="BN39" s="67">
        <f t="shared" si="72"/>
        <v>3355.329616901</v>
      </c>
      <c r="BO39" s="71">
        <f t="shared" si="97"/>
        <v>0.18823242063535117</v>
      </c>
      <c r="BP39" s="71">
        <f t="shared" si="97"/>
        <v>0.18823242063535117</v>
      </c>
      <c r="BQ39" s="71">
        <f t="shared" si="97"/>
        <v>0.12271096928835834</v>
      </c>
      <c r="BR39" s="67">
        <v>218.515552762</v>
      </c>
      <c r="BS39" s="67">
        <f t="shared" si="57"/>
        <v>69.254023597999975</v>
      </c>
      <c r="BT39" s="67">
        <f t="shared" si="23"/>
        <v>8.573030404999999</v>
      </c>
      <c r="BU39" s="67">
        <f t="shared" si="24"/>
        <v>95.739914905999996</v>
      </c>
      <c r="BV39" s="67">
        <f t="shared" si="25"/>
        <v>15.628686858588704</v>
      </c>
      <c r="BW39" s="67">
        <f t="shared" si="26"/>
        <v>0.12650345895136128</v>
      </c>
      <c r="BX39" s="67">
        <f t="shared" si="73"/>
        <v>567.08376075499996</v>
      </c>
      <c r="BY39" s="67">
        <f t="shared" si="27"/>
        <v>24.842391468000002</v>
      </c>
      <c r="BZ39" s="67">
        <f t="shared" si="28"/>
        <v>94.617402780000006</v>
      </c>
      <c r="CA39" s="67">
        <f t="shared" si="29"/>
        <v>4.0294906250000002</v>
      </c>
      <c r="CB39" s="40">
        <f t="shared" si="30"/>
        <v>288.93383803199981</v>
      </c>
      <c r="CC39" s="40">
        <f>SUMIFS($CB$3:$CB39,$D$3:$D39,D39)</f>
        <v>288.93383803199981</v>
      </c>
      <c r="CD39" s="40">
        <f t="shared" si="59"/>
        <v>1897.5199584419995</v>
      </c>
      <c r="CE39" s="73">
        <f t="shared" si="98"/>
        <v>0.69297964791824529</v>
      </c>
      <c r="CF39" s="73">
        <f t="shared" si="98"/>
        <v>0.69297964791824529</v>
      </c>
      <c r="CG39" s="73">
        <f t="shared" si="98"/>
        <v>-0.11333022515995117</v>
      </c>
      <c r="CH39" s="14">
        <f t="shared" si="31"/>
        <v>47.16587101509235</v>
      </c>
      <c r="CI39" s="14">
        <f t="shared" si="32"/>
        <v>0.38177524969629678</v>
      </c>
      <c r="CJ39" s="14">
        <f t="shared" si="74"/>
        <v>308.14161950170859</v>
      </c>
      <c r="CK39" s="264">
        <f t="shared" si="75"/>
        <v>2.5072388920319879</v>
      </c>
      <c r="CL39" s="81">
        <f t="shared" si="33"/>
        <v>384.67375293799978</v>
      </c>
      <c r="CM39" s="81">
        <f t="shared" si="34"/>
        <v>0.50827870864765801</v>
      </c>
      <c r="CN39" s="40">
        <f t="shared" si="35"/>
        <v>11.755874277999999</v>
      </c>
      <c r="CO39" s="40">
        <f>SUMIFS($CN$3:$CN39,$D$3:$D39,D39)</f>
        <v>11.755874277999999</v>
      </c>
      <c r="CP39" s="40">
        <f t="shared" si="76"/>
        <v>1429.9194836040001</v>
      </c>
      <c r="CQ39" s="73">
        <f t="shared" si="99"/>
        <v>-0.61787785850600407</v>
      </c>
      <c r="CR39" s="73">
        <f t="shared" si="99"/>
        <v>-0.61787785850600407</v>
      </c>
      <c r="CS39" s="73">
        <f t="shared" si="99"/>
        <v>7.8929986065494617E-3</v>
      </c>
      <c r="CT39" s="40">
        <f t="shared" si="36"/>
        <v>1.9190415828151663</v>
      </c>
      <c r="CU39" s="40">
        <f t="shared" si="37"/>
        <v>1.5533320252315545E-2</v>
      </c>
      <c r="CV39" s="40">
        <f t="shared" si="38"/>
        <v>1.5533320252315545E-2</v>
      </c>
      <c r="CW39" s="40">
        <f t="shared" si="77"/>
        <v>233.49610665873956</v>
      </c>
      <c r="CX39" s="267">
        <f t="shared" si="78"/>
        <v>1.8893871054246572</v>
      </c>
      <c r="CY39" s="67">
        <v>8.6370738000000002E-2</v>
      </c>
      <c r="CZ39" s="67">
        <f t="shared" si="39"/>
        <v>1.4099252326185353E-2</v>
      </c>
      <c r="DA39" s="67">
        <f t="shared" si="79"/>
        <v>109.34123213798125</v>
      </c>
      <c r="DB39" s="67">
        <v>0</v>
      </c>
      <c r="DC39" s="67">
        <f t="shared" si="40"/>
        <v>0</v>
      </c>
      <c r="DD39" s="67">
        <f t="shared" si="41"/>
        <v>11.669503539999999</v>
      </c>
      <c r="DE39" s="67">
        <f t="shared" si="42"/>
        <v>1.9049423304889812</v>
      </c>
      <c r="DF39" s="81">
        <f t="shared" si="43"/>
        <v>527.32768082200005</v>
      </c>
      <c r="DG39" s="81">
        <f t="shared" si="44"/>
        <v>0.69677078458111108</v>
      </c>
      <c r="DH39" s="40">
        <f t="shared" si="45"/>
        <v>277.17796375399979</v>
      </c>
      <c r="DI39" s="40">
        <f>SUMIFS($DH$3:$DH39,$D$3:$D39,D39)</f>
        <v>277.17796375399979</v>
      </c>
      <c r="DJ39" s="40">
        <f t="shared" si="60"/>
        <v>467.60047483799923</v>
      </c>
      <c r="DK39" s="40">
        <f t="shared" si="46"/>
        <v>45.246829432277181</v>
      </c>
      <c r="DL39" s="40">
        <f t="shared" si="80"/>
        <v>74.645512842969026</v>
      </c>
      <c r="DM39" s="73">
        <f t="shared" si="100"/>
        <v>0.98124131280550464</v>
      </c>
      <c r="DN39" s="73">
        <f t="shared" si="100"/>
        <v>0.98124131280550464</v>
      </c>
      <c r="DO39" s="73">
        <f t="shared" si="100"/>
        <v>-0.35175332857798347</v>
      </c>
      <c r="DP39" s="67">
        <f t="shared" si="47"/>
        <v>0.36624192944398121</v>
      </c>
      <c r="DQ39" s="264">
        <f t="shared" si="81"/>
        <v>0.61785178660733042</v>
      </c>
      <c r="DR39" s="81">
        <f t="shared" si="48"/>
        <v>372.91787865999981</v>
      </c>
      <c r="DS39" s="81">
        <f t="shared" si="82"/>
        <v>1034.6842355929994</v>
      </c>
      <c r="DT39" s="81">
        <f t="shared" si="49"/>
        <v>0.49274538839534254</v>
      </c>
      <c r="DU39" s="264">
        <f t="shared" si="83"/>
        <v>1.3671532385784133</v>
      </c>
      <c r="DV39" s="70">
        <v>280.75866309100002</v>
      </c>
      <c r="DW39" s="70">
        <v>301.90087837200002</v>
      </c>
      <c r="DX39" s="217">
        <v>54.849415734783477</v>
      </c>
      <c r="DY39" s="218">
        <f t="shared" si="50"/>
        <v>1466.7533533375672</v>
      </c>
      <c r="DZ39" s="218">
        <f t="shared" si="84"/>
        <v>16553.630999907014</v>
      </c>
      <c r="EA39" s="71">
        <f t="shared" si="105"/>
        <v>3.07350894094367E-2</v>
      </c>
      <c r="EB39" s="219">
        <f t="shared" si="51"/>
        <v>901.19137470872681</v>
      </c>
      <c r="EC39" s="219">
        <f t="shared" si="85"/>
        <v>10613.169245056368</v>
      </c>
      <c r="ED39" s="71">
        <f t="shared" si="106"/>
        <v>3.3073038346452588E-2</v>
      </c>
      <c r="EE39" s="219">
        <f t="shared" si="52"/>
        <v>939.97684321192048</v>
      </c>
      <c r="EF39" s="219">
        <f t="shared" si="86"/>
        <v>12918.22716637039</v>
      </c>
      <c r="EG39" s="71">
        <f t="shared" si="107"/>
        <v>0.10769140807415067</v>
      </c>
      <c r="EH39" s="219">
        <f t="shared" si="53"/>
        <v>21.432998183324052</v>
      </c>
      <c r="EI39" s="219">
        <f t="shared" si="87"/>
        <v>2705.678634045511</v>
      </c>
      <c r="EJ39" s="74">
        <f t="shared" si="108"/>
        <v>-6.9988839320521912E-2</v>
      </c>
    </row>
    <row r="40" spans="1:140">
      <c r="A40" s="66">
        <v>38749</v>
      </c>
      <c r="B40" s="86">
        <f t="shared" si="0"/>
        <v>2</v>
      </c>
      <c r="C40" t="str">
        <f t="shared" si="1"/>
        <v>Febrero</v>
      </c>
      <c r="D40">
        <f t="shared" si="54"/>
        <v>2006</v>
      </c>
      <c r="E40" s="65">
        <f t="shared" si="2"/>
        <v>75681.657797839813</v>
      </c>
      <c r="F40" s="65">
        <f t="shared" si="3"/>
        <v>6059</v>
      </c>
      <c r="G40" s="40">
        <f t="shared" si="4"/>
        <v>702.33640622000007</v>
      </c>
      <c r="H40" s="67">
        <f t="shared" si="55"/>
        <v>0.92801403491460899</v>
      </c>
      <c r="I40" s="67">
        <f>SUMIFS($G$3:$G40,$D$3:$D40,D40)</f>
        <v>1506.842050796</v>
      </c>
      <c r="J40" s="14">
        <f t="shared" si="61"/>
        <v>8783.4618688940009</v>
      </c>
      <c r="K40" s="14">
        <f t="shared" si="62"/>
        <v>11.605800037251177</v>
      </c>
      <c r="L40" s="71">
        <f t="shared" si="88"/>
        <v>0.30678249534262392</v>
      </c>
      <c r="M40" s="71">
        <f t="shared" si="89"/>
        <v>0.18124863000368263</v>
      </c>
      <c r="N40" s="71">
        <f t="shared" si="101"/>
        <v>0.10891989352256304</v>
      </c>
      <c r="O40" s="67">
        <f t="shared" si="5"/>
        <v>436.61665817900001</v>
      </c>
      <c r="P40" s="67">
        <f t="shared" si="6"/>
        <v>0.57691212228105071</v>
      </c>
      <c r="Q40" s="67">
        <f>SUMIFS($O$3:$O40,$D$3:$D40,D40)</f>
        <v>930.91486185899998</v>
      </c>
      <c r="R40" s="67">
        <f t="shared" si="58"/>
        <v>5634.1708312350011</v>
      </c>
      <c r="S40" s="71">
        <f t="shared" si="90"/>
        <v>0.18524002245667992</v>
      </c>
      <c r="T40" s="71">
        <f t="shared" si="91"/>
        <v>0.21376164395847397</v>
      </c>
      <c r="U40" s="71">
        <f t="shared" si="91"/>
        <v>0.11091583802351845</v>
      </c>
      <c r="V40" s="67">
        <v>186.84992196000002</v>
      </c>
      <c r="W40" s="67">
        <f t="shared" si="63"/>
        <v>2417.6666596919999</v>
      </c>
      <c r="X40" s="71">
        <f t="shared" si="102"/>
        <v>0.16592440059327118</v>
      </c>
      <c r="Y40" s="71">
        <f t="shared" si="92"/>
        <v>0.24255071735128442</v>
      </c>
      <c r="Z40" s="67">
        <v>260.83586317500004</v>
      </c>
      <c r="AA40" s="67">
        <f t="shared" si="64"/>
        <v>3224.0273742650002</v>
      </c>
      <c r="AB40" s="71">
        <f t="shared" si="103"/>
        <v>8.4030954498560684E-2</v>
      </c>
      <c r="AC40" s="71">
        <f t="shared" si="93"/>
        <v>0.16868014723979297</v>
      </c>
      <c r="AD40" s="67">
        <v>107.578006536</v>
      </c>
      <c r="AE40" s="67">
        <v>117.60077425200001</v>
      </c>
      <c r="AF40" s="71">
        <f t="shared" si="94"/>
        <v>0.14043701630017003</v>
      </c>
      <c r="AG40" s="71">
        <f t="shared" si="95"/>
        <v>0.36933653659923227</v>
      </c>
      <c r="AH40" s="67">
        <f t="shared" si="7"/>
        <v>81.316993577000005</v>
      </c>
      <c r="AI40" s="67">
        <f t="shared" si="8"/>
        <v>0.10744610509750362</v>
      </c>
      <c r="AJ40" s="67">
        <f t="shared" si="9"/>
        <v>15.857620404</v>
      </c>
      <c r="AK40" s="67">
        <f t="shared" si="10"/>
        <v>2.0953056348684562E-2</v>
      </c>
      <c r="AL40" s="67">
        <f t="shared" si="11"/>
        <v>168.54513406000001</v>
      </c>
      <c r="AM40" s="67">
        <f t="shared" si="12"/>
        <v>27.817318709357981</v>
      </c>
      <c r="AN40" s="67">
        <v>134.78256202899999</v>
      </c>
      <c r="AO40" s="67">
        <f t="shared" si="13"/>
        <v>22.245017664466083</v>
      </c>
      <c r="AP40" s="81">
        <f>SUMIFS($AO$3:$AO40,$D$3:$D40,D40)</f>
        <v>42.894663928679186</v>
      </c>
      <c r="AQ40" s="67">
        <v>0</v>
      </c>
      <c r="AR40" s="67">
        <f t="shared" si="14"/>
        <v>0</v>
      </c>
      <c r="AS40" s="81">
        <f>SUMIFS($AR$3:$AR40,$D$3:$D40,D40)</f>
        <v>22.201107570765011</v>
      </c>
      <c r="AT40" s="67">
        <f t="shared" si="56"/>
        <v>33.762572031000019</v>
      </c>
      <c r="AU40" s="79">
        <f t="shared" si="15"/>
        <v>134.78256202899999</v>
      </c>
      <c r="AV40" s="40">
        <f t="shared" si="16"/>
        <v>485.86119095599992</v>
      </c>
      <c r="AW40" s="67">
        <f t="shared" si="17"/>
        <v>0.64198011128908949</v>
      </c>
      <c r="AX40" s="67">
        <f>SUMIFS($AV$3:$AV40,$D$3:$D40,D40)</f>
        <v>1001.4329975000001</v>
      </c>
      <c r="AY40" s="67">
        <f t="shared" si="65"/>
        <v>6765.8853946259997</v>
      </c>
      <c r="AZ40" s="67">
        <f t="shared" si="66"/>
        <v>8.9399275749204303</v>
      </c>
      <c r="BA40" s="262">
        <f t="shared" si="18"/>
        <v>480.20169914299993</v>
      </c>
      <c r="BB40" s="262">
        <f t="shared" si="19"/>
        <v>0.63450208824139465</v>
      </c>
      <c r="BC40" s="262">
        <f t="shared" si="67"/>
        <v>6337.8643143360005</v>
      </c>
      <c r="BD40" s="262">
        <f t="shared" si="68"/>
        <v>8.3743729970419629</v>
      </c>
      <c r="BE40" s="260">
        <f t="shared" si="20"/>
        <v>455.62218325599991</v>
      </c>
      <c r="BF40" s="260">
        <f t="shared" si="21"/>
        <v>0.60202458100621148</v>
      </c>
      <c r="BG40" s="260">
        <f t="shared" si="69"/>
        <v>5779.3966490759994</v>
      </c>
      <c r="BH40" s="260">
        <f t="shared" si="70"/>
        <v>7.6364561998811835</v>
      </c>
      <c r="BI40" s="71">
        <f t="shared" si="96"/>
        <v>-2.4673773552701839E-2</v>
      </c>
      <c r="BJ40" s="71">
        <f t="shared" si="71"/>
        <v>0.1302744947493808</v>
      </c>
      <c r="BK40" s="74">
        <f t="shared" si="104"/>
        <v>0.16657099543201537</v>
      </c>
      <c r="BL40" s="67">
        <f t="shared" si="22"/>
        <v>294.79974197499996</v>
      </c>
      <c r="BM40" s="67">
        <f>SUMIFS($BL$3:$BL40,$D$3:$D40,D40)</f>
        <v>582.56931833499993</v>
      </c>
      <c r="BN40" s="67">
        <f t="shared" si="72"/>
        <v>3397.5765591549998</v>
      </c>
      <c r="BO40" s="71">
        <f t="shared" si="97"/>
        <v>0.16727964330892764</v>
      </c>
      <c r="BP40" s="71">
        <f t="shared" si="97"/>
        <v>0.17753644184710105</v>
      </c>
      <c r="BQ40" s="71">
        <f t="shared" si="97"/>
        <v>0.12549225450961288</v>
      </c>
      <c r="BR40" s="67">
        <v>218.57959697999999</v>
      </c>
      <c r="BS40" s="67">
        <f t="shared" si="57"/>
        <v>76.22014499499997</v>
      </c>
      <c r="BT40" s="67">
        <f t="shared" si="23"/>
        <v>20.606430791999998</v>
      </c>
      <c r="BU40" s="67">
        <f t="shared" si="24"/>
        <v>24.579515886999999</v>
      </c>
      <c r="BV40" s="67">
        <f t="shared" si="25"/>
        <v>4.0566951455685754</v>
      </c>
      <c r="BW40" s="67">
        <f t="shared" si="26"/>
        <v>3.2477507235183181E-2</v>
      </c>
      <c r="BX40" s="67">
        <f t="shared" si="73"/>
        <v>558.46766525999999</v>
      </c>
      <c r="BY40" s="67">
        <f t="shared" si="27"/>
        <v>36.557931701000001</v>
      </c>
      <c r="BZ40" s="67">
        <f t="shared" si="28"/>
        <v>99.534505339000006</v>
      </c>
      <c r="CA40" s="67">
        <f t="shared" si="29"/>
        <v>9.7830652620000009</v>
      </c>
      <c r="CB40" s="40">
        <f t="shared" si="30"/>
        <v>216.47521526400016</v>
      </c>
      <c r="CC40" s="40">
        <f>SUMIFS($CB$3:$CB40,$D$3:$D40,D40)</f>
        <v>505.40905329599997</v>
      </c>
      <c r="CD40" s="40">
        <f t="shared" si="59"/>
        <v>2017.5764742679999</v>
      </c>
      <c r="CE40" s="73">
        <f t="shared" si="98"/>
        <v>1.2451580090353751</v>
      </c>
      <c r="CF40" s="73">
        <f t="shared" si="98"/>
        <v>0.89231845775971474</v>
      </c>
      <c r="CG40" s="73">
        <f t="shared" si="98"/>
        <v>-4.8730370281244717E-2</v>
      </c>
      <c r="CH40" s="14">
        <f t="shared" si="31"/>
        <v>35.727878406337702</v>
      </c>
      <c r="CI40" s="14">
        <f t="shared" si="32"/>
        <v>0.28603392362551949</v>
      </c>
      <c r="CJ40" s="14">
        <f t="shared" si="74"/>
        <v>328.59161810484557</v>
      </c>
      <c r="CK40" s="264">
        <f t="shared" si="75"/>
        <v>2.6658724623307442</v>
      </c>
      <c r="CL40" s="81">
        <f t="shared" si="33"/>
        <v>241.05473115100017</v>
      </c>
      <c r="CM40" s="81">
        <f t="shared" si="34"/>
        <v>0.31851143086070266</v>
      </c>
      <c r="CN40" s="40">
        <f t="shared" si="35"/>
        <v>29.162966730999997</v>
      </c>
      <c r="CO40" s="40">
        <f>SUMIFS($CN$3:$CN40,$D$3:$D40,D40)</f>
        <v>40.918841008999998</v>
      </c>
      <c r="CP40" s="40">
        <f t="shared" si="76"/>
        <v>1429.074775628</v>
      </c>
      <c r="CQ40" s="73">
        <f t="shared" si="99"/>
        <v>-2.8149731168705117E-2</v>
      </c>
      <c r="CR40" s="73">
        <f t="shared" si="99"/>
        <v>-0.32668685342324566</v>
      </c>
      <c r="CS40" s="73">
        <f t="shared" si="99"/>
        <v>-7.4941402813855085E-4</v>
      </c>
      <c r="CT40" s="40">
        <f t="shared" si="36"/>
        <v>4.8131649993398247</v>
      </c>
      <c r="CU40" s="40">
        <f t="shared" si="37"/>
        <v>3.8533731394864344E-2</v>
      </c>
      <c r="CV40" s="40">
        <f t="shared" si="38"/>
        <v>5.4067051647179884E-2</v>
      </c>
      <c r="CW40" s="40">
        <f t="shared" si="77"/>
        <v>233.55445075695437</v>
      </c>
      <c r="CX40" s="267">
        <f t="shared" si="78"/>
        <v>1.888270972400383</v>
      </c>
      <c r="CY40" s="67">
        <v>11.443782362</v>
      </c>
      <c r="CZ40" s="67">
        <f t="shared" si="39"/>
        <v>1.8887246017494637</v>
      </c>
      <c r="DA40" s="67">
        <f t="shared" si="79"/>
        <v>108.70259417230875</v>
      </c>
      <c r="DB40" s="67">
        <v>0</v>
      </c>
      <c r="DC40" s="67">
        <f t="shared" si="40"/>
        <v>0</v>
      </c>
      <c r="DD40" s="67">
        <f t="shared" si="41"/>
        <v>17.719184368999997</v>
      </c>
      <c r="DE40" s="67">
        <f t="shared" si="42"/>
        <v>2.9244403975903612</v>
      </c>
      <c r="DF40" s="81">
        <f t="shared" si="43"/>
        <v>515.02415768699996</v>
      </c>
      <c r="DG40" s="81">
        <f t="shared" si="44"/>
        <v>0.68051384268395387</v>
      </c>
      <c r="DH40" s="40">
        <f t="shared" si="45"/>
        <v>187.31224853300017</v>
      </c>
      <c r="DI40" s="40">
        <f>SUMIFS($DH$3:$DH40,$D$3:$D40,D40)</f>
        <v>464.49021228699996</v>
      </c>
      <c r="DJ40" s="40">
        <f t="shared" si="60"/>
        <v>588.50169863999963</v>
      </c>
      <c r="DK40" s="40">
        <f t="shared" si="46"/>
        <v>30.914713406997883</v>
      </c>
      <c r="DL40" s="40">
        <f t="shared" si="80"/>
        <v>95.03716734789117</v>
      </c>
      <c r="DM40" s="73">
        <f t="shared" si="100"/>
        <v>1.8204992964905258</v>
      </c>
      <c r="DN40" s="73">
        <f t="shared" si="100"/>
        <v>1.2513949248417138</v>
      </c>
      <c r="DO40" s="73">
        <f t="shared" si="100"/>
        <v>-0.14806653712770479</v>
      </c>
      <c r="DP40" s="67">
        <f t="shared" si="47"/>
        <v>0.2475001922306552</v>
      </c>
      <c r="DQ40" s="264">
        <f t="shared" si="81"/>
        <v>0.77760148993036105</v>
      </c>
      <c r="DR40" s="81">
        <f t="shared" si="48"/>
        <v>211.89176442000019</v>
      </c>
      <c r="DS40" s="81">
        <f t="shared" si="82"/>
        <v>1146.9693638999997</v>
      </c>
      <c r="DT40" s="81">
        <f t="shared" si="49"/>
        <v>0.27997769946583839</v>
      </c>
      <c r="DU40" s="264">
        <f t="shared" si="83"/>
        <v>1.5155182870911394</v>
      </c>
      <c r="DV40" s="70">
        <v>287.43719069700001</v>
      </c>
      <c r="DW40" s="70">
        <v>310.05111930300001</v>
      </c>
      <c r="DX40" s="217">
        <v>55.45442307806011</v>
      </c>
      <c r="DY40" s="218">
        <f t="shared" si="50"/>
        <v>1266.511068434271</v>
      </c>
      <c r="DZ40" s="218">
        <f t="shared" si="84"/>
        <v>16627.615416208402</v>
      </c>
      <c r="EA40" s="71">
        <f t="shared" si="105"/>
        <v>2.5934459373218921E-2</v>
      </c>
      <c r="EB40" s="219">
        <f t="shared" si="51"/>
        <v>787.34325224950771</v>
      </c>
      <c r="EC40" s="219">
        <f t="shared" si="85"/>
        <v>10661.659186023004</v>
      </c>
      <c r="ED40" s="71">
        <f t="shared" si="106"/>
        <v>2.7387265926571924E-2</v>
      </c>
      <c r="EE40" s="219">
        <f t="shared" si="52"/>
        <v>876.14506469949231</v>
      </c>
      <c r="EF40" s="219">
        <f t="shared" si="86"/>
        <v>12795.231787944738</v>
      </c>
      <c r="EG40" s="71">
        <f t="shared" si="107"/>
        <v>7.919025709982308E-2</v>
      </c>
      <c r="EH40" s="219">
        <f t="shared" si="53"/>
        <v>52.589072453154749</v>
      </c>
      <c r="EI40" s="219">
        <f t="shared" si="87"/>
        <v>2698.0815549891672</v>
      </c>
      <c r="EJ40" s="74">
        <f t="shared" si="108"/>
        <v>-7.9423020668179412E-2</v>
      </c>
    </row>
    <row r="41" spans="1:140">
      <c r="A41" s="66">
        <v>38777</v>
      </c>
      <c r="B41" s="86">
        <f t="shared" si="0"/>
        <v>3</v>
      </c>
      <c r="C41" t="str">
        <f t="shared" si="1"/>
        <v>Marzo</v>
      </c>
      <c r="D41">
        <f t="shared" si="54"/>
        <v>2006</v>
      </c>
      <c r="E41" s="65">
        <f t="shared" si="2"/>
        <v>75681.657797839813</v>
      </c>
      <c r="F41" s="65">
        <f t="shared" si="3"/>
        <v>5884.090909090909</v>
      </c>
      <c r="G41" s="40">
        <f t="shared" si="4"/>
        <v>745.36230624500013</v>
      </c>
      <c r="H41" s="67">
        <f t="shared" si="55"/>
        <v>0.98486519446495924</v>
      </c>
      <c r="I41" s="67">
        <f>SUMIFS($G$3:$G41,$D$3:$D41,D41)</f>
        <v>2252.2043570410001</v>
      </c>
      <c r="J41" s="14">
        <f t="shared" si="61"/>
        <v>8794.2907443439999</v>
      </c>
      <c r="K41" s="14">
        <f t="shared" si="62"/>
        <v>11.620108491591493</v>
      </c>
      <c r="L41" s="71">
        <f t="shared" si="88"/>
        <v>0.19314078450317274</v>
      </c>
      <c r="M41" s="71">
        <f t="shared" si="89"/>
        <v>1.4742522254269419E-2</v>
      </c>
      <c r="N41" s="71">
        <f t="shared" si="101"/>
        <v>9.3728838040573415E-2</v>
      </c>
      <c r="O41" s="67">
        <f t="shared" si="5"/>
        <v>507.14859481000002</v>
      </c>
      <c r="P41" s="67">
        <f t="shared" si="6"/>
        <v>0.6701076714845372</v>
      </c>
      <c r="Q41" s="67">
        <f>SUMIFS($O$3:$O41,$D$3:$D41,D41)</f>
        <v>1438.0634566690001</v>
      </c>
      <c r="R41" s="67">
        <f t="shared" si="58"/>
        <v>5798.7481956330012</v>
      </c>
      <c r="S41" s="71">
        <f t="shared" si="90"/>
        <v>0.48041793877456618</v>
      </c>
      <c r="T41" s="71">
        <f t="shared" si="91"/>
        <v>0.29609210403489139</v>
      </c>
      <c r="U41" s="71">
        <f t="shared" si="91"/>
        <v>0.14836501275661873</v>
      </c>
      <c r="V41" s="67">
        <v>222.51596811899998</v>
      </c>
      <c r="W41" s="67">
        <f t="shared" si="63"/>
        <v>2500.203322289</v>
      </c>
      <c r="X41" s="71">
        <f t="shared" si="102"/>
        <v>0.20302779245118274</v>
      </c>
      <c r="Y41" s="71">
        <f t="shared" si="92"/>
        <v>0.58963474843092434</v>
      </c>
      <c r="Z41" s="67">
        <v>270.75239723199996</v>
      </c>
      <c r="AA41" s="67">
        <f t="shared" si="64"/>
        <v>3256.6695721170004</v>
      </c>
      <c r="AB41" s="71">
        <f t="shared" si="103"/>
        <v>9.0356870607209094E-2</v>
      </c>
      <c r="AC41" s="71">
        <f t="shared" si="93"/>
        <v>0.1370886166867058</v>
      </c>
      <c r="AD41" s="67">
        <v>110.529019277</v>
      </c>
      <c r="AE41" s="67">
        <v>119.70502327200001</v>
      </c>
      <c r="AF41" s="71">
        <f t="shared" si="94"/>
        <v>0.36280385373489432</v>
      </c>
      <c r="AG41" s="71">
        <f t="shared" si="95"/>
        <v>0.31294524250627531</v>
      </c>
      <c r="AH41" s="67">
        <f t="shared" si="7"/>
        <v>35.263075031</v>
      </c>
      <c r="AI41" s="67">
        <f t="shared" si="8"/>
        <v>4.6593951635143113E-2</v>
      </c>
      <c r="AJ41" s="67">
        <f t="shared" si="9"/>
        <v>3.9753878949999999</v>
      </c>
      <c r="AK41" s="67">
        <f t="shared" si="10"/>
        <v>5.2527759178043129E-3</v>
      </c>
      <c r="AL41" s="67">
        <f t="shared" si="11"/>
        <v>198.97524850899998</v>
      </c>
      <c r="AM41" s="67">
        <f t="shared" si="12"/>
        <v>33.81580121435303</v>
      </c>
      <c r="AN41" s="67">
        <v>147.64483649499999</v>
      </c>
      <c r="AO41" s="67">
        <f t="shared" si="13"/>
        <v>25.092208597064502</v>
      </c>
      <c r="AP41" s="81">
        <f>SUMIFS($AO$3:$AO41,$D$3:$D41,D41)</f>
        <v>67.986872525743692</v>
      </c>
      <c r="AQ41" s="67">
        <v>10.190724968</v>
      </c>
      <c r="AR41" s="67">
        <f t="shared" si="14"/>
        <v>1.7319115434221708</v>
      </c>
      <c r="AS41" s="81">
        <f>SUMIFS($AR$3:$AR41,$D$3:$D41,D41)</f>
        <v>23.933019114187182</v>
      </c>
      <c r="AT41" s="67">
        <f t="shared" si="56"/>
        <v>41.139687045999992</v>
      </c>
      <c r="AU41" s="79">
        <f t="shared" si="15"/>
        <v>157.835561463</v>
      </c>
      <c r="AV41" s="40">
        <f t="shared" si="16"/>
        <v>543.31373517099996</v>
      </c>
      <c r="AW41" s="67">
        <f t="shared" si="17"/>
        <v>0.71789354379933756</v>
      </c>
      <c r="AX41" s="67">
        <f>SUMIFS($AV$3:$AV41,$D$3:$D41,D41)</f>
        <v>1544.746732671</v>
      </c>
      <c r="AY41" s="67">
        <f t="shared" si="65"/>
        <v>6843.946322971</v>
      </c>
      <c r="AZ41" s="67">
        <f t="shared" si="66"/>
        <v>9.0430713624858612</v>
      </c>
      <c r="BA41" s="262">
        <f t="shared" si="18"/>
        <v>524.44793664499991</v>
      </c>
      <c r="BB41" s="262">
        <f t="shared" si="19"/>
        <v>0.69296570913642075</v>
      </c>
      <c r="BC41" s="262">
        <f t="shared" si="67"/>
        <v>6411.0300270389998</v>
      </c>
      <c r="BD41" s="262">
        <f t="shared" si="68"/>
        <v>8.4710486180998945</v>
      </c>
      <c r="BE41" s="260">
        <f t="shared" si="20"/>
        <v>487.40921469799991</v>
      </c>
      <c r="BF41" s="260">
        <f t="shared" si="21"/>
        <v>0.64402555239997938</v>
      </c>
      <c r="BG41" s="260">
        <f t="shared" si="69"/>
        <v>5845.5356838819998</v>
      </c>
      <c r="BH41" s="260">
        <f t="shared" si="70"/>
        <v>7.7238473019401139</v>
      </c>
      <c r="BI41" s="71">
        <f t="shared" si="96"/>
        <v>0.16778174618126251</v>
      </c>
      <c r="BJ41" s="71">
        <f t="shared" si="71"/>
        <v>0.14318861563103957</v>
      </c>
      <c r="BK41" s="74">
        <f t="shared" si="104"/>
        <v>0.16961778902961755</v>
      </c>
      <c r="BL41" s="67">
        <f t="shared" si="22"/>
        <v>292.98106416499996</v>
      </c>
      <c r="BM41" s="67">
        <f>SUMIFS($BL$3:$BL41,$D$3:$D41,D41)</f>
        <v>875.55038249999984</v>
      </c>
      <c r="BN41" s="67">
        <f t="shared" si="72"/>
        <v>3445.824543832</v>
      </c>
      <c r="BO41" s="71">
        <f t="shared" si="97"/>
        <v>0.19714533392027889</v>
      </c>
      <c r="BP41" s="71">
        <f t="shared" si="97"/>
        <v>0.18402616076660538</v>
      </c>
      <c r="BQ41" s="71">
        <f t="shared" si="97"/>
        <v>0.13473763399998151</v>
      </c>
      <c r="BR41" s="67">
        <v>219.907411833</v>
      </c>
      <c r="BS41" s="67">
        <f t="shared" si="57"/>
        <v>73.073652331999966</v>
      </c>
      <c r="BT41" s="67">
        <f t="shared" si="23"/>
        <v>42.965076180999993</v>
      </c>
      <c r="BU41" s="67">
        <f t="shared" si="24"/>
        <v>37.038721946999999</v>
      </c>
      <c r="BV41" s="67">
        <f t="shared" si="25"/>
        <v>6.2947229264889915</v>
      </c>
      <c r="BW41" s="67">
        <f t="shared" si="26"/>
        <v>4.8940156736441358E-2</v>
      </c>
      <c r="BX41" s="67">
        <f t="shared" si="73"/>
        <v>565.49434315699989</v>
      </c>
      <c r="BY41" s="67">
        <f t="shared" si="27"/>
        <v>60.242387827999998</v>
      </c>
      <c r="BZ41" s="67">
        <f t="shared" si="28"/>
        <v>98.575673800999994</v>
      </c>
      <c r="CA41" s="67">
        <f t="shared" si="29"/>
        <v>11.510811249</v>
      </c>
      <c r="CB41" s="40">
        <f t="shared" si="30"/>
        <v>202.04857107400017</v>
      </c>
      <c r="CC41" s="40">
        <f>SUMIFS($CB$3:$CB41,$D$3:$D41,D41)</f>
        <v>707.45762437000008</v>
      </c>
      <c r="CD41" s="40">
        <f t="shared" si="59"/>
        <v>1950.3444213729997</v>
      </c>
      <c r="CE41" s="73">
        <f t="shared" si="98"/>
        <v>-0.24967282050987682</v>
      </c>
      <c r="CF41" s="73">
        <f t="shared" si="98"/>
        <v>0.31898497163601913</v>
      </c>
      <c r="CG41" s="73">
        <f t="shared" si="98"/>
        <v>-0.10911107930977981</v>
      </c>
      <c r="CH41" s="14">
        <f t="shared" si="31"/>
        <v>34.338111731386661</v>
      </c>
      <c r="CI41" s="14">
        <f t="shared" si="32"/>
        <v>0.26697165066562173</v>
      </c>
      <c r="CJ41" s="14">
        <f t="shared" si="74"/>
        <v>319.92911121369247</v>
      </c>
      <c r="CK41" s="264">
        <f t="shared" si="75"/>
        <v>2.5770371291056318</v>
      </c>
      <c r="CL41" s="81">
        <f t="shared" si="33"/>
        <v>239.08729302100016</v>
      </c>
      <c r="CM41" s="81">
        <f t="shared" si="34"/>
        <v>0.31591180740206304</v>
      </c>
      <c r="CN41" s="40">
        <f t="shared" si="35"/>
        <v>162.735234835</v>
      </c>
      <c r="CO41" s="40">
        <f>SUMIFS($CN$3:$CN41,$D$3:$D41,D41)</f>
        <v>203.654075844</v>
      </c>
      <c r="CP41" s="40">
        <f t="shared" si="76"/>
        <v>1512.7713257510002</v>
      </c>
      <c r="CQ41" s="73">
        <f t="shared" si="99"/>
        <v>1.0589314641048531</v>
      </c>
      <c r="CR41" s="73">
        <f t="shared" si="99"/>
        <v>0.45663777955451446</v>
      </c>
      <c r="CS41" s="73">
        <f t="shared" si="99"/>
        <v>7.3270341158240049E-2</v>
      </c>
      <c r="CT41" s="40">
        <f t="shared" si="36"/>
        <v>27.656818589185015</v>
      </c>
      <c r="CU41" s="40">
        <f t="shared" si="37"/>
        <v>0.21502599119815391</v>
      </c>
      <c r="CV41" s="40">
        <f t="shared" si="38"/>
        <v>0.26909304284533381</v>
      </c>
      <c r="CW41" s="40">
        <f t="shared" si="77"/>
        <v>248.58981783717695</v>
      </c>
      <c r="CX41" s="267">
        <f t="shared" si="78"/>
        <v>1.9988612429604831</v>
      </c>
      <c r="CY41" s="67">
        <v>82.011477496999987</v>
      </c>
      <c r="CZ41" s="67">
        <f t="shared" si="39"/>
        <v>13.937833178323675</v>
      </c>
      <c r="DA41" s="67">
        <f t="shared" si="79"/>
        <v>113.15768803537033</v>
      </c>
      <c r="DB41" s="67">
        <v>0</v>
      </c>
      <c r="DC41" s="67">
        <f t="shared" si="40"/>
        <v>0</v>
      </c>
      <c r="DD41" s="67">
        <f t="shared" si="41"/>
        <v>80.723757338000013</v>
      </c>
      <c r="DE41" s="67">
        <f t="shared" si="42"/>
        <v>13.718985410861338</v>
      </c>
      <c r="DF41" s="81">
        <f t="shared" si="43"/>
        <v>706.04897000599999</v>
      </c>
      <c r="DG41" s="81">
        <f t="shared" si="44"/>
        <v>0.93291953499749158</v>
      </c>
      <c r="DH41" s="40">
        <f t="shared" si="45"/>
        <v>39.313336239000165</v>
      </c>
      <c r="DI41" s="40">
        <f>SUMIFS($DH$3:$DH41,$D$3:$D41,D41)</f>
        <v>503.8035485260001</v>
      </c>
      <c r="DJ41" s="40">
        <f t="shared" si="60"/>
        <v>437.57309562199987</v>
      </c>
      <c r="DK41" s="40">
        <f t="shared" si="46"/>
        <v>6.6812931422016506</v>
      </c>
      <c r="DL41" s="40">
        <f t="shared" si="80"/>
        <v>71.339293376515471</v>
      </c>
      <c r="DM41" s="73">
        <f t="shared" si="100"/>
        <v>-0.79335084370701592</v>
      </c>
      <c r="DN41" s="73">
        <f t="shared" si="100"/>
        <v>0.27045342438129927</v>
      </c>
      <c r="DO41" s="73">
        <f t="shared" si="100"/>
        <v>-0.43880356160985923</v>
      </c>
      <c r="DP41" s="67">
        <f t="shared" si="47"/>
        <v>5.1945659467467806E-2</v>
      </c>
      <c r="DQ41" s="264">
        <f t="shared" si="81"/>
        <v>0.57817588614514936</v>
      </c>
      <c r="DR41" s="81">
        <f t="shared" si="48"/>
        <v>76.352058186000164</v>
      </c>
      <c r="DS41" s="81">
        <f t="shared" si="82"/>
        <v>1003.067438779</v>
      </c>
      <c r="DT41" s="81">
        <f t="shared" si="49"/>
        <v>0.10088581620390916</v>
      </c>
      <c r="DU41" s="264">
        <f t="shared" si="83"/>
        <v>1.3253772023049297</v>
      </c>
      <c r="DV41" s="70">
        <v>287.53148783099999</v>
      </c>
      <c r="DW41" s="70">
        <v>310.39074268100001</v>
      </c>
      <c r="DX41" s="217">
        <v>56.279433091619161</v>
      </c>
      <c r="DY41" s="218">
        <f t="shared" si="50"/>
        <v>1324.3955478933131</v>
      </c>
      <c r="DZ41" s="218">
        <f t="shared" si="84"/>
        <v>16496.02936813455</v>
      </c>
      <c r="EA41" s="71">
        <f t="shared" si="105"/>
        <v>6.3706850816727112E-3</v>
      </c>
      <c r="EB41" s="219">
        <f t="shared" si="51"/>
        <v>901.12598324221904</v>
      </c>
      <c r="EC41" s="219">
        <f t="shared" si="85"/>
        <v>10883.745406231072</v>
      </c>
      <c r="ED41" s="71">
        <f t="shared" si="106"/>
        <v>5.6466851464519463E-2</v>
      </c>
      <c r="EE41" s="219">
        <f t="shared" si="52"/>
        <v>965.38594176405695</v>
      </c>
      <c r="EF41" s="219">
        <f t="shared" si="86"/>
        <v>12838.400311398022</v>
      </c>
      <c r="EG41" s="71">
        <f t="shared" si="107"/>
        <v>7.6798518377584557E-2</v>
      </c>
      <c r="EH41" s="219">
        <f t="shared" si="53"/>
        <v>289.15578195337878</v>
      </c>
      <c r="EI41" s="219">
        <f t="shared" si="87"/>
        <v>2830.5679935396579</v>
      </c>
      <c r="EJ41" s="74">
        <f t="shared" si="108"/>
        <v>-1.7597338983284971E-2</v>
      </c>
    </row>
    <row r="42" spans="1:140">
      <c r="A42" s="66">
        <v>38808</v>
      </c>
      <c r="B42" s="86">
        <f t="shared" si="0"/>
        <v>4</v>
      </c>
      <c r="C42" t="str">
        <f t="shared" si="1"/>
        <v>Abril</v>
      </c>
      <c r="D42">
        <f t="shared" si="54"/>
        <v>2006</v>
      </c>
      <c r="E42" s="65">
        <f t="shared" si="2"/>
        <v>75681.657797839813</v>
      </c>
      <c r="F42" s="65">
        <f t="shared" si="3"/>
        <v>5796.666666666667</v>
      </c>
      <c r="G42" s="40">
        <f t="shared" si="4"/>
        <v>890.75322697199999</v>
      </c>
      <c r="H42" s="67">
        <f t="shared" si="55"/>
        <v>1.1769737250621177</v>
      </c>
      <c r="I42" s="67">
        <f>SUMIFS($G$3:$G42,$D$3:$D42,D42)</f>
        <v>3142.9575840130001</v>
      </c>
      <c r="J42" s="14">
        <f t="shared" si="61"/>
        <v>8939.8566318339999</v>
      </c>
      <c r="K42" s="14">
        <f t="shared" si="62"/>
        <v>11.812448209993057</v>
      </c>
      <c r="L42" s="71">
        <f t="shared" si="88"/>
        <v>0.19376362384515811</v>
      </c>
      <c r="M42" s="71">
        <f t="shared" si="89"/>
        <v>0.19534133200811898</v>
      </c>
      <c r="N42" s="71">
        <f t="shared" si="101"/>
        <v>9.5899972505772979E-2</v>
      </c>
      <c r="O42" s="67">
        <f t="shared" si="5"/>
        <v>631.65630699999997</v>
      </c>
      <c r="P42" s="67">
        <f t="shared" si="6"/>
        <v>0.83462271490837947</v>
      </c>
      <c r="Q42" s="67">
        <f>SUMIFS($O$3:$O42,$D$3:$D42,D42)</f>
        <v>2069.7197636689998</v>
      </c>
      <c r="R42" s="67">
        <f t="shared" si="58"/>
        <v>5914.1154697049997</v>
      </c>
      <c r="S42" s="71">
        <f t="shared" si="90"/>
        <v>0.22345482222956448</v>
      </c>
      <c r="T42" s="71">
        <f t="shared" si="91"/>
        <v>0.27302579320471065</v>
      </c>
      <c r="U42" s="71">
        <f t="shared" si="91"/>
        <v>0.14785531298184718</v>
      </c>
      <c r="V42" s="67">
        <v>377.57916812799999</v>
      </c>
      <c r="W42" s="67">
        <f t="shared" si="63"/>
        <v>2587.6623996110002</v>
      </c>
      <c r="X42" s="71">
        <f t="shared" si="102"/>
        <v>0.22160546922310176</v>
      </c>
      <c r="Y42" s="71">
        <f t="shared" si="92"/>
        <v>0.30145818953463266</v>
      </c>
      <c r="Z42" s="67">
        <v>251.63457444700001</v>
      </c>
      <c r="AA42" s="67">
        <f t="shared" si="64"/>
        <v>3288.4499686500003</v>
      </c>
      <c r="AB42" s="71">
        <f t="shared" si="103"/>
        <v>9.3182557178465686E-2</v>
      </c>
      <c r="AC42" s="71">
        <f t="shared" si="93"/>
        <v>0.14455216104845414</v>
      </c>
      <c r="AD42" s="67">
        <v>109.80360437099999</v>
      </c>
      <c r="AE42" s="67">
        <v>115.183676908</v>
      </c>
      <c r="AF42" s="71">
        <f t="shared" si="94"/>
        <v>0.36458719744821</v>
      </c>
      <c r="AG42" s="71">
        <f t="shared" si="95"/>
        <v>0.18709179118479269</v>
      </c>
      <c r="AH42" s="67">
        <f t="shared" si="7"/>
        <v>48.323180354999998</v>
      </c>
      <c r="AI42" s="67">
        <f t="shared" si="8"/>
        <v>6.3850583828489141E-2</v>
      </c>
      <c r="AJ42" s="67">
        <f t="shared" si="9"/>
        <v>43.53700236200001</v>
      </c>
      <c r="AK42" s="67">
        <f t="shared" si="10"/>
        <v>5.7526491396760457E-2</v>
      </c>
      <c r="AL42" s="67">
        <f t="shared" si="11"/>
        <v>167.23673725499998</v>
      </c>
      <c r="AM42" s="67">
        <f t="shared" si="12"/>
        <v>28.850500964059801</v>
      </c>
      <c r="AN42" s="67">
        <v>132.805696504</v>
      </c>
      <c r="AO42" s="67">
        <f t="shared" si="13"/>
        <v>22.91070094951121</v>
      </c>
      <c r="AP42" s="81">
        <f>SUMIFS($AO$3:$AO42,$D$3:$D42,D42)</f>
        <v>90.897573475254902</v>
      </c>
      <c r="AQ42" s="67">
        <v>0</v>
      </c>
      <c r="AR42" s="67">
        <f t="shared" si="14"/>
        <v>0</v>
      </c>
      <c r="AS42" s="81">
        <f>SUMIFS($AR$3:$AR42,$D$3:$D42,D42)</f>
        <v>23.933019114187182</v>
      </c>
      <c r="AT42" s="67">
        <f t="shared" si="56"/>
        <v>34.431040750999983</v>
      </c>
      <c r="AU42" s="79">
        <f t="shared" si="15"/>
        <v>132.805696504</v>
      </c>
      <c r="AV42" s="40">
        <f t="shared" si="16"/>
        <v>575.30109036699992</v>
      </c>
      <c r="AW42" s="67">
        <f t="shared" si="17"/>
        <v>0.76015920780136603</v>
      </c>
      <c r="AX42" s="67">
        <f>SUMIFS($AV$3:$AV42,$D$3:$D42,D42)</f>
        <v>2120.0478230379999</v>
      </c>
      <c r="AY42" s="67">
        <f t="shared" si="65"/>
        <v>6881.4296190969999</v>
      </c>
      <c r="AZ42" s="67">
        <f t="shared" si="66"/>
        <v>9.0925989458087919</v>
      </c>
      <c r="BA42" s="262">
        <f t="shared" si="18"/>
        <v>535.42171976099996</v>
      </c>
      <c r="BB42" s="262">
        <f t="shared" si="19"/>
        <v>0.70746563347120883</v>
      </c>
      <c r="BC42" s="262">
        <f t="shared" si="67"/>
        <v>6433.7798723019996</v>
      </c>
      <c r="BD42" s="262">
        <f t="shared" si="68"/>
        <v>8.5011085374052673</v>
      </c>
      <c r="BE42" s="260">
        <f t="shared" si="20"/>
        <v>495.01753525699996</v>
      </c>
      <c r="BF42" s="260">
        <f t="shared" si="21"/>
        <v>0.6540786098783492</v>
      </c>
      <c r="BG42" s="260">
        <f t="shared" si="69"/>
        <v>5905.6000669050009</v>
      </c>
      <c r="BH42" s="260">
        <f t="shared" si="70"/>
        <v>7.8032118200687259</v>
      </c>
      <c r="BI42" s="71">
        <f t="shared" si="96"/>
        <v>6.9695157964973165E-2</v>
      </c>
      <c r="BJ42" s="71">
        <f t="shared" si="71"/>
        <v>0.12226514779218123</v>
      </c>
      <c r="BK42" s="74">
        <f t="shared" si="104"/>
        <v>0.1518766539778742</v>
      </c>
      <c r="BL42" s="67">
        <f t="shared" si="22"/>
        <v>290.42064471199996</v>
      </c>
      <c r="BM42" s="67">
        <f>SUMIFS($BL$3:$BL42,$D$3:$D42,D42)</f>
        <v>1165.9710272119999</v>
      </c>
      <c r="BN42" s="67">
        <f t="shared" si="72"/>
        <v>3480.4454605440001</v>
      </c>
      <c r="BO42" s="71">
        <f t="shared" si="97"/>
        <v>0.13534383708179698</v>
      </c>
      <c r="BP42" s="71">
        <f t="shared" si="97"/>
        <v>0.17151403460496883</v>
      </c>
      <c r="BQ42" s="71">
        <f t="shared" si="97"/>
        <v>0.13524268526500993</v>
      </c>
      <c r="BR42" s="67">
        <v>221.954769822</v>
      </c>
      <c r="BS42" s="67">
        <f t="shared" si="57"/>
        <v>68.465874889999952</v>
      </c>
      <c r="BT42" s="67">
        <f t="shared" si="23"/>
        <v>46.507480876999992</v>
      </c>
      <c r="BU42" s="67">
        <f t="shared" si="24"/>
        <v>40.404184504</v>
      </c>
      <c r="BV42" s="67">
        <f t="shared" si="25"/>
        <v>6.9702445952846457</v>
      </c>
      <c r="BW42" s="67">
        <f t="shared" si="26"/>
        <v>5.3387023592859587E-2</v>
      </c>
      <c r="BX42" s="67">
        <f t="shared" si="73"/>
        <v>528.17980539700011</v>
      </c>
      <c r="BY42" s="67">
        <f t="shared" si="27"/>
        <v>81.273563254999999</v>
      </c>
      <c r="BZ42" s="67">
        <f t="shared" si="28"/>
        <v>98.255128120999998</v>
      </c>
      <c r="CA42" s="67">
        <f t="shared" si="29"/>
        <v>18.440088898000003</v>
      </c>
      <c r="CB42" s="40">
        <f t="shared" si="30"/>
        <v>315.45213660500008</v>
      </c>
      <c r="CC42" s="40">
        <f>SUMIFS($CB$3:$CB42,$D$3:$D42,D42)</f>
        <v>1022.9097609750002</v>
      </c>
      <c r="CD42" s="40">
        <f t="shared" si="59"/>
        <v>2058.427012737</v>
      </c>
      <c r="CE42" s="73">
        <f t="shared" si="98"/>
        <v>0.52120764039092271</v>
      </c>
      <c r="CF42" s="73">
        <f t="shared" si="98"/>
        <v>0.37536908399967395</v>
      </c>
      <c r="CG42" s="73">
        <f t="shared" si="98"/>
        <v>-5.7257277689002239E-2</v>
      </c>
      <c r="CH42" s="14">
        <f t="shared" si="31"/>
        <v>54.419575032489945</v>
      </c>
      <c r="CI42" s="14">
        <f t="shared" si="32"/>
        <v>0.41681451726075175</v>
      </c>
      <c r="CJ42" s="14">
        <f t="shared" si="74"/>
        <v>341.26352087727014</v>
      </c>
      <c r="CK42" s="264">
        <f t="shared" si="75"/>
        <v>2.7198492641842655</v>
      </c>
      <c r="CL42" s="81">
        <f t="shared" si="33"/>
        <v>355.85632110900008</v>
      </c>
      <c r="CM42" s="81">
        <f t="shared" si="34"/>
        <v>0.47020154085361132</v>
      </c>
      <c r="CN42" s="40">
        <f t="shared" si="35"/>
        <v>78.689051735000007</v>
      </c>
      <c r="CO42" s="40">
        <f>SUMIFS($CN$3:$CN42,$D$3:$D42,D42)</f>
        <v>282.343127579</v>
      </c>
      <c r="CP42" s="40">
        <f t="shared" si="76"/>
        <v>1523.8585440300001</v>
      </c>
      <c r="CQ42" s="73">
        <f t="shared" si="99"/>
        <v>0.16400765648192595</v>
      </c>
      <c r="CR42" s="73">
        <f t="shared" si="99"/>
        <v>0.36126119875206042</v>
      </c>
      <c r="CS42" s="73">
        <f t="shared" si="99"/>
        <v>8.9643291089626764E-2</v>
      </c>
      <c r="CT42" s="40">
        <f t="shared" si="36"/>
        <v>13.574879540253018</v>
      </c>
      <c r="CU42" s="40">
        <f t="shared" si="37"/>
        <v>0.10397374215188773</v>
      </c>
      <c r="CV42" s="40">
        <f t="shared" si="38"/>
        <v>0.37306678499722157</v>
      </c>
      <c r="CW42" s="40">
        <f t="shared" si="77"/>
        <v>251.37903530475637</v>
      </c>
      <c r="CX42" s="267">
        <f t="shared" si="78"/>
        <v>2.013511051912364</v>
      </c>
      <c r="CY42" s="67">
        <v>44.786713214999992</v>
      </c>
      <c r="CZ42" s="67">
        <f t="shared" si="39"/>
        <v>7.7262875011500842</v>
      </c>
      <c r="DA42" s="67">
        <f t="shared" si="79"/>
        <v>116.41646226429354</v>
      </c>
      <c r="DB42" s="67">
        <v>0</v>
      </c>
      <c r="DC42" s="67">
        <f t="shared" si="40"/>
        <v>0</v>
      </c>
      <c r="DD42" s="67">
        <f t="shared" si="41"/>
        <v>33.902338520000015</v>
      </c>
      <c r="DE42" s="67">
        <f t="shared" si="42"/>
        <v>5.8485920391029342</v>
      </c>
      <c r="DF42" s="81">
        <f t="shared" si="43"/>
        <v>653.99014210199994</v>
      </c>
      <c r="DG42" s="81">
        <f t="shared" si="44"/>
        <v>0.86413294995325385</v>
      </c>
      <c r="DH42" s="40">
        <f t="shared" si="45"/>
        <v>236.76308487000006</v>
      </c>
      <c r="DI42" s="40">
        <f>SUMIFS($DH$3:$DH42,$D$3:$D42,D42)</f>
        <v>740.56663339600016</v>
      </c>
      <c r="DJ42" s="40">
        <f t="shared" si="60"/>
        <v>534.56846870700008</v>
      </c>
      <c r="DK42" s="40">
        <f t="shared" si="46"/>
        <v>40.844695492236923</v>
      </c>
      <c r="DL42" s="40">
        <f t="shared" si="80"/>
        <v>89.884485572513739</v>
      </c>
      <c r="DM42" s="73">
        <f t="shared" si="100"/>
        <v>0.69397553874391993</v>
      </c>
      <c r="DN42" s="73">
        <f t="shared" si="100"/>
        <v>0.38082505674911715</v>
      </c>
      <c r="DO42" s="73">
        <f t="shared" si="100"/>
        <v>-0.31897951300745253</v>
      </c>
      <c r="DP42" s="67">
        <f t="shared" si="47"/>
        <v>0.31284077510886399</v>
      </c>
      <c r="DQ42" s="264">
        <f t="shared" si="81"/>
        <v>0.70633821227190186</v>
      </c>
      <c r="DR42" s="81">
        <f t="shared" si="48"/>
        <v>277.16726937400006</v>
      </c>
      <c r="DS42" s="81">
        <f t="shared" si="82"/>
        <v>1062.7482741040001</v>
      </c>
      <c r="DT42" s="81">
        <f t="shared" si="49"/>
        <v>0.36622779870172356</v>
      </c>
      <c r="DU42" s="264">
        <f t="shared" si="83"/>
        <v>1.4042349296084449</v>
      </c>
      <c r="DV42" s="70">
        <v>284.57693016899998</v>
      </c>
      <c r="DW42" s="70">
        <v>307.85341948299998</v>
      </c>
      <c r="DX42" s="217">
        <v>56.513185928794215</v>
      </c>
      <c r="DY42" s="218">
        <f t="shared" si="50"/>
        <v>1576.1865347572793</v>
      </c>
      <c r="DZ42" s="218">
        <f t="shared" si="84"/>
        <v>16613.406075860057</v>
      </c>
      <c r="EA42" s="71">
        <f t="shared" si="105"/>
        <v>3.9378535028977701E-3</v>
      </c>
      <c r="EB42" s="219">
        <f t="shared" si="51"/>
        <v>1117.7149131105043</v>
      </c>
      <c r="EC42" s="219">
        <f t="shared" si="85"/>
        <v>10990.751367485729</v>
      </c>
      <c r="ED42" s="71">
        <f t="shared" si="106"/>
        <v>5.1178998057521463E-2</v>
      </c>
      <c r="EE42" s="219">
        <f t="shared" si="52"/>
        <v>1017.9944395487998</v>
      </c>
      <c r="EF42" s="219">
        <f t="shared" si="86"/>
        <v>12803.540197705619</v>
      </c>
      <c r="EG42" s="71">
        <f t="shared" si="107"/>
        <v>5.6818669200624949E-2</v>
      </c>
      <c r="EH42" s="219">
        <f t="shared" si="53"/>
        <v>139.24016217055441</v>
      </c>
      <c r="EI42" s="219">
        <f t="shared" si="87"/>
        <v>2837.4679860026458</v>
      </c>
      <c r="EJ42" s="74">
        <f t="shared" si="108"/>
        <v>-4.6399358996931372E-3</v>
      </c>
    </row>
    <row r="43" spans="1:140">
      <c r="A43" s="66">
        <v>38838</v>
      </c>
      <c r="B43" s="86">
        <f t="shared" si="0"/>
        <v>5</v>
      </c>
      <c r="C43" t="str">
        <f t="shared" si="1"/>
        <v>Mayo</v>
      </c>
      <c r="D43">
        <f t="shared" si="54"/>
        <v>2006</v>
      </c>
      <c r="E43" s="65">
        <f t="shared" si="2"/>
        <v>75681.657797839813</v>
      </c>
      <c r="F43" s="65">
        <f t="shared" si="3"/>
        <v>5595.7142857142853</v>
      </c>
      <c r="G43" s="40">
        <f t="shared" si="4"/>
        <v>890.91795143900003</v>
      </c>
      <c r="H43" s="67">
        <f t="shared" si="55"/>
        <v>1.1771913794737587</v>
      </c>
      <c r="I43" s="67">
        <f>SUMIFS($G$3:$G43,$D$3:$D43,D43)</f>
        <v>4033.8755354519999</v>
      </c>
      <c r="J43" s="14">
        <f t="shared" si="61"/>
        <v>9149.2567894659987</v>
      </c>
      <c r="K43" s="14">
        <f t="shared" si="62"/>
        <v>12.089133689308728</v>
      </c>
      <c r="L43" s="71">
        <f t="shared" si="88"/>
        <v>0.21710069597697657</v>
      </c>
      <c r="M43" s="71">
        <f t="shared" si="89"/>
        <v>0.30725559851090312</v>
      </c>
      <c r="N43" s="71">
        <f t="shared" si="101"/>
        <v>0.13017477637234753</v>
      </c>
      <c r="O43" s="67">
        <f t="shared" si="5"/>
        <v>584.03412166600003</v>
      </c>
      <c r="P43" s="67">
        <f t="shared" si="6"/>
        <v>0.77169837271015773</v>
      </c>
      <c r="Q43" s="67">
        <f>SUMIFS($O$3:$O43,$D$3:$D43,D43)</f>
        <v>2653.7538853349997</v>
      </c>
      <c r="R43" s="67">
        <f t="shared" si="58"/>
        <v>5997.6886035560001</v>
      </c>
      <c r="S43" s="71">
        <f t="shared" si="90"/>
        <v>0.16699230486651562</v>
      </c>
      <c r="T43" s="71">
        <f t="shared" si="91"/>
        <v>0.24806886192616551</v>
      </c>
      <c r="U43" s="71">
        <f t="shared" si="91"/>
        <v>0.16001015680123465</v>
      </c>
      <c r="V43" s="67">
        <v>288.12948306999994</v>
      </c>
      <c r="W43" s="67">
        <f t="shared" si="63"/>
        <v>2614.5269738659999</v>
      </c>
      <c r="X43" s="71">
        <f t="shared" si="102"/>
        <v>0.20260755395900443</v>
      </c>
      <c r="Y43" s="71">
        <f t="shared" si="92"/>
        <v>0.10282503829866618</v>
      </c>
      <c r="Z43" s="67">
        <v>284.50661606099999</v>
      </c>
      <c r="AA43" s="67">
        <f t="shared" si="64"/>
        <v>3321.8317165170001</v>
      </c>
      <c r="AB43" s="71">
        <f t="shared" si="103"/>
        <v>0.10316600784063135</v>
      </c>
      <c r="AC43" s="71">
        <f t="shared" si="93"/>
        <v>0.13292888158416782</v>
      </c>
      <c r="AD43" s="67">
        <v>107.53501513700002</v>
      </c>
      <c r="AE43" s="67">
        <v>126.305482216</v>
      </c>
      <c r="AF43" s="71">
        <f t="shared" si="94"/>
        <v>0.15589784652074457</v>
      </c>
      <c r="AG43" s="71">
        <f t="shared" si="95"/>
        <v>0.21851670110622612</v>
      </c>
      <c r="AH43" s="67">
        <f t="shared" si="7"/>
        <v>64.096784889000006</v>
      </c>
      <c r="AI43" s="67">
        <f t="shared" si="8"/>
        <v>8.4692627981557675E-2</v>
      </c>
      <c r="AJ43" s="67">
        <f t="shared" si="9"/>
        <v>14.255124359</v>
      </c>
      <c r="AK43" s="67">
        <f t="shared" si="10"/>
        <v>1.8835639669889586E-2</v>
      </c>
      <c r="AL43" s="67">
        <f t="shared" si="11"/>
        <v>228.53192052499998</v>
      </c>
      <c r="AM43" s="67">
        <f t="shared" si="12"/>
        <v>40.840527027699764</v>
      </c>
      <c r="AN43" s="67">
        <v>135.566001559</v>
      </c>
      <c r="AO43" s="67">
        <f t="shared" si="13"/>
        <v>24.226755448378864</v>
      </c>
      <c r="AP43" s="81">
        <f>SUMIFS($AO$3:$AO43,$D$3:$D43,D43)</f>
        <v>115.12432892363377</v>
      </c>
      <c r="AQ43" s="67">
        <v>0</v>
      </c>
      <c r="AR43" s="67">
        <f t="shared" si="14"/>
        <v>0</v>
      </c>
      <c r="AS43" s="81">
        <f>SUMIFS($AR$3:$AR43,$D$3:$D43,D43)</f>
        <v>23.933019114187182</v>
      </c>
      <c r="AT43" s="67">
        <f t="shared" si="56"/>
        <v>92.965918965999975</v>
      </c>
      <c r="AU43" s="79">
        <f t="shared" si="15"/>
        <v>135.566001559</v>
      </c>
      <c r="AV43" s="40">
        <f t="shared" si="16"/>
        <v>614.17783413200004</v>
      </c>
      <c r="AW43" s="67">
        <f t="shared" si="17"/>
        <v>0.81152798710169183</v>
      </c>
      <c r="AX43" s="67">
        <f>SUMIFS($AV$3:$AV43,$D$3:$D43,D43)</f>
        <v>2734.22565717</v>
      </c>
      <c r="AY43" s="67">
        <f t="shared" si="65"/>
        <v>6975.421589218</v>
      </c>
      <c r="AZ43" s="67">
        <f t="shared" si="66"/>
        <v>9.2167928031527602</v>
      </c>
      <c r="BA43" s="262">
        <f t="shared" si="18"/>
        <v>579.57731385300008</v>
      </c>
      <c r="BB43" s="262">
        <f t="shared" si="19"/>
        <v>0.76580948504215107</v>
      </c>
      <c r="BC43" s="262">
        <f t="shared" si="67"/>
        <v>6523.6022716339994</v>
      </c>
      <c r="BD43" s="262">
        <f t="shared" si="68"/>
        <v>8.6197930402896148</v>
      </c>
      <c r="BE43" s="260">
        <f t="shared" si="20"/>
        <v>558.28565532400012</v>
      </c>
      <c r="BF43" s="260">
        <f t="shared" si="21"/>
        <v>0.73767630304199716</v>
      </c>
      <c r="BG43" s="260">
        <f t="shared" si="69"/>
        <v>5999.9455291129998</v>
      </c>
      <c r="BH43" s="260">
        <f t="shared" si="70"/>
        <v>7.9278727550339907</v>
      </c>
      <c r="BI43" s="71">
        <f t="shared" si="96"/>
        <v>0.18068920480894191</v>
      </c>
      <c r="BJ43" s="71">
        <f t="shared" si="71"/>
        <v>0.13487952060823427</v>
      </c>
      <c r="BK43" s="74">
        <f t="shared" si="104"/>
        <v>0.14867038940030142</v>
      </c>
      <c r="BL43" s="67">
        <f t="shared" si="22"/>
        <v>299.715729528</v>
      </c>
      <c r="BM43" s="67">
        <f>SUMIFS($BL$3:$BL43,$D$3:$D43,D43)</f>
        <v>1465.68675674</v>
      </c>
      <c r="BN43" s="67">
        <f t="shared" si="72"/>
        <v>3529.747399374</v>
      </c>
      <c r="BO43" s="71">
        <f t="shared" si="97"/>
        <v>0.19688188375159532</v>
      </c>
      <c r="BP43" s="71">
        <f t="shared" si="97"/>
        <v>0.17661361678982912</v>
      </c>
      <c r="BQ43" s="71">
        <f t="shared" si="97"/>
        <v>0.1423249364718393</v>
      </c>
      <c r="BR43" s="67">
        <v>223.231707586</v>
      </c>
      <c r="BS43" s="67">
        <f t="shared" si="57"/>
        <v>76.484021941999998</v>
      </c>
      <c r="BT43" s="67">
        <f t="shared" si="23"/>
        <v>62.459414809999991</v>
      </c>
      <c r="BU43" s="67">
        <f t="shared" si="24"/>
        <v>21.291658528999999</v>
      </c>
      <c r="BV43" s="67">
        <f t="shared" si="25"/>
        <v>3.8049938652795512</v>
      </c>
      <c r="BW43" s="67">
        <f t="shared" si="26"/>
        <v>2.8133182000153977E-2</v>
      </c>
      <c r="BX43" s="67">
        <f t="shared" si="73"/>
        <v>523.65674252100007</v>
      </c>
      <c r="BY43" s="67">
        <f t="shared" si="27"/>
        <v>80.983466334999989</v>
      </c>
      <c r="BZ43" s="67">
        <f t="shared" si="28"/>
        <v>142.24278755500001</v>
      </c>
      <c r="CA43" s="67">
        <f t="shared" si="29"/>
        <v>7.4847773749999993</v>
      </c>
      <c r="CB43" s="40">
        <f t="shared" si="30"/>
        <v>276.74011730699999</v>
      </c>
      <c r="CC43" s="40">
        <f>SUMIFS($CB$3:$CB43,$D$3:$D43,D43)</f>
        <v>1299.6498782820001</v>
      </c>
      <c r="CD43" s="40">
        <f t="shared" si="59"/>
        <v>2173.8352002480001</v>
      </c>
      <c r="CE43" s="73">
        <f t="shared" si="98"/>
        <v>0.71534622846779761</v>
      </c>
      <c r="CF43" s="73">
        <f t="shared" si="98"/>
        <v>0.43597143623252754</v>
      </c>
      <c r="CG43" s="73">
        <f t="shared" si="98"/>
        <v>7.465031927721788E-2</v>
      </c>
      <c r="CH43" s="14">
        <f t="shared" si="31"/>
        <v>49.455726861092671</v>
      </c>
      <c r="CI43" s="14">
        <f t="shared" si="32"/>
        <v>0.36566339237206691</v>
      </c>
      <c r="CJ43" s="14">
        <f t="shared" si="74"/>
        <v>364.87606690603434</v>
      </c>
      <c r="CK43" s="264">
        <f t="shared" si="75"/>
        <v>2.8723408861559689</v>
      </c>
      <c r="CL43" s="81">
        <f t="shared" si="33"/>
        <v>298.03177583600001</v>
      </c>
      <c r="CM43" s="81">
        <f t="shared" si="34"/>
        <v>0.39379657437222093</v>
      </c>
      <c r="CN43" s="40">
        <f t="shared" si="35"/>
        <v>115.10552462699999</v>
      </c>
      <c r="CO43" s="40">
        <f>SUMIFS($CN$3:$CN43,$D$3:$D43,D43)</f>
        <v>397.44865220600002</v>
      </c>
      <c r="CP43" s="40">
        <f t="shared" si="76"/>
        <v>1546.9286278490001</v>
      </c>
      <c r="CQ43" s="73">
        <f t="shared" si="99"/>
        <v>0.25066521783850315</v>
      </c>
      <c r="CR43" s="73">
        <f t="shared" si="99"/>
        <v>0.32726952606440207</v>
      </c>
      <c r="CS43" s="73">
        <f t="shared" si="99"/>
        <v>9.9390569262351569E-2</v>
      </c>
      <c r="CT43" s="40">
        <f t="shared" si="36"/>
        <v>20.570300546055655</v>
      </c>
      <c r="CU43" s="40">
        <f t="shared" si="37"/>
        <v>0.15209170620240492</v>
      </c>
      <c r="CV43" s="40">
        <f t="shared" si="38"/>
        <v>0.52515849119962654</v>
      </c>
      <c r="CW43" s="40">
        <f t="shared" si="77"/>
        <v>257.20651003330801</v>
      </c>
      <c r="CX43" s="267">
        <f t="shared" si="78"/>
        <v>2.043994110146401</v>
      </c>
      <c r="CY43" s="67">
        <v>45.714474112999994</v>
      </c>
      <c r="CZ43" s="67">
        <f t="shared" si="39"/>
        <v>8.169551156267552</v>
      </c>
      <c r="DA43" s="67">
        <f t="shared" si="79"/>
        <v>116.21063838785395</v>
      </c>
      <c r="DB43" s="67">
        <v>0</v>
      </c>
      <c r="DC43" s="67">
        <f t="shared" si="40"/>
        <v>0</v>
      </c>
      <c r="DD43" s="67">
        <f t="shared" si="41"/>
        <v>69.391050514</v>
      </c>
      <c r="DE43" s="67">
        <f t="shared" si="42"/>
        <v>12.400749389788105</v>
      </c>
      <c r="DF43" s="81">
        <f t="shared" si="43"/>
        <v>729.28335875900007</v>
      </c>
      <c r="DG43" s="81">
        <f t="shared" si="44"/>
        <v>0.96361969330409691</v>
      </c>
      <c r="DH43" s="40">
        <f t="shared" si="45"/>
        <v>161.63459268</v>
      </c>
      <c r="DI43" s="40">
        <f>SUMIFS($DH$3:$DH43,$D$3:$D43,D43)</f>
        <v>902.20122607600013</v>
      </c>
      <c r="DJ43" s="40">
        <f t="shared" si="60"/>
        <v>626.90657239900008</v>
      </c>
      <c r="DK43" s="40">
        <f t="shared" si="46"/>
        <v>28.885426315037019</v>
      </c>
      <c r="DL43" s="40">
        <f t="shared" si="80"/>
        <v>107.66955687272625</v>
      </c>
      <c r="DM43" s="73">
        <f t="shared" si="100"/>
        <v>1.3325076788232408</v>
      </c>
      <c r="DN43" s="73">
        <f t="shared" si="100"/>
        <v>0.48971915939203647</v>
      </c>
      <c r="DO43" s="73">
        <f t="shared" si="100"/>
        <v>1.8115429553193563E-2</v>
      </c>
      <c r="DP43" s="67">
        <f t="shared" si="47"/>
        <v>0.21357168616966204</v>
      </c>
      <c r="DQ43" s="264">
        <f t="shared" si="81"/>
        <v>0.82834677600956819</v>
      </c>
      <c r="DR43" s="81">
        <f t="shared" si="48"/>
        <v>182.92625120899999</v>
      </c>
      <c r="DS43" s="81">
        <f t="shared" si="82"/>
        <v>1150.56331492</v>
      </c>
      <c r="DT43" s="81">
        <f t="shared" si="49"/>
        <v>0.24170486816981598</v>
      </c>
      <c r="DU43" s="264">
        <f t="shared" si="83"/>
        <v>1.5202670612651943</v>
      </c>
      <c r="DV43" s="70">
        <v>293.76991835899997</v>
      </c>
      <c r="DW43" s="70">
        <v>319.02883103599999</v>
      </c>
      <c r="DX43" s="217">
        <v>56.348183926082413</v>
      </c>
      <c r="DY43" s="218">
        <f t="shared" si="50"/>
        <v>1581.0943483248845</v>
      </c>
      <c r="DZ43" s="218">
        <f t="shared" si="84"/>
        <v>16879.447920487743</v>
      </c>
      <c r="EA43" s="71">
        <f t="shared" si="105"/>
        <v>3.3926670894596223E-2</v>
      </c>
      <c r="EB43" s="219">
        <f t="shared" si="51"/>
        <v>1036.4737263442889</v>
      </c>
      <c r="EC43" s="219">
        <f t="shared" si="85"/>
        <v>11061.538678875952</v>
      </c>
      <c r="ED43" s="71">
        <f t="shared" si="106"/>
        <v>6.1182021993576585E-2</v>
      </c>
      <c r="EE43" s="219">
        <f t="shared" si="52"/>
        <v>1089.9691726315066</v>
      </c>
      <c r="EF43" s="219">
        <f t="shared" si="86"/>
        <v>12889.761956738001</v>
      </c>
      <c r="EG43" s="71">
        <f t="shared" si="107"/>
        <v>5.2488394329659238E-2</v>
      </c>
      <c r="EH43" s="219">
        <f t="shared" si="53"/>
        <v>204.27548255680344</v>
      </c>
      <c r="EI43" s="219">
        <f t="shared" si="87"/>
        <v>2864.152453382359</v>
      </c>
      <c r="EJ43" s="74">
        <f t="shared" si="108"/>
        <v>2.9516379145193561E-3</v>
      </c>
    </row>
    <row r="44" spans="1:140">
      <c r="A44" s="66">
        <v>38869</v>
      </c>
      <c r="B44" s="86">
        <f t="shared" si="0"/>
        <v>6</v>
      </c>
      <c r="C44" t="str">
        <f t="shared" si="1"/>
        <v>Junio</v>
      </c>
      <c r="D44">
        <f t="shared" si="54"/>
        <v>2006</v>
      </c>
      <c r="E44" s="65">
        <f t="shared" si="2"/>
        <v>75681.657797839813</v>
      </c>
      <c r="F44" s="65">
        <f t="shared" si="3"/>
        <v>5615.2380952380954</v>
      </c>
      <c r="G44" s="40">
        <f t="shared" si="4"/>
        <v>734.12080426300008</v>
      </c>
      <c r="H44" s="67">
        <f t="shared" si="55"/>
        <v>0.97001152673475677</v>
      </c>
      <c r="I44" s="67">
        <f>SUMIFS($G$3:$G44,$D$3:$D44,D44)</f>
        <v>4767.9963397150004</v>
      </c>
      <c r="J44" s="14">
        <f t="shared" si="61"/>
        <v>9192.8335252599991</v>
      </c>
      <c r="K44" s="14">
        <f t="shared" si="62"/>
        <v>12.146712681447619</v>
      </c>
      <c r="L44" s="71">
        <f t="shared" si="88"/>
        <v>0.19054784748039943</v>
      </c>
      <c r="M44" s="71">
        <f t="shared" si="89"/>
        <v>6.3104931001165099E-2</v>
      </c>
      <c r="N44" s="71">
        <f t="shared" si="101"/>
        <v>0.12227884109387444</v>
      </c>
      <c r="O44" s="67">
        <f t="shared" si="5"/>
        <v>473.32508144799999</v>
      </c>
      <c r="P44" s="67">
        <f t="shared" si="6"/>
        <v>0.62541584740696599</v>
      </c>
      <c r="Q44" s="67">
        <f>SUMIFS($O$3:$O44,$D$3:$D44,D44)</f>
        <v>3127.0789667829995</v>
      </c>
      <c r="R44" s="67">
        <f t="shared" si="58"/>
        <v>6058.8212950469997</v>
      </c>
      <c r="S44" s="71">
        <f t="shared" si="90"/>
        <v>0.14831106294169416</v>
      </c>
      <c r="T44" s="71">
        <f t="shared" si="91"/>
        <v>0.23187042871778218</v>
      </c>
      <c r="U44" s="71">
        <f t="shared" si="91"/>
        <v>0.1696627661108745</v>
      </c>
      <c r="V44" s="67">
        <v>188.26939409799999</v>
      </c>
      <c r="W44" s="67">
        <f t="shared" si="63"/>
        <v>2633.7200257589998</v>
      </c>
      <c r="X44" s="71">
        <f t="shared" si="102"/>
        <v>0.20188980149918101</v>
      </c>
      <c r="Y44" s="71">
        <f t="shared" si="92"/>
        <v>0.11351707543879219</v>
      </c>
      <c r="Z44" s="67">
        <v>275.43054213699997</v>
      </c>
      <c r="AA44" s="67">
        <f t="shared" si="64"/>
        <v>3359.6183239030001</v>
      </c>
      <c r="AB44" s="71">
        <f t="shared" si="103"/>
        <v>0.12155034704958489</v>
      </c>
      <c r="AC44" s="71">
        <f t="shared" si="93"/>
        <v>0.15900514113937847</v>
      </c>
      <c r="AD44" s="67">
        <v>113.20220275699999</v>
      </c>
      <c r="AE44" s="67">
        <v>114.341640381</v>
      </c>
      <c r="AF44" s="71">
        <f t="shared" si="94"/>
        <v>0.22422737337200793</v>
      </c>
      <c r="AG44" s="71">
        <f t="shared" si="95"/>
        <v>0.11391503220795629</v>
      </c>
      <c r="AH44" s="67">
        <f t="shared" si="7"/>
        <v>22.649961941000001</v>
      </c>
      <c r="AI44" s="67">
        <f t="shared" si="8"/>
        <v>2.9927941062684413E-2</v>
      </c>
      <c r="AJ44" s="67">
        <f t="shared" si="9"/>
        <v>67.428946822</v>
      </c>
      <c r="AK44" s="67">
        <f t="shared" si="10"/>
        <v>8.9095493920225186E-2</v>
      </c>
      <c r="AL44" s="67">
        <f t="shared" si="11"/>
        <v>170.71681405199999</v>
      </c>
      <c r="AM44" s="67">
        <f t="shared" si="12"/>
        <v>30.402417699219811</v>
      </c>
      <c r="AN44" s="67">
        <v>133.09275389800001</v>
      </c>
      <c r="AO44" s="67">
        <f t="shared" si="13"/>
        <v>23.702067773558348</v>
      </c>
      <c r="AP44" s="81">
        <f>SUMIFS($AO$3:$AO44,$D$3:$D44,D44)</f>
        <v>138.82639669719211</v>
      </c>
      <c r="AQ44" s="67">
        <v>6.7290461070000003</v>
      </c>
      <c r="AR44" s="67">
        <f t="shared" si="14"/>
        <v>1.1983545475491859</v>
      </c>
      <c r="AS44" s="81">
        <f>SUMIFS($AR$3:$AR44,$D$3:$D44,D44)</f>
        <v>25.131373661736369</v>
      </c>
      <c r="AT44" s="67">
        <f t="shared" si="56"/>
        <v>30.895014046999975</v>
      </c>
      <c r="AU44" s="79">
        <f t="shared" si="15"/>
        <v>139.821800005</v>
      </c>
      <c r="AV44" s="40">
        <f t="shared" si="16"/>
        <v>630.79708450299984</v>
      </c>
      <c r="AW44" s="67">
        <f t="shared" si="17"/>
        <v>0.83348740349739636</v>
      </c>
      <c r="AX44" s="67">
        <f>SUMIFS($AV$3:$AV44,$D$3:$D44,D44)</f>
        <v>3365.0227416729999</v>
      </c>
      <c r="AY44" s="67">
        <f t="shared" si="65"/>
        <v>7086.0388247039991</v>
      </c>
      <c r="AZ44" s="67">
        <f t="shared" si="66"/>
        <v>9.3629540246490972</v>
      </c>
      <c r="BA44" s="262">
        <f t="shared" si="18"/>
        <v>572.13956168599987</v>
      </c>
      <c r="BB44" s="262">
        <f t="shared" si="19"/>
        <v>0.75598180369448842</v>
      </c>
      <c r="BC44" s="262">
        <f t="shared" si="67"/>
        <v>6606.7409599259991</v>
      </c>
      <c r="BD44" s="262">
        <f t="shared" si="68"/>
        <v>8.7296461945559756</v>
      </c>
      <c r="BE44" s="260">
        <f t="shared" si="20"/>
        <v>527.61217335099991</v>
      </c>
      <c r="BF44" s="260">
        <f t="shared" si="21"/>
        <v>0.69714669142205232</v>
      </c>
      <c r="BG44" s="260">
        <f t="shared" si="69"/>
        <v>6078.2355363889992</v>
      </c>
      <c r="BH44" s="260">
        <f t="shared" si="70"/>
        <v>8.0313192301166687</v>
      </c>
      <c r="BI44" s="71">
        <f t="shared" si="96"/>
        <v>0.21265190432700654</v>
      </c>
      <c r="BJ44" s="71">
        <f t="shared" si="71"/>
        <v>0.14868951775549255</v>
      </c>
      <c r="BK44" s="74">
        <f t="shared" si="104"/>
        <v>0.14050001635442366</v>
      </c>
      <c r="BL44" s="67">
        <f t="shared" si="22"/>
        <v>296.29141819099993</v>
      </c>
      <c r="BM44" s="67">
        <f>SUMIFS($BL$3:$BL44,$D$3:$D44,D44)</f>
        <v>1761.978174931</v>
      </c>
      <c r="BN44" s="67">
        <f t="shared" si="72"/>
        <v>3574.5464531070002</v>
      </c>
      <c r="BO44" s="71">
        <f t="shared" si="97"/>
        <v>0.17813285834561188</v>
      </c>
      <c r="BP44" s="71">
        <f t="shared" si="97"/>
        <v>0.17686881590589598</v>
      </c>
      <c r="BQ44" s="71">
        <f t="shared" si="97"/>
        <v>0.14864016854790418</v>
      </c>
      <c r="BR44" s="67">
        <v>222.822770631</v>
      </c>
      <c r="BS44" s="67">
        <f t="shared" si="57"/>
        <v>73.468647559999937</v>
      </c>
      <c r="BT44" s="67">
        <f t="shared" si="23"/>
        <v>70.508413676000004</v>
      </c>
      <c r="BU44" s="67">
        <f t="shared" si="24"/>
        <v>44.527388335000005</v>
      </c>
      <c r="BV44" s="67">
        <f t="shared" si="25"/>
        <v>7.9297418167825651</v>
      </c>
      <c r="BW44" s="67">
        <f t="shared" si="26"/>
        <v>5.883511227243618E-2</v>
      </c>
      <c r="BX44" s="67">
        <f t="shared" si="73"/>
        <v>528.50542353699996</v>
      </c>
      <c r="BY44" s="67">
        <f t="shared" si="27"/>
        <v>113.864130014</v>
      </c>
      <c r="BZ44" s="67">
        <f t="shared" si="28"/>
        <v>98.358132581000007</v>
      </c>
      <c r="CA44" s="67">
        <f t="shared" si="29"/>
        <v>7.2476017060000002</v>
      </c>
      <c r="CB44" s="40">
        <f t="shared" si="30"/>
        <v>103.32371976000024</v>
      </c>
      <c r="CC44" s="40">
        <f>SUMIFS($CB$3:$CB44,$D$3:$D44,D44)</f>
        <v>1402.9735980420005</v>
      </c>
      <c r="CD44" s="40">
        <f t="shared" si="59"/>
        <v>2106.7947005560004</v>
      </c>
      <c r="CE44" s="73">
        <f t="shared" si="98"/>
        <v>-0.39351279222623581</v>
      </c>
      <c r="CF44" s="73">
        <f t="shared" si="98"/>
        <v>0.30456881871245156</v>
      </c>
      <c r="CG44" s="73">
        <f t="shared" si="98"/>
        <v>6.5047818360649101E-2</v>
      </c>
      <c r="CH44" s="14">
        <f t="shared" si="31"/>
        <v>18.400594597693395</v>
      </c>
      <c r="CI44" s="14">
        <f t="shared" si="32"/>
        <v>0.13652412323736046</v>
      </c>
      <c r="CJ44" s="14">
        <f t="shared" si="74"/>
        <v>355.48169077478707</v>
      </c>
      <c r="CK44" s="264">
        <f t="shared" si="75"/>
        <v>2.7837586567985233</v>
      </c>
      <c r="CL44" s="81">
        <f t="shared" si="33"/>
        <v>147.85110809500026</v>
      </c>
      <c r="CM44" s="81">
        <f t="shared" si="34"/>
        <v>0.19535923550979664</v>
      </c>
      <c r="CN44" s="40">
        <f t="shared" si="35"/>
        <v>149.47943605600003</v>
      </c>
      <c r="CO44" s="40">
        <f>SUMIFS($CN$3:$CN44,$D$3:$D44,D44)</f>
        <v>546.92808826200007</v>
      </c>
      <c r="CP44" s="40">
        <f t="shared" si="76"/>
        <v>1598.6414651500002</v>
      </c>
      <c r="CQ44" s="73">
        <f t="shared" si="99"/>
        <v>0.52894176497426004</v>
      </c>
      <c r="CR44" s="73">
        <f t="shared" si="99"/>
        <v>0.37690715821615428</v>
      </c>
      <c r="CS44" s="73">
        <f t="shared" si="99"/>
        <v>0.11332877206770808</v>
      </c>
      <c r="CT44" s="40">
        <f t="shared" si="36"/>
        <v>26.620320193147901</v>
      </c>
      <c r="CU44" s="40">
        <f t="shared" si="37"/>
        <v>0.1975107845223055</v>
      </c>
      <c r="CV44" s="40">
        <f t="shared" si="38"/>
        <v>0.72266927572193196</v>
      </c>
      <c r="CW44" s="40">
        <f t="shared" si="77"/>
        <v>267.87618190720048</v>
      </c>
      <c r="CX44" s="267">
        <f t="shared" si="78"/>
        <v>2.112323529461098</v>
      </c>
      <c r="CY44" s="67">
        <v>80.242451634000005</v>
      </c>
      <c r="CZ44" s="67">
        <f t="shared" si="39"/>
        <v>14.290124527764588</v>
      </c>
      <c r="DA44" s="67">
        <f t="shared" si="79"/>
        <v>122.33148572431</v>
      </c>
      <c r="DB44" s="67">
        <v>0</v>
      </c>
      <c r="DC44" s="67">
        <f t="shared" si="40"/>
        <v>0</v>
      </c>
      <c r="DD44" s="67">
        <f t="shared" si="41"/>
        <v>69.23698442200002</v>
      </c>
      <c r="DE44" s="67">
        <f t="shared" si="42"/>
        <v>12.330195665383314</v>
      </c>
      <c r="DF44" s="81">
        <f t="shared" si="43"/>
        <v>780.27652055899989</v>
      </c>
      <c r="DG44" s="81">
        <f t="shared" si="44"/>
        <v>1.0309981880197019</v>
      </c>
      <c r="DH44" s="40">
        <f t="shared" si="45"/>
        <v>-46.155716295999781</v>
      </c>
      <c r="DI44" s="40">
        <f>SUMIFS($DH$3:$DH44,$D$3:$D44,D44)</f>
        <v>856.04550978000032</v>
      </c>
      <c r="DJ44" s="40">
        <f t="shared" si="60"/>
        <v>508.15323540600036</v>
      </c>
      <c r="DK44" s="40">
        <f t="shared" si="46"/>
        <v>-8.2197255954545057</v>
      </c>
      <c r="DL44" s="40">
        <f t="shared" si="80"/>
        <v>87.605508867586551</v>
      </c>
      <c r="DM44" s="73">
        <f t="shared" si="100"/>
        <v>-1.6357745040796794</v>
      </c>
      <c r="DN44" s="73">
        <f t="shared" si="100"/>
        <v>0.26220197532124923</v>
      </c>
      <c r="DO44" s="73">
        <f t="shared" si="100"/>
        <v>-6.2812368331448876E-2</v>
      </c>
      <c r="DP44" s="67">
        <f t="shared" si="47"/>
        <v>-6.0986661284945072E-2</v>
      </c>
      <c r="DQ44" s="264">
        <f t="shared" si="81"/>
        <v>0.6714351273374255</v>
      </c>
      <c r="DR44" s="81">
        <f t="shared" si="48"/>
        <v>-1.6283279609997763</v>
      </c>
      <c r="DS44" s="81">
        <f t="shared" si="82"/>
        <v>1036.6586589430005</v>
      </c>
      <c r="DT44" s="81">
        <f t="shared" si="49"/>
        <v>-2.1515490125088854E-3</v>
      </c>
      <c r="DU44" s="264">
        <f t="shared" si="83"/>
        <v>1.3697620917767341</v>
      </c>
      <c r="DV44" s="70">
        <v>288.710139825</v>
      </c>
      <c r="DW44" s="70">
        <v>312.61650369</v>
      </c>
      <c r="DX44" s="217">
        <v>56.100680922014696</v>
      </c>
      <c r="DY44" s="218">
        <f t="shared" si="50"/>
        <v>1308.5773509300147</v>
      </c>
      <c r="DZ44" s="218">
        <f t="shared" si="84"/>
        <v>16853.785706176972</v>
      </c>
      <c r="EA44" s="71">
        <f t="shared" si="105"/>
        <v>2.5126604371140449E-2</v>
      </c>
      <c r="EB44" s="219">
        <f t="shared" si="51"/>
        <v>843.70648211198545</v>
      </c>
      <c r="EC44" s="219">
        <f t="shared" si="85"/>
        <v>11108.824743691313</v>
      </c>
      <c r="ED44" s="71">
        <f t="shared" si="106"/>
        <v>6.8672473843722326E-2</v>
      </c>
      <c r="EE44" s="219">
        <f t="shared" si="52"/>
        <v>1124.4018328046109</v>
      </c>
      <c r="EF44" s="219">
        <f t="shared" si="86"/>
        <v>13009.094645819141</v>
      </c>
      <c r="EG44" s="71">
        <f t="shared" si="107"/>
        <v>4.2919116764212228E-2</v>
      </c>
      <c r="EH44" s="219">
        <f t="shared" si="53"/>
        <v>266.44852361737054</v>
      </c>
      <c r="EI44" s="219">
        <f t="shared" si="87"/>
        <v>2941.7005574984109</v>
      </c>
      <c r="EJ44" s="74">
        <f t="shared" si="108"/>
        <v>1.3217838705800178E-2</v>
      </c>
    </row>
    <row r="45" spans="1:140">
      <c r="A45" s="66">
        <v>38899</v>
      </c>
      <c r="B45" s="86">
        <f t="shared" si="0"/>
        <v>7</v>
      </c>
      <c r="C45" t="str">
        <f t="shared" si="1"/>
        <v>Julio</v>
      </c>
      <c r="D45">
        <f t="shared" si="54"/>
        <v>2006</v>
      </c>
      <c r="E45" s="65">
        <f t="shared" si="2"/>
        <v>75681.657797839813</v>
      </c>
      <c r="F45" s="65">
        <f t="shared" si="3"/>
        <v>5491.9047619047615</v>
      </c>
      <c r="G45" s="40">
        <f t="shared" si="4"/>
        <v>761.42231961999994</v>
      </c>
      <c r="H45" s="67">
        <f t="shared" si="55"/>
        <v>1.006085677528239</v>
      </c>
      <c r="I45" s="67">
        <f>SUMIFS($G$3:$G45,$D$3:$D45,D45)</f>
        <v>5529.4186593350005</v>
      </c>
      <c r="J45" s="14">
        <f t="shared" si="61"/>
        <v>9247.249472427</v>
      </c>
      <c r="K45" s="14">
        <f t="shared" si="62"/>
        <v>12.218613785031206</v>
      </c>
      <c r="L45" s="71">
        <f t="shared" si="88"/>
        <v>0.17350527484736222</v>
      </c>
      <c r="M45" s="71">
        <f t="shared" si="89"/>
        <v>7.6966699717571974E-2</v>
      </c>
      <c r="N45" s="71">
        <f t="shared" si="101"/>
        <v>0.13265505332908201</v>
      </c>
      <c r="O45" s="67">
        <f t="shared" si="5"/>
        <v>554.49492691500006</v>
      </c>
      <c r="P45" s="67">
        <f t="shared" si="6"/>
        <v>0.73266752215730013</v>
      </c>
      <c r="Q45" s="67">
        <f>SUMIFS($O$3:$O45,$D$3:$D45,D45)</f>
        <v>3681.5738936979997</v>
      </c>
      <c r="R45" s="67">
        <f t="shared" si="58"/>
        <v>6091.1094066829992</v>
      </c>
      <c r="S45" s="71">
        <f t="shared" si="90"/>
        <v>6.1830123030373496E-2</v>
      </c>
      <c r="T45" s="71">
        <f t="shared" si="91"/>
        <v>0.20285857628280857</v>
      </c>
      <c r="U45" s="71">
        <f t="shared" si="91"/>
        <v>0.15883673276205035</v>
      </c>
      <c r="V45" s="67">
        <v>251.83343551799999</v>
      </c>
      <c r="W45" s="67">
        <f t="shared" si="63"/>
        <v>2621.2293682979998</v>
      </c>
      <c r="X45" s="71">
        <f t="shared" si="102"/>
        <v>0.16118564839180882</v>
      </c>
      <c r="Y45" s="71">
        <f t="shared" si="92"/>
        <v>-4.7255084923311763E-2</v>
      </c>
      <c r="Z45" s="67">
        <v>299.58886893800008</v>
      </c>
      <c r="AA45" s="67">
        <f t="shared" si="64"/>
        <v>3408.5200147369997</v>
      </c>
      <c r="AB45" s="71">
        <f t="shared" si="103"/>
        <v>0.14137933768372424</v>
      </c>
      <c r="AC45" s="71">
        <f t="shared" si="93"/>
        <v>0.1950705704370439</v>
      </c>
      <c r="AD45" s="67">
        <v>110.98127458599998</v>
      </c>
      <c r="AE45" s="67">
        <v>136.19279026000001</v>
      </c>
      <c r="AF45" s="71">
        <f t="shared" si="94"/>
        <v>0.28559305273114099</v>
      </c>
      <c r="AG45" s="71">
        <f t="shared" si="95"/>
        <v>0.2453456822911011</v>
      </c>
      <c r="AH45" s="67">
        <f t="shared" si="7"/>
        <v>13.2662697</v>
      </c>
      <c r="AI45" s="67">
        <f t="shared" si="8"/>
        <v>1.7529042156339578E-2</v>
      </c>
      <c r="AJ45" s="67">
        <f t="shared" si="9"/>
        <v>19.294467171999997</v>
      </c>
      <c r="AK45" s="67">
        <f t="shared" si="10"/>
        <v>2.5494244884988134E-2</v>
      </c>
      <c r="AL45" s="67">
        <f t="shared" si="11"/>
        <v>174.36665583300001</v>
      </c>
      <c r="AM45" s="67">
        <f t="shared" si="12"/>
        <v>31.749759581141074</v>
      </c>
      <c r="AN45" s="67">
        <v>132.97285224499998</v>
      </c>
      <c r="AO45" s="67">
        <f t="shared" si="13"/>
        <v>24.212519701248592</v>
      </c>
      <c r="AP45" s="81">
        <f>SUMIFS($AO$3:$AO45,$D$3:$D45,D45)</f>
        <v>163.0389163984407</v>
      </c>
      <c r="AQ45" s="67">
        <v>0</v>
      </c>
      <c r="AR45" s="67">
        <f t="shared" si="14"/>
        <v>0</v>
      </c>
      <c r="AS45" s="81">
        <f>SUMIFS($AR$3:$AR45,$D$3:$D45,D45)</f>
        <v>25.131373661736369</v>
      </c>
      <c r="AT45" s="67">
        <f t="shared" si="56"/>
        <v>41.393803588000026</v>
      </c>
      <c r="AU45" s="79">
        <f t="shared" si="15"/>
        <v>132.97285224499998</v>
      </c>
      <c r="AV45" s="40">
        <f t="shared" si="16"/>
        <v>638.16059073499991</v>
      </c>
      <c r="AW45" s="67">
        <f t="shared" si="17"/>
        <v>0.84321698190022343</v>
      </c>
      <c r="AX45" s="67">
        <f>SUMIFS($AV$3:$AV45,$D$3:$D45,D45)</f>
        <v>4003.1833324079998</v>
      </c>
      <c r="AY45" s="67">
        <f t="shared" si="65"/>
        <v>7116.4105124079997</v>
      </c>
      <c r="AZ45" s="67">
        <f t="shared" si="66"/>
        <v>9.4030848682216952</v>
      </c>
      <c r="BA45" s="262">
        <f t="shared" si="18"/>
        <v>601.39509739699997</v>
      </c>
      <c r="BB45" s="262">
        <f t="shared" si="19"/>
        <v>0.79463784871552545</v>
      </c>
      <c r="BC45" s="262">
        <f t="shared" si="67"/>
        <v>6649.2806609559993</v>
      </c>
      <c r="BD45" s="262">
        <f t="shared" si="68"/>
        <v>8.7858549276464046</v>
      </c>
      <c r="BE45" s="260">
        <f t="shared" si="20"/>
        <v>513.80280122099998</v>
      </c>
      <c r="BF45" s="260">
        <f t="shared" si="21"/>
        <v>0.67890003492453299</v>
      </c>
      <c r="BG45" s="260">
        <f t="shared" si="69"/>
        <v>6114.8514868809989</v>
      </c>
      <c r="BH45" s="260">
        <f t="shared" si="70"/>
        <v>8.0797007687317546</v>
      </c>
      <c r="BI45" s="71">
        <f t="shared" si="96"/>
        <v>4.9970783527863771E-2</v>
      </c>
      <c r="BJ45" s="71">
        <f t="shared" si="71"/>
        <v>0.1317270682357865</v>
      </c>
      <c r="BK45" s="74">
        <f t="shared" si="104"/>
        <v>0.13044490069572179</v>
      </c>
      <c r="BL45" s="67">
        <f t="shared" si="22"/>
        <v>299.40909122799997</v>
      </c>
      <c r="BM45" s="67">
        <f>SUMIFS($BL$3:$BL45,$D$3:$D45,D45)</f>
        <v>2061.3872661589999</v>
      </c>
      <c r="BN45" s="67">
        <f t="shared" si="72"/>
        <v>3617.951015871</v>
      </c>
      <c r="BO45" s="71">
        <f t="shared" si="97"/>
        <v>0.16954607414338629</v>
      </c>
      <c r="BP45" s="71">
        <f t="shared" si="97"/>
        <v>0.17579952700535983</v>
      </c>
      <c r="BQ45" s="71">
        <f t="shared" si="97"/>
        <v>0.1520870542809416</v>
      </c>
      <c r="BR45" s="67">
        <v>225.475695731</v>
      </c>
      <c r="BS45" s="67">
        <f t="shared" si="57"/>
        <v>73.933395496999964</v>
      </c>
      <c r="BT45" s="67">
        <f t="shared" si="23"/>
        <v>52.351782014000001</v>
      </c>
      <c r="BU45" s="67">
        <f t="shared" si="24"/>
        <v>87.592296176000005</v>
      </c>
      <c r="BV45" s="67">
        <f t="shared" si="25"/>
        <v>15.949347261735889</v>
      </c>
      <c r="BW45" s="67">
        <f t="shared" si="26"/>
        <v>0.11573781379099252</v>
      </c>
      <c r="BX45" s="67">
        <f t="shared" si="73"/>
        <v>534.42917407500011</v>
      </c>
      <c r="BY45" s="67">
        <f t="shared" si="27"/>
        <v>88.617685749999993</v>
      </c>
      <c r="BZ45" s="67">
        <f t="shared" si="28"/>
        <v>100.72538216800001</v>
      </c>
      <c r="CA45" s="67">
        <f t="shared" si="29"/>
        <v>9.4643533990000002</v>
      </c>
      <c r="CB45" s="40">
        <f t="shared" si="30"/>
        <v>123.26172888500003</v>
      </c>
      <c r="CC45" s="40">
        <f>SUMIFS($CB$3:$CB45,$D$3:$D45,D45)</f>
        <v>1526.2353269270006</v>
      </c>
      <c r="CD45" s="40">
        <f t="shared" si="59"/>
        <v>2130.8389600190008</v>
      </c>
      <c r="CE45" s="73">
        <f t="shared" si="98"/>
        <v>0.24233897118190906</v>
      </c>
      <c r="CF45" s="73">
        <f t="shared" si="98"/>
        <v>0.29931253245782363</v>
      </c>
      <c r="CG45" s="73">
        <f t="shared" si="98"/>
        <v>0.14009938895037766</v>
      </c>
      <c r="CH45" s="14">
        <f t="shared" si="31"/>
        <v>22.444258272652394</v>
      </c>
      <c r="CI45" s="14">
        <f t="shared" si="32"/>
        <v>0.16286869562801556</v>
      </c>
      <c r="CJ45" s="14">
        <f t="shared" si="74"/>
        <v>361.44594542597304</v>
      </c>
      <c r="CK45" s="264">
        <f t="shared" si="75"/>
        <v>2.8155289168095119</v>
      </c>
      <c r="CL45" s="81">
        <f t="shared" si="33"/>
        <v>210.85402506100002</v>
      </c>
      <c r="CM45" s="81">
        <f t="shared" si="34"/>
        <v>0.27860650941900805</v>
      </c>
      <c r="CN45" s="40">
        <f t="shared" si="35"/>
        <v>91.870387643000001</v>
      </c>
      <c r="CO45" s="40">
        <f>SUMIFS($CN$3:$CN45,$D$3:$D45,D45)</f>
        <v>638.79847590500003</v>
      </c>
      <c r="CP45" s="40">
        <f t="shared" si="76"/>
        <v>1560.7831124899999</v>
      </c>
      <c r="CQ45" s="73">
        <f t="shared" si="99"/>
        <v>-0.29182702746959854</v>
      </c>
      <c r="CR45" s="73">
        <f t="shared" si="99"/>
        <v>0.21227088404917449</v>
      </c>
      <c r="CS45" s="73">
        <f t="shared" si="99"/>
        <v>5.8368363927738809E-2</v>
      </c>
      <c r="CT45" s="40">
        <f t="shared" si="36"/>
        <v>16.728328626575912</v>
      </c>
      <c r="CU45" s="40">
        <f t="shared" si="37"/>
        <v>0.12139055924013105</v>
      </c>
      <c r="CV45" s="40">
        <f t="shared" si="38"/>
        <v>0.84405983496206294</v>
      </c>
      <c r="CW45" s="40">
        <f t="shared" si="77"/>
        <v>263.05659036955115</v>
      </c>
      <c r="CX45" s="267">
        <f t="shared" si="78"/>
        <v>2.0623003748928834</v>
      </c>
      <c r="CY45" s="67">
        <v>54.717933922</v>
      </c>
      <c r="CZ45" s="67">
        <f t="shared" si="39"/>
        <v>9.9633799736581992</v>
      </c>
      <c r="DA45" s="67">
        <f t="shared" si="79"/>
        <v>123.19929650019867</v>
      </c>
      <c r="DB45" s="67">
        <v>0</v>
      </c>
      <c r="DC45" s="67">
        <f t="shared" si="40"/>
        <v>0</v>
      </c>
      <c r="DD45" s="67">
        <f t="shared" si="41"/>
        <v>37.152453721000001</v>
      </c>
      <c r="DE45" s="67">
        <f t="shared" si="42"/>
        <v>6.764948652917715</v>
      </c>
      <c r="DF45" s="81">
        <f t="shared" si="43"/>
        <v>730.03097837799987</v>
      </c>
      <c r="DG45" s="81">
        <f t="shared" si="44"/>
        <v>0.96460754114035441</v>
      </c>
      <c r="DH45" s="40">
        <f t="shared" si="45"/>
        <v>31.391341242000024</v>
      </c>
      <c r="DI45" s="40">
        <f>SUMIFS($DH$3:$DH45,$D$3:$D45,D45)</f>
        <v>887.43685102200038</v>
      </c>
      <c r="DJ45" s="40">
        <f t="shared" si="60"/>
        <v>570.0558475290004</v>
      </c>
      <c r="DK45" s="40">
        <f t="shared" si="46"/>
        <v>5.7159296460764812</v>
      </c>
      <c r="DL45" s="40">
        <f t="shared" si="80"/>
        <v>98.389355056421863</v>
      </c>
      <c r="DM45" s="73">
        <f t="shared" si="100"/>
        <v>-2.0288441069673073</v>
      </c>
      <c r="DN45" s="73">
        <f t="shared" si="100"/>
        <v>0.37012574064593973</v>
      </c>
      <c r="DO45" s="73">
        <f t="shared" si="100"/>
        <v>0.44578854046407002</v>
      </c>
      <c r="DP45" s="67">
        <f t="shared" si="47"/>
        <v>4.1478136387884501E-2</v>
      </c>
      <c r="DQ45" s="264">
        <f t="shared" si="81"/>
        <v>0.75322854191662747</v>
      </c>
      <c r="DR45" s="81">
        <f t="shared" si="48"/>
        <v>118.98363741800003</v>
      </c>
      <c r="DS45" s="81">
        <f t="shared" si="82"/>
        <v>1104.4850216040004</v>
      </c>
      <c r="DT45" s="81">
        <f t="shared" si="49"/>
        <v>0.15721595017887702</v>
      </c>
      <c r="DU45" s="264">
        <f t="shared" si="83"/>
        <v>1.4593827008312783</v>
      </c>
      <c r="DV45" s="70">
        <v>291.804056398</v>
      </c>
      <c r="DW45" s="70">
        <v>316.364993105</v>
      </c>
      <c r="DX45" s="217">
        <v>55.99067958687349</v>
      </c>
      <c r="DY45" s="218">
        <f t="shared" si="50"/>
        <v>1359.9090513602348</v>
      </c>
      <c r="DZ45" s="218">
        <f t="shared" si="84"/>
        <v>16854.148983462583</v>
      </c>
      <c r="EA45" s="71">
        <f t="shared" si="105"/>
        <v>3.4109536754765024E-2</v>
      </c>
      <c r="EB45" s="219">
        <f t="shared" si="51"/>
        <v>990.33433958354101</v>
      </c>
      <c r="EC45" s="219">
        <f t="shared" si="85"/>
        <v>11094.975674796842</v>
      </c>
      <c r="ED45" s="71">
        <f t="shared" si="106"/>
        <v>5.8014947388767446E-2</v>
      </c>
      <c r="EE45" s="219">
        <f t="shared" si="52"/>
        <v>1139.762180855206</v>
      </c>
      <c r="EF45" s="219">
        <f t="shared" si="86"/>
        <v>12980.102389881522</v>
      </c>
      <c r="EG45" s="71">
        <f t="shared" si="107"/>
        <v>3.2886663730695709E-2</v>
      </c>
      <c r="EH45" s="219">
        <f t="shared" si="53"/>
        <v>164.08157272043218</v>
      </c>
      <c r="EI45" s="219">
        <f t="shared" si="87"/>
        <v>2856.3188049548376</v>
      </c>
      <c r="EJ45" s="74">
        <f t="shared" si="108"/>
        <v>-3.7209721345390023E-2</v>
      </c>
    </row>
    <row r="46" spans="1:140">
      <c r="A46" s="66">
        <v>38930</v>
      </c>
      <c r="B46" s="86">
        <f t="shared" si="0"/>
        <v>8</v>
      </c>
      <c r="C46" t="str">
        <f t="shared" si="1"/>
        <v>Agosto</v>
      </c>
      <c r="D46">
        <f t="shared" si="54"/>
        <v>2006</v>
      </c>
      <c r="E46" s="65">
        <f t="shared" si="2"/>
        <v>75681.657797839813</v>
      </c>
      <c r="F46" s="65">
        <f t="shared" si="3"/>
        <v>5423.181818181818</v>
      </c>
      <c r="G46" s="40">
        <f t="shared" si="4"/>
        <v>764.826399993</v>
      </c>
      <c r="H46" s="67">
        <f t="shared" si="55"/>
        <v>1.0105835710364559</v>
      </c>
      <c r="I46" s="67">
        <f>SUMIFS($G$3:$G46,$D$3:$D46,D46)</f>
        <v>6294.2450593280009</v>
      </c>
      <c r="J46" s="14">
        <f t="shared" si="61"/>
        <v>9291.7153673940011</v>
      </c>
      <c r="K46" s="14">
        <f t="shared" si="62"/>
        <v>12.277367644633195</v>
      </c>
      <c r="L46" s="71">
        <f t="shared" si="88"/>
        <v>0.1586825844276456</v>
      </c>
      <c r="M46" s="71">
        <f t="shared" si="89"/>
        <v>6.1727280516850502E-2</v>
      </c>
      <c r="N46" s="71">
        <f t="shared" si="101"/>
        <v>0.12910396084675146</v>
      </c>
      <c r="O46" s="67">
        <f t="shared" si="5"/>
        <v>479.92949148100007</v>
      </c>
      <c r="P46" s="67">
        <f t="shared" si="6"/>
        <v>0.63414241369154933</v>
      </c>
      <c r="Q46" s="67">
        <f>SUMIFS($O$3:$O46,$D$3:$D46,D46)</f>
        <v>4161.5033851789995</v>
      </c>
      <c r="R46" s="67">
        <f t="shared" si="58"/>
        <v>6130.4387991639996</v>
      </c>
      <c r="S46" s="71">
        <f t="shared" si="90"/>
        <v>8.9263240226825413E-2</v>
      </c>
      <c r="T46" s="71">
        <f t="shared" si="91"/>
        <v>0.18856380082079172</v>
      </c>
      <c r="U46" s="71">
        <f t="shared" si="91"/>
        <v>0.15935568150223434</v>
      </c>
      <c r="V46" s="67">
        <v>174.46424490499999</v>
      </c>
      <c r="W46" s="67">
        <f t="shared" si="63"/>
        <v>2643.1451272619997</v>
      </c>
      <c r="X46" s="71">
        <f t="shared" si="102"/>
        <v>0.15430832671993278</v>
      </c>
      <c r="Y46" s="71">
        <f t="shared" si="92"/>
        <v>0.14366421815865249</v>
      </c>
      <c r="Z46" s="67">
        <v>302.67750612699996</v>
      </c>
      <c r="AA46" s="67">
        <f t="shared" si="64"/>
        <v>3430.8996147990001</v>
      </c>
      <c r="AB46" s="71">
        <f t="shared" si="103"/>
        <v>0.14556848242733844</v>
      </c>
      <c r="AC46" s="71">
        <f t="shared" si="93"/>
        <v>7.9842194956712298E-2</v>
      </c>
      <c r="AD46" s="67">
        <v>106.48363429700001</v>
      </c>
      <c r="AE46" s="67">
        <v>142.658647718</v>
      </c>
      <c r="AF46" s="71">
        <f t="shared" si="94"/>
        <v>0.14806573378127741</v>
      </c>
      <c r="AG46" s="71">
        <f t="shared" si="95"/>
        <v>0.15916248527490295</v>
      </c>
      <c r="AH46" s="67">
        <f t="shared" si="7"/>
        <v>97.755941964000002</v>
      </c>
      <c r="AI46" s="67">
        <f t="shared" si="8"/>
        <v>0.12916728413260295</v>
      </c>
      <c r="AJ46" s="67">
        <f t="shared" si="9"/>
        <v>11.759043780999999</v>
      </c>
      <c r="AK46" s="67">
        <f t="shared" si="10"/>
        <v>1.553750819308247E-2</v>
      </c>
      <c r="AL46" s="67">
        <f t="shared" si="11"/>
        <v>175.38192276699999</v>
      </c>
      <c r="AM46" s="67">
        <f t="shared" si="12"/>
        <v>32.339303502422261</v>
      </c>
      <c r="AN46" s="67">
        <v>129.14079606200002</v>
      </c>
      <c r="AO46" s="67">
        <f t="shared" si="13"/>
        <v>23.812735842460821</v>
      </c>
      <c r="AP46" s="81">
        <f>SUMIFS($AO$3:$AO46,$D$3:$D46,D46)</f>
        <v>186.85165224090153</v>
      </c>
      <c r="AQ46" s="67">
        <v>0</v>
      </c>
      <c r="AR46" s="67">
        <f t="shared" si="14"/>
        <v>0</v>
      </c>
      <c r="AS46" s="81">
        <f>SUMIFS($AR$3:$AR46,$D$3:$D46,D46)</f>
        <v>25.131373661736369</v>
      </c>
      <c r="AT46" s="67">
        <f t="shared" si="56"/>
        <v>46.241126704999971</v>
      </c>
      <c r="AU46" s="79">
        <f t="shared" si="15"/>
        <v>129.14079606200002</v>
      </c>
      <c r="AV46" s="40">
        <f t="shared" si="16"/>
        <v>607.162896101</v>
      </c>
      <c r="AW46" s="67">
        <f t="shared" si="17"/>
        <v>0.80225898027081843</v>
      </c>
      <c r="AX46" s="67">
        <f>SUMIFS($AV$3:$AV46,$D$3:$D46,D46)</f>
        <v>4610.346228509</v>
      </c>
      <c r="AY46" s="67">
        <f t="shared" si="65"/>
        <v>7214.6356358559997</v>
      </c>
      <c r="AZ46" s="67">
        <f t="shared" si="66"/>
        <v>9.5328720931664481</v>
      </c>
      <c r="BA46" s="262">
        <f t="shared" si="18"/>
        <v>564.49022452700001</v>
      </c>
      <c r="BB46" s="262">
        <f t="shared" si="19"/>
        <v>0.74587454999315872</v>
      </c>
      <c r="BC46" s="262">
        <f t="shared" si="67"/>
        <v>6744.780603397001</v>
      </c>
      <c r="BD46" s="262">
        <f t="shared" si="68"/>
        <v>8.9120413051912788</v>
      </c>
      <c r="BE46" s="260">
        <f t="shared" si="20"/>
        <v>541.57807564300003</v>
      </c>
      <c r="BF46" s="260">
        <f t="shared" si="21"/>
        <v>0.71560017499835782</v>
      </c>
      <c r="BG46" s="260">
        <f t="shared" si="69"/>
        <v>6214.2580618060001</v>
      </c>
      <c r="BH46" s="260">
        <f t="shared" si="70"/>
        <v>8.2110490740113971</v>
      </c>
      <c r="BI46" s="71">
        <f t="shared" si="96"/>
        <v>0.19300026196910158</v>
      </c>
      <c r="BJ46" s="71">
        <f t="shared" si="71"/>
        <v>0.13943416654836338</v>
      </c>
      <c r="BK46" s="74">
        <f t="shared" si="104"/>
        <v>0.14191548277274846</v>
      </c>
      <c r="BL46" s="67">
        <f t="shared" si="22"/>
        <v>310.86348425700004</v>
      </c>
      <c r="BM46" s="67">
        <f>SUMIFS($BL$3:$BL46,$D$3:$D46,D46)</f>
        <v>2372.2507504159998</v>
      </c>
      <c r="BN46" s="67">
        <f t="shared" si="72"/>
        <v>3679.0269862209998</v>
      </c>
      <c r="BO46" s="71">
        <f t="shared" si="97"/>
        <v>0.24451170274563716</v>
      </c>
      <c r="BP46" s="71">
        <f t="shared" si="97"/>
        <v>0.18436853790909669</v>
      </c>
      <c r="BQ46" s="71">
        <f t="shared" si="97"/>
        <v>0.16239513433312025</v>
      </c>
      <c r="BR46" s="67">
        <v>225.82567215899999</v>
      </c>
      <c r="BS46" s="67">
        <f t="shared" si="57"/>
        <v>85.037812098000046</v>
      </c>
      <c r="BT46" s="67">
        <f t="shared" si="23"/>
        <v>68.763329337999991</v>
      </c>
      <c r="BU46" s="67">
        <f t="shared" si="24"/>
        <v>22.912148883999997</v>
      </c>
      <c r="BV46" s="67">
        <f t="shared" si="25"/>
        <v>4.2248535365686024</v>
      </c>
      <c r="BW46" s="67">
        <f t="shared" si="26"/>
        <v>3.0274374994800894E-2</v>
      </c>
      <c r="BX46" s="67">
        <f t="shared" si="73"/>
        <v>530.52254159100005</v>
      </c>
      <c r="BY46" s="67">
        <f t="shared" si="27"/>
        <v>92.477829291999996</v>
      </c>
      <c r="BZ46" s="67">
        <f t="shared" si="28"/>
        <v>99.668258534999993</v>
      </c>
      <c r="CA46" s="67">
        <f t="shared" si="29"/>
        <v>12.477845794999997</v>
      </c>
      <c r="CB46" s="40">
        <f t="shared" si="30"/>
        <v>157.66350389199999</v>
      </c>
      <c r="CC46" s="40">
        <f>SUMIFS($CB$3:$CB46,$D$3:$D46,D46)</f>
        <v>1683.8988308190005</v>
      </c>
      <c r="CD46" s="40">
        <f t="shared" si="59"/>
        <v>2077.0797315380005</v>
      </c>
      <c r="CE46" s="73">
        <f t="shared" si="98"/>
        <v>-0.25427364350847592</v>
      </c>
      <c r="CF46" s="73">
        <f t="shared" si="98"/>
        <v>0.2148719124059153</v>
      </c>
      <c r="CG46" s="73">
        <f t="shared" si="98"/>
        <v>8.6753415104257048E-2</v>
      </c>
      <c r="CH46" s="14">
        <f t="shared" si="31"/>
        <v>29.072140521532145</v>
      </c>
      <c r="CI46" s="14">
        <f t="shared" si="32"/>
        <v>0.20832459076563756</v>
      </c>
      <c r="CJ46" s="14">
        <f t="shared" si="74"/>
        <v>355.26226761804259</v>
      </c>
      <c r="CK46" s="264">
        <f t="shared" si="75"/>
        <v>2.7444955514667475</v>
      </c>
      <c r="CL46" s="81">
        <f t="shared" si="33"/>
        <v>180.575652776</v>
      </c>
      <c r="CM46" s="81">
        <f t="shared" si="34"/>
        <v>0.23859896576043843</v>
      </c>
      <c r="CN46" s="40">
        <f t="shared" si="35"/>
        <v>114.60547796100001</v>
      </c>
      <c r="CO46" s="40">
        <f>SUMIFS($CN$3:$CN46,$D$3:$D46,D46)</f>
        <v>753.40395386600005</v>
      </c>
      <c r="CP46" s="40">
        <f t="shared" si="76"/>
        <v>1542.7541290589998</v>
      </c>
      <c r="CQ46" s="73">
        <f t="shared" si="99"/>
        <v>-0.13592985745774999</v>
      </c>
      <c r="CR46" s="73">
        <f t="shared" si="99"/>
        <v>0.14225125302987185</v>
      </c>
      <c r="CS46" s="73">
        <f t="shared" si="99"/>
        <v>1.8876382942537795E-2</v>
      </c>
      <c r="CT46" s="40">
        <f t="shared" si="36"/>
        <v>21.13251626135278</v>
      </c>
      <c r="CU46" s="40">
        <f t="shared" si="37"/>
        <v>0.15143098248076589</v>
      </c>
      <c r="CV46" s="40">
        <f t="shared" si="38"/>
        <v>0.99549081744282897</v>
      </c>
      <c r="CW46" s="40">
        <f t="shared" si="77"/>
        <v>262.07163410286631</v>
      </c>
      <c r="CX46" s="267">
        <f t="shared" si="78"/>
        <v>2.0384782442001881</v>
      </c>
      <c r="CY46" s="67">
        <v>67.218410650999999</v>
      </c>
      <c r="CZ46" s="67">
        <f t="shared" si="39"/>
        <v>12.394644491844774</v>
      </c>
      <c r="DA46" s="67">
        <f t="shared" si="79"/>
        <v>125.48011221516178</v>
      </c>
      <c r="DB46" s="67">
        <v>0</v>
      </c>
      <c r="DC46" s="67">
        <f t="shared" si="40"/>
        <v>0</v>
      </c>
      <c r="DD46" s="67">
        <f t="shared" si="41"/>
        <v>47.387067310000006</v>
      </c>
      <c r="DE46" s="67">
        <f t="shared" si="42"/>
        <v>8.7378717695080059</v>
      </c>
      <c r="DF46" s="81">
        <f t="shared" si="43"/>
        <v>721.76837406200002</v>
      </c>
      <c r="DG46" s="81">
        <f t="shared" si="44"/>
        <v>0.95368996275158424</v>
      </c>
      <c r="DH46" s="40">
        <f t="shared" si="45"/>
        <v>43.058025930999989</v>
      </c>
      <c r="DI46" s="40">
        <f>SUMIFS($DH$3:$DH46,$D$3:$D46,D46)</f>
        <v>930.49487695300036</v>
      </c>
      <c r="DJ46" s="40">
        <f t="shared" si="60"/>
        <v>534.32560247900028</v>
      </c>
      <c r="DK46" s="40">
        <f t="shared" si="46"/>
        <v>7.9396242601793627</v>
      </c>
      <c r="DL46" s="40">
        <f t="shared" si="80"/>
        <v>93.190633515176202</v>
      </c>
      <c r="DM46" s="73">
        <f t="shared" si="100"/>
        <v>-0.4534970066625339</v>
      </c>
      <c r="DN46" s="73">
        <f t="shared" si="100"/>
        <v>0.28080372818323518</v>
      </c>
      <c r="DO46" s="73">
        <f t="shared" si="100"/>
        <v>0.34557463111696274</v>
      </c>
      <c r="DP46" s="67">
        <f t="shared" si="47"/>
        <v>5.6893608284871632E-2</v>
      </c>
      <c r="DQ46" s="264">
        <f t="shared" si="81"/>
        <v>0.70601730726655887</v>
      </c>
      <c r="DR46" s="81">
        <f t="shared" si="48"/>
        <v>65.970174814999979</v>
      </c>
      <c r="DS46" s="81">
        <f t="shared" si="82"/>
        <v>1064.8481440700004</v>
      </c>
      <c r="DT46" s="81">
        <f t="shared" si="49"/>
        <v>8.7167983279672512E-2</v>
      </c>
      <c r="DU46" s="264">
        <f t="shared" si="83"/>
        <v>1.4070095384464405</v>
      </c>
      <c r="DV46" s="70">
        <v>302.99986570599998</v>
      </c>
      <c r="DW46" s="70">
        <v>326.73316547299999</v>
      </c>
      <c r="DX46" s="217">
        <v>56.100680922014696</v>
      </c>
      <c r="DY46" s="218">
        <f t="shared" si="50"/>
        <v>1363.3103688281105</v>
      </c>
      <c r="DZ46" s="218">
        <f t="shared" si="84"/>
        <v>16830.400336428425</v>
      </c>
      <c r="EA46" s="71">
        <f t="shared" si="105"/>
        <v>2.8499983542393359E-2</v>
      </c>
      <c r="EB46" s="219">
        <f t="shared" si="51"/>
        <v>855.47890612619813</v>
      </c>
      <c r="EC46" s="219">
        <f t="shared" si="85"/>
        <v>11102.076115635442</v>
      </c>
      <c r="ED46" s="71">
        <f t="shared" si="106"/>
        <v>5.6307771727237776E-2</v>
      </c>
      <c r="EE46" s="219">
        <f t="shared" si="52"/>
        <v>1082.2736660630098</v>
      </c>
      <c r="EF46" s="219">
        <f t="shared" si="86"/>
        <v>13082.412938663798</v>
      </c>
      <c r="EG46" s="71">
        <f t="shared" si="107"/>
        <v>4.1048843039405813E-2</v>
      </c>
      <c r="EH46" s="219">
        <f t="shared" si="53"/>
        <v>204.28535995902183</v>
      </c>
      <c r="EI46" s="219">
        <f t="shared" si="87"/>
        <v>2805.2156140365882</v>
      </c>
      <c r="EJ46" s="74">
        <f t="shared" si="108"/>
        <v>-7.5481358011734057E-2</v>
      </c>
    </row>
    <row r="47" spans="1:140">
      <c r="A47" s="66">
        <v>38961</v>
      </c>
      <c r="B47" s="86">
        <f t="shared" si="0"/>
        <v>9</v>
      </c>
      <c r="C47" t="str">
        <f t="shared" si="1"/>
        <v>Septiembre</v>
      </c>
      <c r="D47">
        <f t="shared" si="54"/>
        <v>2006</v>
      </c>
      <c r="E47" s="65">
        <f t="shared" si="2"/>
        <v>75681.657797839813</v>
      </c>
      <c r="F47" s="65">
        <f t="shared" si="3"/>
        <v>5398.25</v>
      </c>
      <c r="G47" s="40">
        <f t="shared" si="4"/>
        <v>939.74358420299995</v>
      </c>
      <c r="H47" s="67">
        <f t="shared" si="55"/>
        <v>1.2417058657901427</v>
      </c>
      <c r="I47" s="67">
        <f>SUMIFS($G$3:$G47,$D$3:$D47,D47)</f>
        <v>7233.9886435310009</v>
      </c>
      <c r="J47" s="14">
        <f t="shared" si="61"/>
        <v>9537.4120824640013</v>
      </c>
      <c r="K47" s="14">
        <f t="shared" si="62"/>
        <v>12.602012640817481</v>
      </c>
      <c r="L47" s="71">
        <f t="shared" si="88"/>
        <v>0.1808107521720721</v>
      </c>
      <c r="M47" s="71">
        <f t="shared" si="89"/>
        <v>0.35400594109288774</v>
      </c>
      <c r="N47" s="71">
        <f t="shared" si="101"/>
        <v>0.15655347711072776</v>
      </c>
      <c r="O47" s="67">
        <f t="shared" si="5"/>
        <v>541.64970596000001</v>
      </c>
      <c r="P47" s="67">
        <f t="shared" si="6"/>
        <v>0.71569482186403743</v>
      </c>
      <c r="Q47" s="67">
        <f>SUMIFS($O$3:$O47,$D$3:$D47,D47)</f>
        <v>4703.1530911389991</v>
      </c>
      <c r="R47" s="67">
        <f t="shared" si="58"/>
        <v>6196.3686231849988</v>
      </c>
      <c r="S47" s="71">
        <f t="shared" si="90"/>
        <v>0.1385895913205788</v>
      </c>
      <c r="T47" s="71">
        <f t="shared" si="91"/>
        <v>0.18258600803995995</v>
      </c>
      <c r="U47" s="71">
        <f t="shared" si="91"/>
        <v>0.17040781188028764</v>
      </c>
      <c r="V47" s="67">
        <v>254.35607483899994</v>
      </c>
      <c r="W47" s="67">
        <f t="shared" si="63"/>
        <v>2689.2886293390002</v>
      </c>
      <c r="X47" s="71">
        <f t="shared" si="102"/>
        <v>0.17437678297634474</v>
      </c>
      <c r="Y47" s="71">
        <f t="shared" si="92"/>
        <v>0.22161727058502279</v>
      </c>
      <c r="Z47" s="67">
        <v>281.18373795399992</v>
      </c>
      <c r="AA47" s="67">
        <f t="shared" si="64"/>
        <v>3431.1532576199997</v>
      </c>
      <c r="AB47" s="71">
        <f t="shared" si="103"/>
        <v>0.1386158166030782</v>
      </c>
      <c r="AC47" s="71">
        <f t="shared" si="93"/>
        <v>9.0286809919692956E-4</v>
      </c>
      <c r="AD47" s="67">
        <v>111.60980729399999</v>
      </c>
      <c r="AE47" s="67">
        <v>135.66546065699998</v>
      </c>
      <c r="AF47" s="71">
        <f t="shared" si="94"/>
        <v>0.18486630458225295</v>
      </c>
      <c r="AG47" s="71">
        <f t="shared" si="95"/>
        <v>3.2058689186247546E-2</v>
      </c>
      <c r="AH47" s="67">
        <f t="shared" si="7"/>
        <v>55.532774101000001</v>
      </c>
      <c r="AI47" s="67">
        <f t="shared" si="8"/>
        <v>7.3376793950971145E-2</v>
      </c>
      <c r="AJ47" s="67">
        <f t="shared" si="9"/>
        <v>38.509414827000001</v>
      </c>
      <c r="AK47" s="67">
        <f t="shared" si="10"/>
        <v>5.0883418714037711E-2</v>
      </c>
      <c r="AL47" s="67">
        <f t="shared" si="11"/>
        <v>304.05168931500003</v>
      </c>
      <c r="AM47" s="67">
        <f t="shared" si="12"/>
        <v>56.324121579215493</v>
      </c>
      <c r="AN47" s="67">
        <v>97.312699206000005</v>
      </c>
      <c r="AO47" s="67">
        <f t="shared" si="13"/>
        <v>18.026712213402494</v>
      </c>
      <c r="AP47" s="81">
        <f>SUMIFS($AO$3:$AO47,$D$3:$D47,D47)</f>
        <v>204.87836445430403</v>
      </c>
      <c r="AQ47" s="67">
        <v>163.19999999999999</v>
      </c>
      <c r="AR47" s="67">
        <f t="shared" si="14"/>
        <v>30.232019635993147</v>
      </c>
      <c r="AS47" s="81">
        <f>SUMIFS($AR$3:$AR47,$D$3:$D47,D47)</f>
        <v>55.363393297729516</v>
      </c>
      <c r="AT47" s="67">
        <f t="shared" si="56"/>
        <v>43.538990109000054</v>
      </c>
      <c r="AU47" s="79">
        <f t="shared" si="15"/>
        <v>260.51269920599998</v>
      </c>
      <c r="AV47" s="40">
        <f t="shared" si="16"/>
        <v>619.16008268299993</v>
      </c>
      <c r="AW47" s="67">
        <f t="shared" si="17"/>
        <v>0.81811115229121301</v>
      </c>
      <c r="AX47" s="67">
        <f>SUMIFS($AV$3:$AV47,$D$3:$D47,D47)</f>
        <v>5229.5063111919999</v>
      </c>
      <c r="AY47" s="67">
        <f t="shared" si="65"/>
        <v>7298.4845338460009</v>
      </c>
      <c r="AZ47" s="67">
        <f t="shared" si="66"/>
        <v>9.6436636646380673</v>
      </c>
      <c r="BA47" s="262">
        <f t="shared" si="18"/>
        <v>570.91150245699987</v>
      </c>
      <c r="BB47" s="262">
        <f t="shared" si="19"/>
        <v>0.7543591394126351</v>
      </c>
      <c r="BC47" s="262">
        <f t="shared" si="67"/>
        <v>6821.0104836120008</v>
      </c>
      <c r="BD47" s="262">
        <f t="shared" si="68"/>
        <v>9.0127656846949957</v>
      </c>
      <c r="BE47" s="260">
        <f t="shared" si="20"/>
        <v>528.08090215399989</v>
      </c>
      <c r="BF47" s="260">
        <f t="shared" si="21"/>
        <v>0.69776603409587701</v>
      </c>
      <c r="BG47" s="260">
        <f t="shared" si="69"/>
        <v>6286.5528253140001</v>
      </c>
      <c r="BH47" s="260">
        <f t="shared" si="70"/>
        <v>8.3065738888894121</v>
      </c>
      <c r="BI47" s="71">
        <f t="shared" si="96"/>
        <v>0.15663580434637669</v>
      </c>
      <c r="BJ47" s="71">
        <f t="shared" si="71"/>
        <v>0.14144404619401585</v>
      </c>
      <c r="BK47" s="74">
        <f t="shared" si="104"/>
        <v>0.12702507953326037</v>
      </c>
      <c r="BL47" s="67">
        <f t="shared" si="22"/>
        <v>298.97803657600002</v>
      </c>
      <c r="BM47" s="67">
        <f>SUMIFS($BL$3:$BL47,$D$3:$D47,D47)</f>
        <v>2671.2287869920001</v>
      </c>
      <c r="BN47" s="67">
        <f t="shared" si="72"/>
        <v>3728.5988209519992</v>
      </c>
      <c r="BO47" s="71">
        <f t="shared" si="97"/>
        <v>0.1987594308573275</v>
      </c>
      <c r="BP47" s="71">
        <f t="shared" si="97"/>
        <v>0.18596204755266355</v>
      </c>
      <c r="BQ47" s="71">
        <f t="shared" si="97"/>
        <v>0.16910857777515309</v>
      </c>
      <c r="BR47" s="67">
        <v>224.066077761</v>
      </c>
      <c r="BS47" s="67">
        <f t="shared" si="57"/>
        <v>74.91195881500002</v>
      </c>
      <c r="BT47" s="67">
        <f t="shared" si="23"/>
        <v>59.352472206000009</v>
      </c>
      <c r="BU47" s="67">
        <f t="shared" si="24"/>
        <v>42.830600302999997</v>
      </c>
      <c r="BV47" s="67">
        <f t="shared" si="25"/>
        <v>7.9341639055249384</v>
      </c>
      <c r="BW47" s="67">
        <f t="shared" si="26"/>
        <v>5.6593105316758152E-2</v>
      </c>
      <c r="BX47" s="67">
        <f t="shared" si="73"/>
        <v>534.45765829799996</v>
      </c>
      <c r="BY47" s="67">
        <f t="shared" si="27"/>
        <v>112.046044952</v>
      </c>
      <c r="BZ47" s="67">
        <f t="shared" si="28"/>
        <v>99.50569390199999</v>
      </c>
      <c r="CA47" s="67">
        <f t="shared" si="29"/>
        <v>6.4472347440000002</v>
      </c>
      <c r="CB47" s="40">
        <f t="shared" si="30"/>
        <v>320.58350152000003</v>
      </c>
      <c r="CC47" s="40">
        <f>SUMIFS($CB$3:$CB47,$D$3:$D47,D47)</f>
        <v>2004.4823323390005</v>
      </c>
      <c r="CD47" s="40">
        <f t="shared" si="59"/>
        <v>2238.9275486180004</v>
      </c>
      <c r="CE47" s="73">
        <f t="shared" si="98"/>
        <v>1.019605753117073</v>
      </c>
      <c r="CF47" s="73">
        <f t="shared" si="98"/>
        <v>0.29756185101347787</v>
      </c>
      <c r="CG47" s="73">
        <f t="shared" si="98"/>
        <v>0.26455684759311637</v>
      </c>
      <c r="CH47" s="14">
        <f t="shared" si="31"/>
        <v>59.386560740980883</v>
      </c>
      <c r="CI47" s="14">
        <f t="shared" si="32"/>
        <v>0.4235947134989298</v>
      </c>
      <c r="CJ47" s="14">
        <f t="shared" si="74"/>
        <v>388.67018694344461</v>
      </c>
      <c r="CK47" s="264">
        <f t="shared" si="75"/>
        <v>2.9583489761794124</v>
      </c>
      <c r="CL47" s="81">
        <f t="shared" si="33"/>
        <v>363.41410182300001</v>
      </c>
      <c r="CM47" s="81">
        <f t="shared" si="34"/>
        <v>0.48018781881568795</v>
      </c>
      <c r="CN47" s="40">
        <f t="shared" si="35"/>
        <v>123.274417554</v>
      </c>
      <c r="CO47" s="40">
        <f>SUMIFS($CN$3:$CN47,$D$3:$D47,D47)</f>
        <v>876.67837142000008</v>
      </c>
      <c r="CP47" s="40">
        <f t="shared" si="76"/>
        <v>1567.8195088129996</v>
      </c>
      <c r="CQ47" s="73">
        <f t="shared" si="99"/>
        <v>0.25522477681784173</v>
      </c>
      <c r="CR47" s="73">
        <f t="shared" si="99"/>
        <v>0.15689259486283169</v>
      </c>
      <c r="CS47" s="73">
        <f t="shared" si="99"/>
        <v>2.0355688940228989E-2</v>
      </c>
      <c r="CT47" s="40">
        <f t="shared" si="36"/>
        <v>22.835996397721484</v>
      </c>
      <c r="CU47" s="40">
        <f t="shared" si="37"/>
        <v>0.16288546147243438</v>
      </c>
      <c r="CV47" s="40">
        <f t="shared" si="38"/>
        <v>1.1583762789152634</v>
      </c>
      <c r="CW47" s="40">
        <f t="shared" si="77"/>
        <v>268.83476455506309</v>
      </c>
      <c r="CX47" s="267">
        <f t="shared" si="78"/>
        <v>2.0715977350825816</v>
      </c>
      <c r="CY47" s="67">
        <v>58.130030410000003</v>
      </c>
      <c r="CZ47" s="67">
        <f t="shared" si="39"/>
        <v>10.768310176446072</v>
      </c>
      <c r="DA47" s="67">
        <f t="shared" si="79"/>
        <v>128.7492107016885</v>
      </c>
      <c r="DB47" s="67">
        <v>0</v>
      </c>
      <c r="DC47" s="67">
        <f t="shared" si="40"/>
        <v>0</v>
      </c>
      <c r="DD47" s="67">
        <f t="shared" si="41"/>
        <v>65.144387143999992</v>
      </c>
      <c r="DE47" s="67">
        <f t="shared" si="42"/>
        <v>12.067686221275412</v>
      </c>
      <c r="DF47" s="81">
        <f t="shared" si="43"/>
        <v>742.43450023699995</v>
      </c>
      <c r="DG47" s="81">
        <f t="shared" si="44"/>
        <v>0.98099661376364733</v>
      </c>
      <c r="DH47" s="40">
        <f t="shared" si="45"/>
        <v>197.30908396600003</v>
      </c>
      <c r="DI47" s="40">
        <f>SUMIFS($DH$3:$DH47,$D$3:$D47,D47)</f>
        <v>1127.8039609190005</v>
      </c>
      <c r="DJ47" s="40">
        <f t="shared" si="60"/>
        <v>671.10803980500043</v>
      </c>
      <c r="DK47" s="40">
        <f t="shared" si="46"/>
        <v>36.550564343259396</v>
      </c>
      <c r="DL47" s="40">
        <f t="shared" si="80"/>
        <v>119.83542238838146</v>
      </c>
      <c r="DM47" s="73">
        <f t="shared" si="100"/>
        <v>2.2598713941572566</v>
      </c>
      <c r="DN47" s="73">
        <f t="shared" si="100"/>
        <v>0.433006201962715</v>
      </c>
      <c r="DO47" s="73">
        <f t="shared" si="100"/>
        <v>1.8682121427269172</v>
      </c>
      <c r="DP47" s="67">
        <f t="shared" si="47"/>
        <v>0.26070925202649542</v>
      </c>
      <c r="DQ47" s="264">
        <f t="shared" si="81"/>
        <v>0.88675124109683001</v>
      </c>
      <c r="DR47" s="81">
        <f t="shared" si="48"/>
        <v>240.13968426900004</v>
      </c>
      <c r="DS47" s="81">
        <f t="shared" si="82"/>
        <v>1205.5656981030006</v>
      </c>
      <c r="DT47" s="81">
        <f t="shared" si="49"/>
        <v>0.31730235734325357</v>
      </c>
      <c r="DU47" s="264">
        <f t="shared" si="83"/>
        <v>1.5929430369024122</v>
      </c>
      <c r="DV47" s="70">
        <v>291.80449572600003</v>
      </c>
      <c r="DW47" s="70">
        <v>315.73707892599998</v>
      </c>
      <c r="DX47" s="217">
        <v>57.02194210382229</v>
      </c>
      <c r="DY47" s="218">
        <f t="shared" si="50"/>
        <v>1648.0385436398653</v>
      </c>
      <c r="DZ47" s="218">
        <f t="shared" si="84"/>
        <v>17159.851542480894</v>
      </c>
      <c r="EA47" s="71">
        <f t="shared" si="105"/>
        <v>5.2793046138375432E-2</v>
      </c>
      <c r="EB47" s="219">
        <f t="shared" si="51"/>
        <v>949.89697996219638</v>
      </c>
      <c r="EC47" s="219">
        <f t="shared" si="85"/>
        <v>11148.175037482444</v>
      </c>
      <c r="ED47" s="71">
        <f t="shared" si="106"/>
        <v>6.6297875003111351E-2</v>
      </c>
      <c r="EE47" s="219">
        <f t="shared" si="52"/>
        <v>1085.8277705723679</v>
      </c>
      <c r="EF47" s="219">
        <f t="shared" si="86"/>
        <v>13151.227909096529</v>
      </c>
      <c r="EG47" s="71">
        <f t="shared" si="107"/>
        <v>2.6452830810092642E-2</v>
      </c>
      <c r="EH47" s="219">
        <f t="shared" si="53"/>
        <v>216.18768671461416</v>
      </c>
      <c r="EI47" s="219">
        <f t="shared" si="87"/>
        <v>2834.8205216350179</v>
      </c>
      <c r="EJ47" s="74">
        <f t="shared" si="108"/>
        <v>-7.5357032717521588E-2</v>
      </c>
    </row>
    <row r="48" spans="1:140">
      <c r="A48" s="66">
        <v>38991</v>
      </c>
      <c r="B48" s="86">
        <f t="shared" si="0"/>
        <v>10</v>
      </c>
      <c r="C48" t="str">
        <f t="shared" si="1"/>
        <v>Octubre</v>
      </c>
      <c r="D48">
        <f t="shared" si="54"/>
        <v>2006</v>
      </c>
      <c r="E48" s="65">
        <f t="shared" si="2"/>
        <v>75681.657797839813</v>
      </c>
      <c r="F48" s="65">
        <f t="shared" si="3"/>
        <v>5344.772727272727</v>
      </c>
      <c r="G48" s="40">
        <f t="shared" si="4"/>
        <v>779.45492134000006</v>
      </c>
      <c r="H48" s="67">
        <f t="shared" si="55"/>
        <v>1.0299125891534688</v>
      </c>
      <c r="I48" s="67">
        <f>SUMIFS($G$3:$G48,$D$3:$D48,D48)</f>
        <v>8013.4435648710005</v>
      </c>
      <c r="J48" s="14">
        <f t="shared" si="61"/>
        <v>9608.1396463770016</v>
      </c>
      <c r="K48" s="14">
        <f t="shared" si="62"/>
        <v>12.695466677067488</v>
      </c>
      <c r="L48" s="71">
        <f t="shared" si="88"/>
        <v>0.17241019326578932</v>
      </c>
      <c r="M48" s="71">
        <f t="shared" si="89"/>
        <v>9.9795165477699621E-2</v>
      </c>
      <c r="N48" s="71">
        <f t="shared" si="101"/>
        <v>0.1613040159654513</v>
      </c>
      <c r="O48" s="67">
        <f t="shared" si="5"/>
        <v>507.00432923900007</v>
      </c>
      <c r="P48" s="67">
        <f t="shared" si="6"/>
        <v>0.66991704990567946</v>
      </c>
      <c r="Q48" s="67">
        <f>SUMIFS($O$3:$O48,$D$3:$D48,D48)</f>
        <v>5210.1574203779992</v>
      </c>
      <c r="R48" s="67">
        <f t="shared" si="58"/>
        <v>6230.8318617799996</v>
      </c>
      <c r="S48" s="71">
        <f t="shared" si="90"/>
        <v>7.2931728641909332E-2</v>
      </c>
      <c r="T48" s="71">
        <f t="shared" si="91"/>
        <v>0.17094074672939397</v>
      </c>
      <c r="U48" s="71">
        <f t="shared" si="91"/>
        <v>0.16098159361470077</v>
      </c>
      <c r="V48" s="67">
        <v>185.04441657100003</v>
      </c>
      <c r="W48" s="67">
        <f t="shared" si="63"/>
        <v>2720.8653614629998</v>
      </c>
      <c r="X48" s="71">
        <f t="shared" si="102"/>
        <v>0.17928411630350816</v>
      </c>
      <c r="Y48" s="71">
        <f t="shared" si="92"/>
        <v>0.20575492643798277</v>
      </c>
      <c r="Z48" s="67">
        <v>333.51552287599998</v>
      </c>
      <c r="AA48" s="67">
        <f t="shared" si="64"/>
        <v>3461.7657097289994</v>
      </c>
      <c r="AB48" s="71">
        <f t="shared" si="103"/>
        <v>0.1370993656455759</v>
      </c>
      <c r="AC48" s="71">
        <f t="shared" si="93"/>
        <v>0.10106352514513706</v>
      </c>
      <c r="AD48" s="67">
        <v>120.16693952600004</v>
      </c>
      <c r="AE48" s="67">
        <v>152.892750729</v>
      </c>
      <c r="AF48" s="71">
        <f t="shared" si="94"/>
        <v>0.23946145982323319</v>
      </c>
      <c r="AG48" s="71">
        <f t="shared" si="95"/>
        <v>0.10154085239979516</v>
      </c>
      <c r="AH48" s="67">
        <f t="shared" si="7"/>
        <v>52.327414449000003</v>
      </c>
      <c r="AI48" s="67">
        <f t="shared" si="8"/>
        <v>6.9141474924844459E-2</v>
      </c>
      <c r="AJ48" s="67">
        <f t="shared" si="9"/>
        <v>15.920582838</v>
      </c>
      <c r="AK48" s="67">
        <f t="shared" si="10"/>
        <v>2.1036250131474289E-2</v>
      </c>
      <c r="AL48" s="67">
        <f t="shared" si="11"/>
        <v>204.20259481399998</v>
      </c>
      <c r="AM48" s="67">
        <f t="shared" si="12"/>
        <v>38.206038915746056</v>
      </c>
      <c r="AN48" s="67">
        <v>165.05446185699998</v>
      </c>
      <c r="AO48" s="67">
        <f t="shared" si="13"/>
        <v>30.881474344975974</v>
      </c>
      <c r="AP48" s="81">
        <f>SUMIFS($AO$3:$AO48,$D$3:$D48,D48)</f>
        <v>235.75983879928</v>
      </c>
      <c r="AQ48" s="67">
        <v>0</v>
      </c>
      <c r="AR48" s="67">
        <f t="shared" si="14"/>
        <v>0</v>
      </c>
      <c r="AS48" s="81">
        <f>SUMIFS($AR$3:$AR48,$D$3:$D48,D48)</f>
        <v>55.363393297729516</v>
      </c>
      <c r="AT48" s="67">
        <f t="shared" si="56"/>
        <v>39.148132957000001</v>
      </c>
      <c r="AU48" s="79">
        <f t="shared" si="15"/>
        <v>165.05446185699998</v>
      </c>
      <c r="AV48" s="40">
        <f t="shared" si="16"/>
        <v>588.03292461300009</v>
      </c>
      <c r="AW48" s="67">
        <f t="shared" si="17"/>
        <v>0.77698208750097486</v>
      </c>
      <c r="AX48" s="67">
        <f>SUMIFS($AV$3:$AV48,$D$3:$D48,D48)</f>
        <v>5817.5392358050003</v>
      </c>
      <c r="AY48" s="67">
        <f t="shared" si="65"/>
        <v>7356.5334222789998</v>
      </c>
      <c r="AZ48" s="67">
        <f t="shared" si="66"/>
        <v>9.7203650611482484</v>
      </c>
      <c r="BA48" s="262">
        <f t="shared" si="18"/>
        <v>553.26764380400004</v>
      </c>
      <c r="BB48" s="262">
        <f t="shared" si="19"/>
        <v>0.73104588337888132</v>
      </c>
      <c r="BC48" s="262">
        <f t="shared" si="67"/>
        <v>6903.1462503380008</v>
      </c>
      <c r="BD48" s="262">
        <f t="shared" si="68"/>
        <v>9.1212936545042727</v>
      </c>
      <c r="BE48" s="260">
        <f t="shared" si="20"/>
        <v>519.41944134300002</v>
      </c>
      <c r="BF48" s="260">
        <f t="shared" si="21"/>
        <v>0.6863214369992644</v>
      </c>
      <c r="BG48" s="260">
        <f t="shared" si="69"/>
        <v>6364.0352131580003</v>
      </c>
      <c r="BH48" s="260">
        <f t="shared" si="70"/>
        <v>8.4089532369356323</v>
      </c>
      <c r="BI48" s="71">
        <f t="shared" si="96"/>
        <v>0.1095295036646815</v>
      </c>
      <c r="BJ48" s="71">
        <f t="shared" si="71"/>
        <v>0.13813497690527043</v>
      </c>
      <c r="BK48" s="74">
        <f t="shared" si="104"/>
        <v>0.1436936057470326</v>
      </c>
      <c r="BL48" s="67">
        <f t="shared" si="22"/>
        <v>300.83040805600001</v>
      </c>
      <c r="BM48" s="67">
        <f>SUMIFS($BL$3:$BL48,$D$3:$D48,D48)</f>
        <v>2972.0591950480002</v>
      </c>
      <c r="BN48" s="67">
        <f t="shared" si="72"/>
        <v>3774.2508644150003</v>
      </c>
      <c r="BO48" s="71">
        <f t="shared" si="97"/>
        <v>0.17890248468287395</v>
      </c>
      <c r="BP48" s="71">
        <f t="shared" si="97"/>
        <v>0.18524363843104918</v>
      </c>
      <c r="BQ48" s="71">
        <f t="shared" si="97"/>
        <v>0.17522850603067197</v>
      </c>
      <c r="BR48" s="67">
        <v>226.02294927099999</v>
      </c>
      <c r="BS48" s="67">
        <f t="shared" si="57"/>
        <v>74.807458785000023</v>
      </c>
      <c r="BT48" s="67">
        <f t="shared" si="23"/>
        <v>50.629198478000006</v>
      </c>
      <c r="BU48" s="67">
        <f t="shared" si="24"/>
        <v>33.848202461</v>
      </c>
      <c r="BV48" s="67">
        <f t="shared" si="25"/>
        <v>6.3329544937024282</v>
      </c>
      <c r="BW48" s="67">
        <f t="shared" si="26"/>
        <v>4.4724446379616874E-2</v>
      </c>
      <c r="BX48" s="67">
        <f t="shared" si="73"/>
        <v>539.11103717999993</v>
      </c>
      <c r="BY48" s="67">
        <f t="shared" si="27"/>
        <v>83.281230261000005</v>
      </c>
      <c r="BZ48" s="67">
        <f t="shared" si="28"/>
        <v>98.741710828999999</v>
      </c>
      <c r="CA48" s="67">
        <f t="shared" si="29"/>
        <v>20.702174528</v>
      </c>
      <c r="CB48" s="40">
        <f t="shared" si="30"/>
        <v>191.42199672699996</v>
      </c>
      <c r="CC48" s="40">
        <f>SUMIFS($CB$3:$CB48,$D$3:$D48,D48)</f>
        <v>2195.9043290660006</v>
      </c>
      <c r="CD48" s="40">
        <f t="shared" si="59"/>
        <v>2251.6062240980009</v>
      </c>
      <c r="CE48" s="73">
        <f t="shared" si="98"/>
        <v>7.0932303324944268E-2</v>
      </c>
      <c r="CF48" s="73">
        <f t="shared" si="98"/>
        <v>0.2740588972873077</v>
      </c>
      <c r="CG48" s="73">
        <f t="shared" si="98"/>
        <v>0.22282225356110685</v>
      </c>
      <c r="CH48" s="14">
        <f t="shared" si="31"/>
        <v>35.814805697954668</v>
      </c>
      <c r="CI48" s="14">
        <f t="shared" si="32"/>
        <v>0.25293050165249387</v>
      </c>
      <c r="CJ48" s="14">
        <f t="shared" si="74"/>
        <v>395.27288519607458</v>
      </c>
      <c r="CK48" s="264">
        <f t="shared" si="75"/>
        <v>2.9751016159192392</v>
      </c>
      <c r="CL48" s="81">
        <f t="shared" si="33"/>
        <v>225.27019918799996</v>
      </c>
      <c r="CM48" s="81">
        <f t="shared" si="34"/>
        <v>0.29765494803211073</v>
      </c>
      <c r="CN48" s="40">
        <f t="shared" si="35"/>
        <v>155.807526182</v>
      </c>
      <c r="CO48" s="40">
        <f>SUMIFS($CN$3:$CN48,$D$3:$D48,D48)</f>
        <v>1032.485897602</v>
      </c>
      <c r="CP48" s="40">
        <f t="shared" si="76"/>
        <v>1625.0065685669997</v>
      </c>
      <c r="CQ48" s="73">
        <f t="shared" si="99"/>
        <v>0.579870100246896</v>
      </c>
      <c r="CR48" s="73">
        <f t="shared" si="99"/>
        <v>0.20560098657261849</v>
      </c>
      <c r="CS48" s="73">
        <f t="shared" si="99"/>
        <v>0.17610466457425455</v>
      </c>
      <c r="CT48" s="40">
        <f t="shared" si="36"/>
        <v>29.151384751490411</v>
      </c>
      <c r="CU48" s="40">
        <f t="shared" si="37"/>
        <v>0.20587224264853143</v>
      </c>
      <c r="CV48" s="40">
        <f t="shared" si="38"/>
        <v>1.3642485215637947</v>
      </c>
      <c r="CW48" s="40">
        <f t="shared" si="77"/>
        <v>281.86855877783256</v>
      </c>
      <c r="CX48" s="267">
        <f t="shared" si="78"/>
        <v>2.1471603765706391</v>
      </c>
      <c r="CY48" s="67">
        <v>81.002848880999991</v>
      </c>
      <c r="CZ48" s="67">
        <f t="shared" si="39"/>
        <v>15.155527281387933</v>
      </c>
      <c r="DA48" s="67">
        <f t="shared" si="79"/>
        <v>136.45818562077437</v>
      </c>
      <c r="DB48" s="67">
        <v>0</v>
      </c>
      <c r="DC48" s="67">
        <f t="shared" si="40"/>
        <v>0</v>
      </c>
      <c r="DD48" s="67">
        <f t="shared" si="41"/>
        <v>74.804677301000012</v>
      </c>
      <c r="DE48" s="67">
        <f t="shared" si="42"/>
        <v>13.995857470102482</v>
      </c>
      <c r="DF48" s="81">
        <f t="shared" si="43"/>
        <v>743.84045079500015</v>
      </c>
      <c r="DG48" s="81">
        <f t="shared" si="44"/>
        <v>0.98285433014950641</v>
      </c>
      <c r="DH48" s="40">
        <f t="shared" si="45"/>
        <v>35.614470544999961</v>
      </c>
      <c r="DI48" s="40">
        <f>SUMIFS($DH$3:$DH48,$D$3:$D48,D48)</f>
        <v>1163.4184314640004</v>
      </c>
      <c r="DJ48" s="40">
        <f t="shared" si="60"/>
        <v>626.59965553100051</v>
      </c>
      <c r="DK48" s="40">
        <f t="shared" si="46"/>
        <v>6.6634209464642531</v>
      </c>
      <c r="DL48" s="40">
        <f t="shared" si="80"/>
        <v>113.40432641824199</v>
      </c>
      <c r="DM48" s="73">
        <f t="shared" si="100"/>
        <v>-0.55550172762248384</v>
      </c>
      <c r="DN48" s="73">
        <f t="shared" si="100"/>
        <v>0.3416693318415096</v>
      </c>
      <c r="DO48" s="73">
        <f t="shared" si="100"/>
        <v>0.36325793008709306</v>
      </c>
      <c r="DP48" s="67">
        <f t="shared" si="47"/>
        <v>4.7058259003962391E-2</v>
      </c>
      <c r="DQ48" s="264">
        <f t="shared" si="81"/>
        <v>0.82794123934859887</v>
      </c>
      <c r="DR48" s="81">
        <f t="shared" si="48"/>
        <v>69.46267300599996</v>
      </c>
      <c r="DS48" s="81">
        <f t="shared" si="82"/>
        <v>1165.7106927110008</v>
      </c>
      <c r="DT48" s="81">
        <f t="shared" si="49"/>
        <v>9.1782705383579272E-2</v>
      </c>
      <c r="DU48" s="264">
        <f t="shared" si="83"/>
        <v>1.5402816569172375</v>
      </c>
      <c r="DV48" s="70">
        <v>295.742230624</v>
      </c>
      <c r="DW48" s="70">
        <v>319.53638982299998</v>
      </c>
      <c r="DX48" s="217">
        <v>58.14945578901964</v>
      </c>
      <c r="DY48" s="218">
        <f t="shared" si="50"/>
        <v>1340.4337336673484</v>
      </c>
      <c r="DZ48" s="218">
        <f t="shared" si="84"/>
        <v>17175.267738875613</v>
      </c>
      <c r="EA48" s="71">
        <f t="shared" si="105"/>
        <v>5.8932939957321295E-2</v>
      </c>
      <c r="EB48" s="219">
        <f t="shared" si="51"/>
        <v>871.89866587665927</v>
      </c>
      <c r="EC48" s="219">
        <f t="shared" si="85"/>
        <v>11136.623635256252</v>
      </c>
      <c r="ED48" s="71">
        <f t="shared" si="106"/>
        <v>5.9200342582093946E-2</v>
      </c>
      <c r="EE48" s="219">
        <f t="shared" si="52"/>
        <v>1011.244072079585</v>
      </c>
      <c r="EF48" s="219">
        <f t="shared" si="86"/>
        <v>13171.628132615684</v>
      </c>
      <c r="EG48" s="71">
        <f t="shared" si="107"/>
        <v>4.3652125903870465E-2</v>
      </c>
      <c r="EH48" s="219">
        <f t="shared" si="53"/>
        <v>267.94322331632401</v>
      </c>
      <c r="EI48" s="219">
        <f t="shared" si="87"/>
        <v>2918.3855829095774</v>
      </c>
      <c r="EJ48" s="74">
        <f t="shared" si="108"/>
        <v>6.9902034767762355E-2</v>
      </c>
    </row>
    <row r="49" spans="1:140">
      <c r="A49" s="66">
        <v>39022</v>
      </c>
      <c r="B49" s="86">
        <f t="shared" si="0"/>
        <v>11</v>
      </c>
      <c r="C49" t="str">
        <f t="shared" si="1"/>
        <v>Noviembre</v>
      </c>
      <c r="D49">
        <f t="shared" si="54"/>
        <v>2006</v>
      </c>
      <c r="E49" s="65">
        <f t="shared" si="2"/>
        <v>75681.657797839813</v>
      </c>
      <c r="F49" s="65">
        <f t="shared" si="3"/>
        <v>5396.363636363636</v>
      </c>
      <c r="G49" s="40">
        <f t="shared" si="4"/>
        <v>811.85265980700001</v>
      </c>
      <c r="H49" s="67">
        <f t="shared" si="55"/>
        <v>1.0727205024705111</v>
      </c>
      <c r="I49" s="67">
        <f>SUMIFS($G$3:$G49,$D$3:$D49,D49)</f>
        <v>8825.2962246780007</v>
      </c>
      <c r="J49" s="14">
        <f t="shared" si="61"/>
        <v>9675.7335044440006</v>
      </c>
      <c r="K49" s="14">
        <f t="shared" si="62"/>
        <v>12.78478007219363</v>
      </c>
      <c r="L49" s="71">
        <f t="shared" si="88"/>
        <v>0.16439835313455031</v>
      </c>
      <c r="M49" s="71">
        <f t="shared" si="89"/>
        <v>9.0820367738980945E-2</v>
      </c>
      <c r="N49" s="71">
        <f t="shared" si="101"/>
        <v>0.16821212645678352</v>
      </c>
      <c r="O49" s="67">
        <f t="shared" si="5"/>
        <v>596.62460225700011</v>
      </c>
      <c r="P49" s="67">
        <f t="shared" si="6"/>
        <v>0.78833447841575899</v>
      </c>
      <c r="Q49" s="67">
        <f>SUMIFS($O$3:$O49,$D$3:$D49,D49)</f>
        <v>5806.7820226349995</v>
      </c>
      <c r="R49" s="67">
        <f t="shared" si="58"/>
        <v>6322.7028271420004</v>
      </c>
      <c r="S49" s="71">
        <f t="shared" si="90"/>
        <v>0.18201149758354562</v>
      </c>
      <c r="T49" s="71">
        <f t="shared" si="91"/>
        <v>0.17206865572989893</v>
      </c>
      <c r="U49" s="71">
        <f t="shared" si="91"/>
        <v>0.17763937159558951</v>
      </c>
      <c r="V49" s="67">
        <v>266.91154273300003</v>
      </c>
      <c r="W49" s="67">
        <f t="shared" si="63"/>
        <v>2788.1144892350003</v>
      </c>
      <c r="X49" s="71">
        <f t="shared" si="102"/>
        <v>0.2139195914954457</v>
      </c>
      <c r="Y49" s="71">
        <f t="shared" si="92"/>
        <v>0.33681415595987763</v>
      </c>
      <c r="Z49" s="67">
        <v>322.21708225000003</v>
      </c>
      <c r="AA49" s="67">
        <f t="shared" si="64"/>
        <v>3491.601639338</v>
      </c>
      <c r="AB49" s="71">
        <f t="shared" si="103"/>
        <v>0.13867827963766644</v>
      </c>
      <c r="AC49" s="71">
        <f t="shared" si="93"/>
        <v>0.10204464049580553</v>
      </c>
      <c r="AD49" s="67">
        <v>116.34430454000001</v>
      </c>
      <c r="AE49" s="67">
        <v>138.18596469799999</v>
      </c>
      <c r="AF49" s="71">
        <f t="shared" si="94"/>
        <v>0.13746987669534616</v>
      </c>
      <c r="AG49" s="71">
        <f t="shared" si="95"/>
        <v>-1.2811333152880744E-2</v>
      </c>
      <c r="AH49" s="67">
        <f t="shared" si="7"/>
        <v>31.978403341</v>
      </c>
      <c r="AI49" s="67">
        <f t="shared" si="8"/>
        <v>4.2253835700085264E-2</v>
      </c>
      <c r="AJ49" s="67">
        <f t="shared" si="9"/>
        <v>17.720093231</v>
      </c>
      <c r="AK49" s="67">
        <f t="shared" si="10"/>
        <v>2.3413986620554425E-2</v>
      </c>
      <c r="AL49" s="67">
        <f t="shared" si="11"/>
        <v>165.52956097800001</v>
      </c>
      <c r="AM49" s="67">
        <f t="shared" si="12"/>
        <v>30.674278483119949</v>
      </c>
      <c r="AN49" s="67">
        <v>126.964387872</v>
      </c>
      <c r="AO49" s="67">
        <f t="shared" si="13"/>
        <v>23.527767294339625</v>
      </c>
      <c r="AP49" s="81">
        <f>SUMIFS($AO$3:$AO49,$D$3:$D49,D49)</f>
        <v>259.28760609361962</v>
      </c>
      <c r="AQ49" s="67">
        <v>0</v>
      </c>
      <c r="AR49" s="67">
        <f t="shared" si="14"/>
        <v>0</v>
      </c>
      <c r="AS49" s="81">
        <f>SUMIFS($AR$3:$AR49,$D$3:$D49,D49)</f>
        <v>55.363393297729516</v>
      </c>
      <c r="AT49" s="67">
        <f t="shared" si="56"/>
        <v>38.565173106000003</v>
      </c>
      <c r="AU49" s="79">
        <f t="shared" si="15"/>
        <v>126.964387872</v>
      </c>
      <c r="AV49" s="40">
        <f t="shared" si="16"/>
        <v>596.15757882299999</v>
      </c>
      <c r="AW49" s="67">
        <f t="shared" si="17"/>
        <v>0.78771738908712985</v>
      </c>
      <c r="AX49" s="67">
        <f>SUMIFS($AV$3:$AV49,$D$3:$D49,D49)</f>
        <v>6413.6968146280005</v>
      </c>
      <c r="AY49" s="67">
        <f t="shared" si="65"/>
        <v>7353.921127224</v>
      </c>
      <c r="AZ49" s="67">
        <f t="shared" si="66"/>
        <v>9.7169133726797181</v>
      </c>
      <c r="BA49" s="262">
        <f t="shared" si="18"/>
        <v>582.47164983999994</v>
      </c>
      <c r="BB49" s="262">
        <f t="shared" si="19"/>
        <v>0.76963384099736964</v>
      </c>
      <c r="BC49" s="262">
        <f t="shared" si="67"/>
        <v>6958.920109447</v>
      </c>
      <c r="BD49" s="262">
        <f t="shared" si="68"/>
        <v>9.1949889998916348</v>
      </c>
      <c r="BE49" s="260">
        <f t="shared" si="20"/>
        <v>557.87751955099998</v>
      </c>
      <c r="BF49" s="260">
        <f t="shared" si="21"/>
        <v>0.73713702340030329</v>
      </c>
      <c r="BG49" s="260">
        <f t="shared" si="69"/>
        <v>6431.7039344939994</v>
      </c>
      <c r="BH49" s="260">
        <f t="shared" si="70"/>
        <v>8.4983655507049161</v>
      </c>
      <c r="BI49" s="71">
        <f t="shared" si="96"/>
        <v>-4.3627696865931043E-3</v>
      </c>
      <c r="BJ49" s="71">
        <f t="shared" si="71"/>
        <v>0.12319280174165148</v>
      </c>
      <c r="BK49" s="74">
        <f t="shared" si="104"/>
        <v>0.12476430862704735</v>
      </c>
      <c r="BL49" s="67">
        <f t="shared" si="22"/>
        <v>307.61396518700002</v>
      </c>
      <c r="BM49" s="67">
        <f>SUMIFS($BL$3:$BL49,$D$3:$D49,D49)</f>
        <v>3279.6731602350001</v>
      </c>
      <c r="BN49" s="67">
        <f t="shared" si="72"/>
        <v>3816.9975185659996</v>
      </c>
      <c r="BO49" s="71">
        <f t="shared" si="97"/>
        <v>0.16138893842279378</v>
      </c>
      <c r="BP49" s="71">
        <f t="shared" si="97"/>
        <v>0.18296464265392443</v>
      </c>
      <c r="BQ49" s="71">
        <f t="shared" si="97"/>
        <v>0.18307308350146356</v>
      </c>
      <c r="BR49" s="67">
        <v>228.13104497099999</v>
      </c>
      <c r="BS49" s="67">
        <f t="shared" si="57"/>
        <v>79.482920216000025</v>
      </c>
      <c r="BT49" s="67">
        <f t="shared" si="23"/>
        <v>79.861644753000007</v>
      </c>
      <c r="BU49" s="67">
        <f t="shared" si="24"/>
        <v>24.594130288999999</v>
      </c>
      <c r="BV49" s="67">
        <f t="shared" si="25"/>
        <v>4.5575376209400273</v>
      </c>
      <c r="BW49" s="67">
        <f t="shared" si="26"/>
        <v>3.2496817597066421E-2</v>
      </c>
      <c r="BX49" s="67">
        <f t="shared" si="73"/>
        <v>527.21617495299995</v>
      </c>
      <c r="BY49" s="67">
        <f t="shared" si="27"/>
        <v>70.032494661000001</v>
      </c>
      <c r="BZ49" s="67">
        <f t="shared" si="28"/>
        <v>100.811057612</v>
      </c>
      <c r="CA49" s="67">
        <f t="shared" si="29"/>
        <v>13.244286320999999</v>
      </c>
      <c r="CB49" s="40">
        <f t="shared" si="30"/>
        <v>215.69508098400001</v>
      </c>
      <c r="CC49" s="40">
        <f>SUMIFS($CB$3:$CB49,$D$3:$D49,D49)</f>
        <v>2411.5994100500006</v>
      </c>
      <c r="CD49" s="40">
        <f t="shared" si="59"/>
        <v>2321.8123772200011</v>
      </c>
      <c r="CE49" s="73">
        <f t="shared" si="98"/>
        <v>0.48255323723735577</v>
      </c>
      <c r="CF49" s="73">
        <f t="shared" si="98"/>
        <v>0.29028842362116114</v>
      </c>
      <c r="CG49" s="73">
        <f t="shared" si="98"/>
        <v>0.33106590816375303</v>
      </c>
      <c r="CH49" s="14">
        <f t="shared" si="31"/>
        <v>39.97044964326146</v>
      </c>
      <c r="CI49" s="14">
        <f t="shared" si="32"/>
        <v>0.2850031133833813</v>
      </c>
      <c r="CJ49" s="14">
        <f t="shared" si="74"/>
        <v>411.49973176108233</v>
      </c>
      <c r="CK49" s="264">
        <f t="shared" si="75"/>
        <v>3.0678666995139112</v>
      </c>
      <c r="CL49" s="81">
        <f t="shared" si="33"/>
        <v>240.28921127300001</v>
      </c>
      <c r="CM49" s="81">
        <f t="shared" si="34"/>
        <v>0.31749993098044765</v>
      </c>
      <c r="CN49" s="40">
        <f t="shared" si="35"/>
        <v>197.40265225100001</v>
      </c>
      <c r="CO49" s="40">
        <f>SUMIFS($CN$3:$CN49,$D$3:$D49,D49)</f>
        <v>1229.8885498530001</v>
      </c>
      <c r="CP49" s="40">
        <f t="shared" si="76"/>
        <v>1578.1043354209999</v>
      </c>
      <c r="CQ49" s="73">
        <f t="shared" si="99"/>
        <v>-0.19198237918895056</v>
      </c>
      <c r="CR49" s="73">
        <f t="shared" si="99"/>
        <v>0.11735673003222735</v>
      </c>
      <c r="CS49" s="73">
        <f t="shared" si="99"/>
        <v>0.12303777997341636</v>
      </c>
      <c r="CT49" s="40">
        <f t="shared" si="36"/>
        <v>36.580680167806605</v>
      </c>
      <c r="CU49" s="40">
        <f t="shared" si="37"/>
        <v>0.2608328860584691</v>
      </c>
      <c r="CV49" s="40">
        <f t="shared" si="38"/>
        <v>1.6250814076222637</v>
      </c>
      <c r="CW49" s="40">
        <f t="shared" si="77"/>
        <v>278.57900061075549</v>
      </c>
      <c r="CX49" s="267">
        <f t="shared" si="78"/>
        <v>2.0851873245647163</v>
      </c>
      <c r="CY49" s="67">
        <v>96.865009009000019</v>
      </c>
      <c r="CZ49" s="67">
        <f t="shared" si="39"/>
        <v>17.950052208541109</v>
      </c>
      <c r="DA49" s="67">
        <f t="shared" si="79"/>
        <v>141.12867652470516</v>
      </c>
      <c r="DB49" s="67">
        <v>0</v>
      </c>
      <c r="DC49" s="67">
        <f t="shared" si="40"/>
        <v>0</v>
      </c>
      <c r="DD49" s="67">
        <f t="shared" si="41"/>
        <v>100.53764324199999</v>
      </c>
      <c r="DE49" s="67">
        <f t="shared" si="42"/>
        <v>18.6306279592655</v>
      </c>
      <c r="DF49" s="81">
        <f t="shared" si="43"/>
        <v>793.56023107400006</v>
      </c>
      <c r="DG49" s="81">
        <f t="shared" si="44"/>
        <v>1.0485502751455991</v>
      </c>
      <c r="DH49" s="40">
        <f t="shared" si="45"/>
        <v>18.292428733000008</v>
      </c>
      <c r="DI49" s="40">
        <f>SUMIFS($DH$3:$DH49,$D$3:$D49,D49)</f>
        <v>1181.7108601970003</v>
      </c>
      <c r="DJ49" s="40">
        <f t="shared" si="60"/>
        <v>743.70804179900051</v>
      </c>
      <c r="DK49" s="40">
        <f t="shared" si="46"/>
        <v>3.3897694754548535</v>
      </c>
      <c r="DL49" s="40">
        <f t="shared" si="80"/>
        <v>132.92073115032679</v>
      </c>
      <c r="DM49" s="73">
        <f t="shared" si="100"/>
        <v>-1.1851161410495963</v>
      </c>
      <c r="DN49" s="73">
        <f t="shared" si="100"/>
        <v>0.53803216709390722</v>
      </c>
      <c r="DO49" s="73">
        <f t="shared" si="100"/>
        <v>1.1930833976614954</v>
      </c>
      <c r="DP49" s="67">
        <f t="shared" si="47"/>
        <v>2.4170227324912183E-2</v>
      </c>
      <c r="DQ49" s="264">
        <f t="shared" si="81"/>
        <v>0.98267937494919444</v>
      </c>
      <c r="DR49" s="81">
        <f t="shared" si="48"/>
        <v>42.886559022000007</v>
      </c>
      <c r="DS49" s="81">
        <f t="shared" si="82"/>
        <v>1270.9242167520008</v>
      </c>
      <c r="DT49" s="81">
        <f t="shared" si="49"/>
        <v>5.6667044921978597E-2</v>
      </c>
      <c r="DU49" s="264">
        <f t="shared" si="83"/>
        <v>1.6793028241359123</v>
      </c>
      <c r="DV49" s="70">
        <v>303.37078210800001</v>
      </c>
      <c r="DW49" s="70">
        <v>327.310899608</v>
      </c>
      <c r="DX49" s="217">
        <v>59.2494691404317</v>
      </c>
      <c r="DY49" s="218">
        <f t="shared" si="50"/>
        <v>1370.2277363578835</v>
      </c>
      <c r="DZ49" s="218">
        <f t="shared" si="84"/>
        <v>17177.609301963948</v>
      </c>
      <c r="EA49" s="71">
        <f t="shared" si="105"/>
        <v>6.8967515408288493E-2</v>
      </c>
      <c r="EB49" s="219">
        <f t="shared" si="51"/>
        <v>1006.9703761275809</v>
      </c>
      <c r="EC49" s="219">
        <f t="shared" si="85"/>
        <v>11215.898538784786</v>
      </c>
      <c r="ED49" s="71">
        <f t="shared" si="106"/>
        <v>7.8013458656753132E-2</v>
      </c>
      <c r="EE49" s="219">
        <f t="shared" si="52"/>
        <v>1006.1821438602282</v>
      </c>
      <c r="EF49" s="219">
        <f t="shared" si="86"/>
        <v>13077.320729649977</v>
      </c>
      <c r="EG49" s="71">
        <f t="shared" si="107"/>
        <v>2.9401358727668692E-2</v>
      </c>
      <c r="EH49" s="219">
        <f t="shared" si="53"/>
        <v>333.17201844141573</v>
      </c>
      <c r="EI49" s="219">
        <f t="shared" si="87"/>
        <v>2802.5454109469615</v>
      </c>
      <c r="EJ49" s="74">
        <f t="shared" si="108"/>
        <v>2.9983165558076896E-2</v>
      </c>
    </row>
    <row r="50" spans="1:140">
      <c r="A50" s="66">
        <v>39052</v>
      </c>
      <c r="B50" s="86">
        <f t="shared" si="0"/>
        <v>12</v>
      </c>
      <c r="C50" t="str">
        <f t="shared" si="1"/>
        <v>Diciembre</v>
      </c>
      <c r="D50">
        <f t="shared" si="54"/>
        <v>2006</v>
      </c>
      <c r="E50" s="65">
        <f t="shared" si="2"/>
        <v>75681.657797839813</v>
      </c>
      <c r="F50" s="65">
        <f t="shared" si="3"/>
        <v>5313.1578947368425</v>
      </c>
      <c r="G50" s="40">
        <f t="shared" si="4"/>
        <v>730.60140184099998</v>
      </c>
      <c r="H50" s="67">
        <f t="shared" si="55"/>
        <v>0.96536125542146034</v>
      </c>
      <c r="I50" s="67">
        <f>SUMIFS($G$3:$G50,$D$3:$D50,D50)</f>
        <v>9555.8976265190013</v>
      </c>
      <c r="J50" s="14">
        <f t="shared" si="61"/>
        <v>9555.8976265190013</v>
      </c>
      <c r="K50" s="14">
        <f t="shared" si="62"/>
        <v>12.626438036075575</v>
      </c>
      <c r="L50" s="71">
        <f t="shared" si="88"/>
        <v>0.13359702399958873</v>
      </c>
      <c r="M50" s="71">
        <f t="shared" si="89"/>
        <v>-0.1409108946376072</v>
      </c>
      <c r="N50" s="71">
        <f t="shared" si="101"/>
        <v>0.13359702399958873</v>
      </c>
      <c r="O50" s="67">
        <f t="shared" si="5"/>
        <v>487.239093099</v>
      </c>
      <c r="P50" s="67">
        <f t="shared" si="6"/>
        <v>0.6438007666276403</v>
      </c>
      <c r="Q50" s="67">
        <f>SUMIFS($O$3:$O50,$D$3:$D50,D50)</f>
        <v>6294.021115734</v>
      </c>
      <c r="R50" s="67">
        <f t="shared" si="58"/>
        <v>6294.021115734</v>
      </c>
      <c r="S50" s="71">
        <f t="shared" si="90"/>
        <v>-5.5593244462020741E-2</v>
      </c>
      <c r="T50" s="71">
        <f t="shared" si="91"/>
        <v>0.15059685905054554</v>
      </c>
      <c r="U50" s="71">
        <f t="shared" si="91"/>
        <v>0.15059685905054554</v>
      </c>
      <c r="V50" s="67">
        <v>186.08438151599995</v>
      </c>
      <c r="W50" s="67">
        <f t="shared" si="63"/>
        <v>2790.902413759</v>
      </c>
      <c r="X50" s="71">
        <f t="shared" si="102"/>
        <v>0.19145486840944947</v>
      </c>
      <c r="Y50" s="71">
        <f t="shared" si="92"/>
        <v>1.5209920419365419E-2</v>
      </c>
      <c r="Z50" s="67">
        <v>333.31395939399999</v>
      </c>
      <c r="AA50" s="67">
        <f t="shared" si="64"/>
        <v>3486.7703394790001</v>
      </c>
      <c r="AB50" s="71">
        <f t="shared" si="103"/>
        <v>0.11112997453314022</v>
      </c>
      <c r="AC50" s="71">
        <f t="shared" si="93"/>
        <v>-1.4287646290451872E-2</v>
      </c>
      <c r="AD50" s="67">
        <v>118.47220357799999</v>
      </c>
      <c r="AE50" s="67">
        <v>132.603367822</v>
      </c>
      <c r="AF50" s="71">
        <f t="shared" si="94"/>
        <v>0.15939929643601847</v>
      </c>
      <c r="AG50" s="71">
        <f t="shared" si="95"/>
        <v>-0.14665977137961439</v>
      </c>
      <c r="AH50" s="67">
        <f t="shared" si="7"/>
        <v>57.262907093999999</v>
      </c>
      <c r="AI50" s="67">
        <f t="shared" si="8"/>
        <v>7.5662860407947438E-2</v>
      </c>
      <c r="AJ50" s="67">
        <f t="shared" si="9"/>
        <v>12.26484857</v>
      </c>
      <c r="AK50" s="67">
        <f t="shared" si="10"/>
        <v>1.6205840261535705E-2</v>
      </c>
      <c r="AL50" s="67">
        <f t="shared" si="11"/>
        <v>173.834553078</v>
      </c>
      <c r="AM50" s="67">
        <f t="shared" si="12"/>
        <v>32.717746493135209</v>
      </c>
      <c r="AN50" s="67">
        <v>125.32086581900001</v>
      </c>
      <c r="AO50" s="67">
        <f t="shared" si="13"/>
        <v>23.586889059544326</v>
      </c>
      <c r="AP50" s="81">
        <f>SUMIFS($AO$3:$AO50,$D$3:$D50,D50)</f>
        <v>282.87449515316393</v>
      </c>
      <c r="AQ50" s="67">
        <v>0</v>
      </c>
      <c r="AR50" s="67">
        <f t="shared" si="14"/>
        <v>0</v>
      </c>
      <c r="AS50" s="81">
        <f>SUMIFS($AR$3:$AR50,$D$3:$D50,D50)</f>
        <v>55.363393297729516</v>
      </c>
      <c r="AT50" s="67">
        <f t="shared" si="56"/>
        <v>48.513687258999994</v>
      </c>
      <c r="AU50" s="79">
        <f t="shared" si="15"/>
        <v>125.32086581900001</v>
      </c>
      <c r="AV50" s="40">
        <f t="shared" si="16"/>
        <v>1226.9523301750003</v>
      </c>
      <c r="AW50" s="67">
        <f t="shared" si="17"/>
        <v>1.6212017097358316</v>
      </c>
      <c r="AX50" s="67">
        <f>SUMIFS($AV$3:$AV50,$D$3:$D50,D50)</f>
        <v>7640.649144803001</v>
      </c>
      <c r="AY50" s="67">
        <f t="shared" si="65"/>
        <v>7640.649144803001</v>
      </c>
      <c r="AZ50" s="67">
        <f t="shared" si="66"/>
        <v>10.095774018603869</v>
      </c>
      <c r="BA50" s="262">
        <f t="shared" si="18"/>
        <v>1046.1435291270002</v>
      </c>
      <c r="BB50" s="262">
        <f t="shared" si="19"/>
        <v>1.3822946795397237</v>
      </c>
      <c r="BC50" s="262">
        <f t="shared" si="67"/>
        <v>7125.4396847839998</v>
      </c>
      <c r="BD50" s="262">
        <f t="shared" si="68"/>
        <v>9.4150153314788803</v>
      </c>
      <c r="BE50" s="260">
        <f t="shared" si="20"/>
        <v>1005.2454993820002</v>
      </c>
      <c r="BF50" s="260">
        <f t="shared" si="21"/>
        <v>1.3282551263176652</v>
      </c>
      <c r="BG50" s="260">
        <f t="shared" si="69"/>
        <v>6609.1828928179984</v>
      </c>
      <c r="BH50" s="260">
        <f t="shared" si="70"/>
        <v>8.7328727793891492</v>
      </c>
      <c r="BI50" s="71">
        <f t="shared" si="96"/>
        <v>0.30495703390963391</v>
      </c>
      <c r="BJ50" s="71">
        <f t="shared" si="71"/>
        <v>0.14889014041007109</v>
      </c>
      <c r="BK50" s="74">
        <f t="shared" si="104"/>
        <v>0.14889014041007109</v>
      </c>
      <c r="BL50" s="67">
        <f t="shared" si="22"/>
        <v>612.80737777599995</v>
      </c>
      <c r="BM50" s="67">
        <f>SUMIFS($BL$3:$BL50,$D$3:$D50,D50)</f>
        <v>3892.4805380110001</v>
      </c>
      <c r="BN50" s="67">
        <f t="shared" si="72"/>
        <v>3892.4805380110001</v>
      </c>
      <c r="BO50" s="71">
        <f t="shared" si="97"/>
        <v>0.14047942974232575</v>
      </c>
      <c r="BP50" s="71">
        <f t="shared" si="97"/>
        <v>0.1760673276177398</v>
      </c>
      <c r="BQ50" s="71">
        <f t="shared" si="97"/>
        <v>0.1760673276177398</v>
      </c>
      <c r="BR50" s="67">
        <v>240.06158311600001</v>
      </c>
      <c r="BS50" s="67">
        <f t="shared" si="57"/>
        <v>372.74579465999994</v>
      </c>
      <c r="BT50" s="67">
        <f t="shared" si="23"/>
        <v>101.99053768500001</v>
      </c>
      <c r="BU50" s="67">
        <f t="shared" si="24"/>
        <v>40.898029745000002</v>
      </c>
      <c r="BV50" s="67">
        <f t="shared" si="25"/>
        <v>7.6974994071817724</v>
      </c>
      <c r="BW50" s="67">
        <f t="shared" si="26"/>
        <v>5.4039553222058723E-2</v>
      </c>
      <c r="BX50" s="67">
        <f t="shared" si="73"/>
        <v>516.25679196599992</v>
      </c>
      <c r="BY50" s="67">
        <f t="shared" si="27"/>
        <v>271.01056955799999</v>
      </c>
      <c r="BZ50" s="67">
        <f t="shared" si="28"/>
        <v>161.91646080099997</v>
      </c>
      <c r="CA50" s="67">
        <f t="shared" si="29"/>
        <v>38.329354610000003</v>
      </c>
      <c r="CB50" s="40">
        <f t="shared" si="30"/>
        <v>-496.35092833400029</v>
      </c>
      <c r="CC50" s="40">
        <f>SUMIFS($CB$3:$CB50,$D$3:$D50,D50)</f>
        <v>1915.2484817160002</v>
      </c>
      <c r="CD50" s="40">
        <f t="shared" si="59"/>
        <v>1915.2484817160002</v>
      </c>
      <c r="CE50" s="73">
        <f t="shared" si="98"/>
        <v>4.528091448057733</v>
      </c>
      <c r="CF50" s="73">
        <f t="shared" si="98"/>
        <v>7.6434645656836997E-2</v>
      </c>
      <c r="CG50" s="73">
        <f t="shared" si="98"/>
        <v>7.6434645656836997E-2</v>
      </c>
      <c r="CH50" s="14">
        <f t="shared" si="31"/>
        <v>-93.41919404007929</v>
      </c>
      <c r="CI50" s="14">
        <f t="shared" si="32"/>
        <v>-0.6558404543143711</v>
      </c>
      <c r="CJ50" s="14">
        <f t="shared" si="74"/>
        <v>332.77677848039502</v>
      </c>
      <c r="CK50" s="264">
        <f t="shared" si="75"/>
        <v>2.5306640174717043</v>
      </c>
      <c r="CL50" s="81">
        <f t="shared" si="33"/>
        <v>-455.45289858900026</v>
      </c>
      <c r="CM50" s="81">
        <f t="shared" si="34"/>
        <v>-0.60180090109231232</v>
      </c>
      <c r="CN50" s="40">
        <f t="shared" si="35"/>
        <v>348.85451118799995</v>
      </c>
      <c r="CO50" s="40">
        <f>SUMIFS($CN$3:$CN50,$D$3:$D50,D50)</f>
        <v>1578.7430610410001</v>
      </c>
      <c r="CP50" s="40">
        <f t="shared" si="76"/>
        <v>1578.7430610410001</v>
      </c>
      <c r="CQ50" s="73">
        <f t="shared" si="99"/>
        <v>1.8342810592519854E-3</v>
      </c>
      <c r="CR50" s="73">
        <f t="shared" si="99"/>
        <v>8.9593630939287738E-2</v>
      </c>
      <c r="CS50" s="73">
        <f t="shared" si="99"/>
        <v>8.9593630939287738E-2</v>
      </c>
      <c r="CT50" s="40">
        <f t="shared" si="36"/>
        <v>65.658600421713714</v>
      </c>
      <c r="CU50" s="40">
        <f t="shared" si="37"/>
        <v>0.46094988051114982</v>
      </c>
      <c r="CV50" s="40">
        <f t="shared" si="38"/>
        <v>2.0860312881334142</v>
      </c>
      <c r="CW50" s="40">
        <f t="shared" si="77"/>
        <v>287.24203207745751</v>
      </c>
      <c r="CX50" s="267">
        <f t="shared" si="78"/>
        <v>2.0860312881334142</v>
      </c>
      <c r="CY50" s="67">
        <v>90.774035061000006</v>
      </c>
      <c r="CZ50" s="67">
        <f t="shared" si="39"/>
        <v>17.084761428023775</v>
      </c>
      <c r="DA50" s="67">
        <f t="shared" si="79"/>
        <v>129.34329577748343</v>
      </c>
      <c r="DB50" s="67">
        <v>0</v>
      </c>
      <c r="DC50" s="67">
        <f t="shared" si="40"/>
        <v>0</v>
      </c>
      <c r="DD50" s="67">
        <f t="shared" si="41"/>
        <v>258.08047612699994</v>
      </c>
      <c r="DE50" s="67">
        <f t="shared" si="42"/>
        <v>48.573838993689932</v>
      </c>
      <c r="DF50" s="81">
        <f t="shared" si="43"/>
        <v>1575.8068413630003</v>
      </c>
      <c r="DG50" s="81">
        <f t="shared" si="44"/>
        <v>2.0821515902469816</v>
      </c>
      <c r="DH50" s="40">
        <f t="shared" si="45"/>
        <v>-845.20543952200023</v>
      </c>
      <c r="DI50" s="40">
        <f>SUMIFS($DH$3:$DH50,$D$3:$D50,D50)</f>
        <v>336.5054206750001</v>
      </c>
      <c r="DJ50" s="40">
        <f t="shared" si="60"/>
        <v>336.5054206750001</v>
      </c>
      <c r="DK50" s="40">
        <f t="shared" si="46"/>
        <v>-159.07779446179299</v>
      </c>
      <c r="DL50" s="40">
        <f t="shared" si="80"/>
        <v>45.534746402937486</v>
      </c>
      <c r="DM50" s="73">
        <f t="shared" si="100"/>
        <v>0.92968036738518878</v>
      </c>
      <c r="DN50" s="73">
        <f t="shared" si="100"/>
        <v>1.8714210100150064E-2</v>
      </c>
      <c r="DO50" s="73">
        <f t="shared" si="100"/>
        <v>1.8714210100150064E-2</v>
      </c>
      <c r="DP50" s="67">
        <f t="shared" si="47"/>
        <v>-1.116790334825521</v>
      </c>
      <c r="DQ50" s="264">
        <f t="shared" si="81"/>
        <v>0.44463272933829023</v>
      </c>
      <c r="DR50" s="81">
        <f t="shared" si="48"/>
        <v>-804.3074097770002</v>
      </c>
      <c r="DS50" s="81">
        <f t="shared" si="82"/>
        <v>852.76221264100036</v>
      </c>
      <c r="DT50" s="81">
        <f t="shared" si="49"/>
        <v>-1.062750781603462</v>
      </c>
      <c r="DU50" s="264">
        <f t="shared" si="83"/>
        <v>1.1267752814280199</v>
      </c>
      <c r="DV50" s="70">
        <v>598.46105936799995</v>
      </c>
      <c r="DW50" s="70">
        <v>645.52500773999998</v>
      </c>
      <c r="DX50" s="217">
        <v>60.844488499979171</v>
      </c>
      <c r="DY50" s="218">
        <f t="shared" si="50"/>
        <v>1200.7684177363906</v>
      </c>
      <c r="DZ50" s="218">
        <f t="shared" si="84"/>
        <v>16806.206055267161</v>
      </c>
      <c r="EA50" s="71">
        <f t="shared" si="105"/>
        <v>3.6568227082403038E-2</v>
      </c>
      <c r="EB50" s="219">
        <f t="shared" si="51"/>
        <v>800.79413125342785</v>
      </c>
      <c r="EC50" s="219">
        <f t="shared" si="85"/>
        <v>11062.929130696835</v>
      </c>
      <c r="ED50" s="71">
        <f t="shared" si="106"/>
        <v>5.2023478964664305E-2</v>
      </c>
      <c r="EE50" s="219">
        <f t="shared" si="52"/>
        <v>2016.5381621630697</v>
      </c>
      <c r="EF50" s="219">
        <f t="shared" si="86"/>
        <v>13355.701290253854</v>
      </c>
      <c r="EG50" s="71">
        <f t="shared" si="107"/>
        <v>4.6645278817812441E-2</v>
      </c>
      <c r="EH50" s="219">
        <f t="shared" si="53"/>
        <v>573.35433296989481</v>
      </c>
      <c r="EI50" s="219">
        <f t="shared" si="87"/>
        <v>2732.1662150562888</v>
      </c>
      <c r="EJ50" s="74">
        <f t="shared" si="108"/>
        <v>-5.1437242712879527E-3</v>
      </c>
    </row>
    <row r="51" spans="1:140">
      <c r="A51" s="72">
        <v>39083</v>
      </c>
      <c r="B51" s="87">
        <f t="shared" si="0"/>
        <v>1</v>
      </c>
      <c r="C51" t="str">
        <f t="shared" si="1"/>
        <v>Enero</v>
      </c>
      <c r="D51">
        <f t="shared" si="54"/>
        <v>2007</v>
      </c>
      <c r="E51" s="65">
        <f t="shared" si="2"/>
        <v>89866.048799896729</v>
      </c>
      <c r="F51" s="65">
        <f t="shared" si="3"/>
        <v>5200.681818181818</v>
      </c>
      <c r="G51" s="40">
        <f t="shared" si="4"/>
        <v>784.47254017</v>
      </c>
      <c r="H51" s="67">
        <f t="shared" si="55"/>
        <v>0.8729353862177387</v>
      </c>
      <c r="I51" s="67">
        <f>SUMIFS($G$3:$G51,$D$3:$D51,D51)</f>
        <v>784.47254017</v>
      </c>
      <c r="J51" s="14">
        <f t="shared" si="61"/>
        <v>9535.8645221129991</v>
      </c>
      <c r="K51" s="14">
        <f t="shared" si="62"/>
        <v>10.611198166001882</v>
      </c>
      <c r="L51" s="71">
        <f t="shared" si="88"/>
        <v>-2.4901135922493101E-2</v>
      </c>
      <c r="M51" s="71">
        <f t="shared" si="89"/>
        <v>-2.4901135922493101E-2</v>
      </c>
      <c r="N51" s="71">
        <f t="shared" si="101"/>
        <v>9.9146835287429402E-2</v>
      </c>
      <c r="O51" s="67">
        <f t="shared" si="5"/>
        <v>553.29392444600001</v>
      </c>
      <c r="P51" s="67">
        <f t="shared" si="6"/>
        <v>0.61568738342776208</v>
      </c>
      <c r="Q51" s="67">
        <f>SUMIFS($O$3:$O51,$D$3:$D51,D51)</f>
        <v>553.29392444600001</v>
      </c>
      <c r="R51" s="67">
        <f t="shared" si="58"/>
        <v>6353.0168365000018</v>
      </c>
      <c r="S51" s="71">
        <f t="shared" si="90"/>
        <v>0.11935248869363257</v>
      </c>
      <c r="T51" s="71">
        <f t="shared" si="91"/>
        <v>0.11935248869363257</v>
      </c>
      <c r="U51" s="71">
        <f t="shared" si="91"/>
        <v>0.14141105949891486</v>
      </c>
      <c r="V51" s="67">
        <v>236.31585013400002</v>
      </c>
      <c r="W51" s="67">
        <f t="shared" si="63"/>
        <v>2818.3538815909997</v>
      </c>
      <c r="X51" s="71">
        <f t="shared" si="102"/>
        <v>0.18358910100592341</v>
      </c>
      <c r="Y51" s="71">
        <f t="shared" si="92"/>
        <v>0.13143202076602756</v>
      </c>
      <c r="Z51" s="67">
        <v>309.42413020566659</v>
      </c>
      <c r="AA51" s="67">
        <f t="shared" si="64"/>
        <v>3525.0808007966666</v>
      </c>
      <c r="AB51" s="71">
        <f t="shared" si="103"/>
        <v>0.10629645200632565</v>
      </c>
      <c r="AC51" s="71">
        <f t="shared" si="93"/>
        <v>0.1413077454737004</v>
      </c>
      <c r="AD51" s="67">
        <v>141.51490441299998</v>
      </c>
      <c r="AE51" s="67">
        <v>129.02820353199999</v>
      </c>
      <c r="AF51" s="71">
        <f t="shared" si="94"/>
        <v>6.0229803808208304E-2</v>
      </c>
      <c r="AG51" s="71">
        <f t="shared" si="95"/>
        <v>6.8604620860970078E-2</v>
      </c>
      <c r="AH51" s="67">
        <f t="shared" si="7"/>
        <v>55.234476069999999</v>
      </c>
      <c r="AI51" s="67">
        <f t="shared" si="8"/>
        <v>6.1463118505398748E-2</v>
      </c>
      <c r="AJ51" s="67">
        <f t="shared" si="9"/>
        <v>7.0445016660000004</v>
      </c>
      <c r="AK51" s="67">
        <f t="shared" si="10"/>
        <v>7.8388910607229186E-3</v>
      </c>
      <c r="AL51" s="67">
        <f t="shared" si="11"/>
        <v>168.89963798799999</v>
      </c>
      <c r="AM51" s="67">
        <f t="shared" si="12"/>
        <v>32.476441338425907</v>
      </c>
      <c r="AN51" s="67">
        <v>123.47140217899999</v>
      </c>
      <c r="AO51" s="67">
        <f t="shared" si="13"/>
        <v>23.741387474876547</v>
      </c>
      <c r="AP51" s="81">
        <f>SUMIFS($AO$3:$AO51,$D$3:$D51,D51)</f>
        <v>23.741387474876547</v>
      </c>
      <c r="AQ51" s="67">
        <v>15.553595251999999</v>
      </c>
      <c r="AR51" s="67">
        <f t="shared" si="14"/>
        <v>2.9906838748765456</v>
      </c>
      <c r="AS51" s="81">
        <f>SUMIFS($AR$3:$AR51,$D$3:$D51,D51)</f>
        <v>2.9906838748765456</v>
      </c>
      <c r="AT51" s="67">
        <f t="shared" si="56"/>
        <v>29.874640556999999</v>
      </c>
      <c r="AU51" s="79">
        <f t="shared" si="15"/>
        <v>139.024997431</v>
      </c>
      <c r="AV51" s="40">
        <f t="shared" si="16"/>
        <v>541.194549585</v>
      </c>
      <c r="AW51" s="67">
        <f t="shared" si="17"/>
        <v>0.60222359479726217</v>
      </c>
      <c r="AX51" s="67">
        <f>SUMIFS($AV$3:$AV51,$D$3:$D51,D51)</f>
        <v>541.194549585</v>
      </c>
      <c r="AY51" s="67">
        <f t="shared" si="65"/>
        <v>7666.271887844001</v>
      </c>
      <c r="AZ51" s="67">
        <f t="shared" si="66"/>
        <v>8.5307766283508961</v>
      </c>
      <c r="BA51" s="262">
        <f t="shared" si="18"/>
        <v>541.194549585</v>
      </c>
      <c r="BB51" s="262">
        <f t="shared" si="19"/>
        <v>0.60222359479726217</v>
      </c>
      <c r="BC51" s="262">
        <f t="shared" si="67"/>
        <v>7151.6624278250001</v>
      </c>
      <c r="BD51" s="262">
        <f t="shared" si="68"/>
        <v>7.9581360517468518</v>
      </c>
      <c r="BE51" s="260">
        <f t="shared" si="20"/>
        <v>448.30777311200001</v>
      </c>
      <c r="BF51" s="260">
        <f t="shared" si="21"/>
        <v>0.49886222783672135</v>
      </c>
      <c r="BG51" s="260">
        <f t="shared" si="69"/>
        <v>6638.2587742919995</v>
      </c>
      <c r="BH51" s="260">
        <f t="shared" si="70"/>
        <v>7.3868372571640517</v>
      </c>
      <c r="BI51" s="71">
        <f t="shared" si="96"/>
        <v>4.969771953349289E-2</v>
      </c>
      <c r="BJ51" s="71">
        <f t="shared" si="71"/>
        <v>4.969771953349289E-2</v>
      </c>
      <c r="BK51" s="74">
        <f t="shared" si="104"/>
        <v>0.13102272649297353</v>
      </c>
      <c r="BL51" s="67">
        <f t="shared" si="22"/>
        <v>305.87104220600008</v>
      </c>
      <c r="BM51" s="67">
        <f>SUMIFS($BL$3:$BL51,$D$3:$D51,D51)</f>
        <v>305.87104220600008</v>
      </c>
      <c r="BN51" s="67">
        <f t="shared" si="72"/>
        <v>3910.582003857</v>
      </c>
      <c r="BO51" s="71">
        <f t="shared" si="97"/>
        <v>6.2902639239928337E-2</v>
      </c>
      <c r="BP51" s="71">
        <f t="shared" si="97"/>
        <v>6.2902639239928337E-2</v>
      </c>
      <c r="BQ51" s="71">
        <f t="shared" si="97"/>
        <v>0.16548370811593593</v>
      </c>
      <c r="BR51" s="67">
        <v>239.89404385200001</v>
      </c>
      <c r="BS51" s="67">
        <f t="shared" si="57"/>
        <v>65.976998354000074</v>
      </c>
      <c r="BT51" s="67">
        <f t="shared" si="23"/>
        <v>15.634606680999998</v>
      </c>
      <c r="BU51" s="67">
        <f t="shared" si="24"/>
        <v>92.886776473000012</v>
      </c>
      <c r="BV51" s="67">
        <f t="shared" si="25"/>
        <v>17.860499780675614</v>
      </c>
      <c r="BW51" s="67">
        <f t="shared" si="26"/>
        <v>0.10336136696054089</v>
      </c>
      <c r="BX51" s="67">
        <f t="shared" si="73"/>
        <v>513.40365353300001</v>
      </c>
      <c r="BY51" s="67">
        <f t="shared" si="27"/>
        <v>26.072562599999998</v>
      </c>
      <c r="BZ51" s="67">
        <f t="shared" si="28"/>
        <v>99.704999147999999</v>
      </c>
      <c r="CA51" s="67">
        <f t="shared" si="29"/>
        <v>1.0245624769999999</v>
      </c>
      <c r="CB51" s="40">
        <f t="shared" si="30"/>
        <v>243.277990585</v>
      </c>
      <c r="CC51" s="40">
        <f>SUMIFS($CB$3:$CB51,$D$3:$D51,D51)</f>
        <v>243.277990585</v>
      </c>
      <c r="CD51" s="40">
        <f t="shared" si="59"/>
        <v>1869.5926342690002</v>
      </c>
      <c r="CE51" s="73">
        <f t="shared" si="98"/>
        <v>-0.15801488589212376</v>
      </c>
      <c r="CF51" s="73">
        <f t="shared" si="98"/>
        <v>-0.15801488589212376</v>
      </c>
      <c r="CG51" s="73">
        <f t="shared" si="98"/>
        <v>-1.4717802597412288E-2</v>
      </c>
      <c r="CH51" s="14">
        <f t="shared" si="31"/>
        <v>46.778095467115328</v>
      </c>
      <c r="CI51" s="14">
        <f t="shared" si="32"/>
        <v>0.27071179142047641</v>
      </c>
      <c r="CJ51" s="14">
        <f t="shared" si="74"/>
        <v>332.38900293241801</v>
      </c>
      <c r="CK51" s="264">
        <f t="shared" si="75"/>
        <v>2.0804215376509898</v>
      </c>
      <c r="CL51" s="81">
        <f t="shared" si="33"/>
        <v>336.164767058</v>
      </c>
      <c r="CM51" s="81">
        <f t="shared" si="34"/>
        <v>0.37407315838101729</v>
      </c>
      <c r="CN51" s="40">
        <f t="shared" si="35"/>
        <v>84.449454943000006</v>
      </c>
      <c r="CO51" s="40">
        <f>SUMIFS($CN$3:$CN51,$D$3:$D51,D51)</f>
        <v>84.449454943000006</v>
      </c>
      <c r="CP51" s="40">
        <f t="shared" si="76"/>
        <v>1651.436641706</v>
      </c>
      <c r="CQ51" s="73">
        <f t="shared" si="99"/>
        <v>6.1835962979834802</v>
      </c>
      <c r="CR51" s="73">
        <f t="shared" si="99"/>
        <v>6.1835962979834802</v>
      </c>
      <c r="CS51" s="73">
        <f t="shared" si="99"/>
        <v>0.15491582613007226</v>
      </c>
      <c r="CT51" s="40">
        <f t="shared" si="36"/>
        <v>16.238150668583668</v>
      </c>
      <c r="CU51" s="40">
        <f t="shared" si="37"/>
        <v>9.3972591507881065E-2</v>
      </c>
      <c r="CV51" s="40">
        <f t="shared" si="38"/>
        <v>9.3972591507881065E-2</v>
      </c>
      <c r="CW51" s="40">
        <f t="shared" si="77"/>
        <v>301.56114116322601</v>
      </c>
      <c r="CX51" s="267">
        <f t="shared" si="78"/>
        <v>1.8376646840045534</v>
      </c>
      <c r="CY51" s="67">
        <v>77.053257311999985</v>
      </c>
      <c r="CZ51" s="67">
        <f t="shared" si="39"/>
        <v>14.815991442240962</v>
      </c>
      <c r="DA51" s="67">
        <f t="shared" si="79"/>
        <v>144.14518796739821</v>
      </c>
      <c r="DB51" s="67">
        <v>0</v>
      </c>
      <c r="DC51" s="67">
        <f t="shared" si="40"/>
        <v>0</v>
      </c>
      <c r="DD51" s="67">
        <f t="shared" si="41"/>
        <v>7.396197631000021</v>
      </c>
      <c r="DE51" s="67">
        <f t="shared" si="42"/>
        <v>1.4221592263427039</v>
      </c>
      <c r="DF51" s="81">
        <f t="shared" si="43"/>
        <v>625.64400452799998</v>
      </c>
      <c r="DG51" s="81">
        <f t="shared" si="44"/>
        <v>0.69619618630514324</v>
      </c>
      <c r="DH51" s="40">
        <f t="shared" si="45"/>
        <v>158.82853564199999</v>
      </c>
      <c r="DI51" s="40">
        <f>SUMIFS($DH$3:$DH51,$D$3:$D51,D51)</f>
        <v>158.82853564199999</v>
      </c>
      <c r="DJ51" s="40">
        <f t="shared" si="60"/>
        <v>218.15599256300024</v>
      </c>
      <c r="DK51" s="40">
        <f t="shared" si="46"/>
        <v>30.539944798531664</v>
      </c>
      <c r="DL51" s="40">
        <f t="shared" si="80"/>
        <v>30.827861769191955</v>
      </c>
      <c r="DM51" s="73">
        <f t="shared" si="100"/>
        <v>-0.42697993198707873</v>
      </c>
      <c r="DN51" s="73">
        <f t="shared" si="100"/>
        <v>-0.42697993198707873</v>
      </c>
      <c r="DO51" s="73">
        <f t="shared" si="100"/>
        <v>-0.53345643492218298</v>
      </c>
      <c r="DP51" s="67">
        <f t="shared" si="47"/>
        <v>0.17673919991259537</v>
      </c>
      <c r="DQ51" s="264">
        <f t="shared" si="81"/>
        <v>0.24275685364643618</v>
      </c>
      <c r="DR51" s="81">
        <f t="shared" si="48"/>
        <v>251.71531211500002</v>
      </c>
      <c r="DS51" s="81">
        <f t="shared" si="82"/>
        <v>731.55964609600051</v>
      </c>
      <c r="DT51" s="81">
        <f t="shared" si="49"/>
        <v>0.28010056687313628</v>
      </c>
      <c r="DU51" s="264">
        <f t="shared" si="83"/>
        <v>0.8140556482292356</v>
      </c>
      <c r="DV51" s="70">
        <v>299.04894286199999</v>
      </c>
      <c r="DW51" s="70">
        <v>323.00489772499998</v>
      </c>
      <c r="DX51" s="217">
        <v>60.211980822917241</v>
      </c>
      <c r="DY51" s="218">
        <f t="shared" si="50"/>
        <v>1302.8512423086111</v>
      </c>
      <c r="DZ51" s="218">
        <f t="shared" si="84"/>
        <v>16642.303944238207</v>
      </c>
      <c r="EA51" s="71">
        <f t="shared" si="105"/>
        <v>5.3567065939605918E-3</v>
      </c>
      <c r="EB51" s="219">
        <f t="shared" si="51"/>
        <v>918.91001904293967</v>
      </c>
      <c r="EC51" s="219">
        <f t="shared" si="85"/>
        <v>11080.64777503105</v>
      </c>
      <c r="ED51" s="71">
        <f t="shared" si="106"/>
        <v>4.4047024897151621E-2</v>
      </c>
      <c r="EE51" s="219">
        <f t="shared" si="52"/>
        <v>898.81538887858062</v>
      </c>
      <c r="EF51" s="219">
        <f t="shared" si="86"/>
        <v>13314.539835920514</v>
      </c>
      <c r="EG51" s="71">
        <f t="shared" si="107"/>
        <v>3.0678564825197707E-2</v>
      </c>
      <c r="EH51" s="219">
        <f t="shared" si="53"/>
        <v>140.25357377191244</v>
      </c>
      <c r="EI51" s="219">
        <f t="shared" si="87"/>
        <v>2850.9867906448771</v>
      </c>
      <c r="EJ51" s="74">
        <f t="shared" si="108"/>
        <v>5.3704883784406521E-2</v>
      </c>
    </row>
    <row r="52" spans="1:140">
      <c r="A52" s="66">
        <v>39114</v>
      </c>
      <c r="B52" s="86">
        <f t="shared" si="0"/>
        <v>2</v>
      </c>
      <c r="C52" t="str">
        <f t="shared" si="1"/>
        <v>Febrero</v>
      </c>
      <c r="D52">
        <f t="shared" si="54"/>
        <v>2007</v>
      </c>
      <c r="E52" s="65">
        <f t="shared" si="2"/>
        <v>89866.048799896729</v>
      </c>
      <c r="F52" s="65">
        <f t="shared" si="3"/>
        <v>5204</v>
      </c>
      <c r="G52" s="40">
        <f t="shared" si="4"/>
        <v>630.8556811819999</v>
      </c>
      <c r="H52" s="67">
        <f t="shared" si="55"/>
        <v>0.70199556963577647</v>
      </c>
      <c r="I52" s="67">
        <f>SUMIFS($G$3:$G52,$D$3:$D52,D52)</f>
        <v>1415.3282213519999</v>
      </c>
      <c r="J52" s="14">
        <f t="shared" si="61"/>
        <v>9464.383797075001</v>
      </c>
      <c r="K52" s="14">
        <f t="shared" si="62"/>
        <v>10.531656752984867</v>
      </c>
      <c r="L52" s="71">
        <f t="shared" si="88"/>
        <v>-6.0732197774582386E-2</v>
      </c>
      <c r="M52" s="71">
        <f t="shared" si="89"/>
        <v>-0.10177562262892226</v>
      </c>
      <c r="N52" s="71">
        <f t="shared" si="101"/>
        <v>7.7523183722403965E-2</v>
      </c>
      <c r="O52" s="67">
        <f t="shared" si="5"/>
        <v>413.206984955</v>
      </c>
      <c r="P52" s="67">
        <f t="shared" si="6"/>
        <v>0.45980321876071495</v>
      </c>
      <c r="Q52" s="67">
        <f>SUMIFS($O$3:$O52,$D$3:$D52,D52)</f>
        <v>966.50090940099994</v>
      </c>
      <c r="R52" s="67">
        <f t="shared" si="58"/>
        <v>6329.6071632760013</v>
      </c>
      <c r="S52" s="71">
        <f t="shared" si="90"/>
        <v>-5.3616078968756975E-2</v>
      </c>
      <c r="T52" s="71">
        <f t="shared" si="91"/>
        <v>3.8226962529028796E-2</v>
      </c>
      <c r="U52" s="71">
        <f t="shared" si="91"/>
        <v>0.12343188605244371</v>
      </c>
      <c r="V52" s="67">
        <v>183.47039304299997</v>
      </c>
      <c r="W52" s="67">
        <f t="shared" si="63"/>
        <v>2814.9743526739999</v>
      </c>
      <c r="X52" s="71">
        <f t="shared" si="102"/>
        <v>0.16433518301179495</v>
      </c>
      <c r="Y52" s="71">
        <f t="shared" si="92"/>
        <v>-1.8086862876632748E-2</v>
      </c>
      <c r="Z52" s="67">
        <v>263.02489272466659</v>
      </c>
      <c r="AA52" s="67">
        <f t="shared" si="64"/>
        <v>3527.2698303463335</v>
      </c>
      <c r="AB52" s="71">
        <f t="shared" si="103"/>
        <v>9.4057035154816448E-2</v>
      </c>
      <c r="AC52" s="71">
        <f t="shared" si="93"/>
        <v>8.3923641596703735E-3</v>
      </c>
      <c r="AD52" s="67">
        <v>125.81419949299999</v>
      </c>
      <c r="AE52" s="67">
        <v>113.294242833</v>
      </c>
      <c r="AF52" s="71">
        <f t="shared" si="94"/>
        <v>0.16951599629146696</v>
      </c>
      <c r="AG52" s="71">
        <f t="shared" si="95"/>
        <v>-3.6619924030192097E-2</v>
      </c>
      <c r="AH52" s="67">
        <f t="shared" si="7"/>
        <v>19.662443227000001</v>
      </c>
      <c r="AI52" s="67">
        <f t="shared" si="8"/>
        <v>2.1879723755054641E-2</v>
      </c>
      <c r="AJ52" s="67">
        <f t="shared" si="9"/>
        <v>35.741812076999992</v>
      </c>
      <c r="AK52" s="67">
        <f t="shared" si="10"/>
        <v>3.9772319529242581E-2</v>
      </c>
      <c r="AL52" s="67">
        <f t="shared" si="11"/>
        <v>162.24444092299998</v>
      </c>
      <c r="AM52" s="67">
        <f t="shared" si="12"/>
        <v>31.176871814565715</v>
      </c>
      <c r="AN52" s="67">
        <v>125.943392437</v>
      </c>
      <c r="AO52" s="67">
        <f t="shared" si="13"/>
        <v>24.201266801883168</v>
      </c>
      <c r="AP52" s="81">
        <f>SUMIFS($AO$3:$AO52,$D$3:$D52,D52)</f>
        <v>47.942654276759711</v>
      </c>
      <c r="AQ52" s="67">
        <v>0</v>
      </c>
      <c r="AR52" s="67">
        <f t="shared" si="14"/>
        <v>0</v>
      </c>
      <c r="AS52" s="81">
        <f>SUMIFS($AR$3:$AR52,$D$3:$D52,D52)</f>
        <v>2.9906838748765456</v>
      </c>
      <c r="AT52" s="67">
        <f t="shared" si="56"/>
        <v>36.301048485999985</v>
      </c>
      <c r="AU52" s="79">
        <f t="shared" si="15"/>
        <v>125.943392437</v>
      </c>
      <c r="AV52" s="40">
        <f t="shared" si="16"/>
        <v>559.20938584600003</v>
      </c>
      <c r="AW52" s="67">
        <f t="shared" si="17"/>
        <v>0.62226991540618692</v>
      </c>
      <c r="AX52" s="67">
        <f>SUMIFS($AV$3:$AV52,$D$3:$D52,D52)</f>
        <v>1100.403935431</v>
      </c>
      <c r="AY52" s="67">
        <f t="shared" si="65"/>
        <v>7739.6200827340008</v>
      </c>
      <c r="AZ52" s="67">
        <f t="shared" si="66"/>
        <v>8.6123961007428811</v>
      </c>
      <c r="BA52" s="262">
        <f t="shared" si="18"/>
        <v>534.76827047400002</v>
      </c>
      <c r="BB52" s="262">
        <f t="shared" si="19"/>
        <v>0.59507264157653106</v>
      </c>
      <c r="BC52" s="262">
        <f t="shared" si="67"/>
        <v>7206.2289991559992</v>
      </c>
      <c r="BD52" s="262">
        <f t="shared" si="68"/>
        <v>8.018855947702777</v>
      </c>
      <c r="BE52" s="260">
        <f t="shared" si="20"/>
        <v>511.23850927500001</v>
      </c>
      <c r="BF52" s="260">
        <f t="shared" si="21"/>
        <v>0.56888949286439261</v>
      </c>
      <c r="BG52" s="260">
        <f t="shared" si="69"/>
        <v>6693.8751003110001</v>
      </c>
      <c r="BH52" s="260">
        <f t="shared" si="70"/>
        <v>7.4487252858041444</v>
      </c>
      <c r="BI52" s="71">
        <f t="shared" si="96"/>
        <v>0.15096532971830334</v>
      </c>
      <c r="BJ52" s="71">
        <f t="shared" si="71"/>
        <v>9.8829315768576897E-2</v>
      </c>
      <c r="BK52" s="74">
        <f t="shared" si="104"/>
        <v>0.14391829469671746</v>
      </c>
      <c r="BL52" s="67">
        <f t="shared" si="22"/>
        <v>332.73173100700001</v>
      </c>
      <c r="BM52" s="67">
        <f>SUMIFS($BL$3:$BL52,$D$3:$D52,D52)</f>
        <v>638.60277321300009</v>
      </c>
      <c r="BN52" s="67">
        <f t="shared" si="72"/>
        <v>3948.5139928890003</v>
      </c>
      <c r="BO52" s="71">
        <f t="shared" si="97"/>
        <v>0.12867036035335744</v>
      </c>
      <c r="BP52" s="71">
        <f t="shared" si="97"/>
        <v>9.6183326369032596E-2</v>
      </c>
      <c r="BQ52" s="71">
        <f t="shared" si="97"/>
        <v>0.16215600271006769</v>
      </c>
      <c r="BR52" s="67">
        <v>243.01936352999999</v>
      </c>
      <c r="BS52" s="67">
        <f t="shared" si="57"/>
        <v>89.712367477000015</v>
      </c>
      <c r="BT52" s="67">
        <f t="shared" si="23"/>
        <v>20.634505357999998</v>
      </c>
      <c r="BU52" s="67">
        <f t="shared" si="24"/>
        <v>23.529761198999999</v>
      </c>
      <c r="BV52" s="67">
        <f t="shared" si="25"/>
        <v>4.5214760182551883</v>
      </c>
      <c r="BW52" s="67">
        <f t="shared" si="26"/>
        <v>2.6183148712138594E-2</v>
      </c>
      <c r="BX52" s="67">
        <f t="shared" si="73"/>
        <v>512.353898845</v>
      </c>
      <c r="BY52" s="67">
        <f t="shared" si="27"/>
        <v>58.804678139000004</v>
      </c>
      <c r="BZ52" s="67">
        <f t="shared" si="28"/>
        <v>101.9603327</v>
      </c>
      <c r="CA52" s="67">
        <f t="shared" si="29"/>
        <v>21.548377443000003</v>
      </c>
      <c r="CB52" s="40">
        <f t="shared" si="30"/>
        <v>71.646295335999866</v>
      </c>
      <c r="CC52" s="40">
        <f>SUMIFS($CB$3:$CB52,$D$3:$D52,D52)</f>
        <v>314.92428592099986</v>
      </c>
      <c r="CD52" s="40">
        <f t="shared" si="59"/>
        <v>1724.7637143410002</v>
      </c>
      <c r="CE52" s="73">
        <f t="shared" si="98"/>
        <v>-0.66903234049854454</v>
      </c>
      <c r="CF52" s="73">
        <f t="shared" si="98"/>
        <v>-0.37689227395663605</v>
      </c>
      <c r="CG52" s="73">
        <f t="shared" si="98"/>
        <v>-0.1451309348921882</v>
      </c>
      <c r="CH52" s="14">
        <f t="shared" si="31"/>
        <v>13.767543300538021</v>
      </c>
      <c r="CI52" s="14">
        <f t="shared" si="32"/>
        <v>7.9725654229589535E-2</v>
      </c>
      <c r="CJ52" s="14">
        <f t="shared" si="74"/>
        <v>310.42866782661832</v>
      </c>
      <c r="CK52" s="264">
        <f t="shared" si="75"/>
        <v>1.9192606522419868</v>
      </c>
      <c r="CL52" s="81">
        <f t="shared" si="33"/>
        <v>95.176056534999873</v>
      </c>
      <c r="CM52" s="81">
        <f t="shared" si="34"/>
        <v>0.10590880294172815</v>
      </c>
      <c r="CN52" s="40">
        <f t="shared" si="35"/>
        <v>16.131228775</v>
      </c>
      <c r="CO52" s="40">
        <f>SUMIFS($CN$3:$CN52,$D$3:$D52,D52)</f>
        <v>100.580683718</v>
      </c>
      <c r="CP52" s="40">
        <f t="shared" si="76"/>
        <v>1638.4049037500001</v>
      </c>
      <c r="CQ52" s="73">
        <f t="shared" si="99"/>
        <v>-0.4468591304926246</v>
      </c>
      <c r="CR52" s="73">
        <f t="shared" si="99"/>
        <v>1.4580530933385316</v>
      </c>
      <c r="CS52" s="73">
        <f t="shared" si="99"/>
        <v>0.14647947867529254</v>
      </c>
      <c r="CT52" s="40">
        <f t="shared" si="36"/>
        <v>3.0997749375480397</v>
      </c>
      <c r="CU52" s="40">
        <f t="shared" si="37"/>
        <v>1.7950303802628673E-2</v>
      </c>
      <c r="CV52" s="40">
        <f t="shared" si="38"/>
        <v>0.11192289531050974</v>
      </c>
      <c r="CW52" s="40">
        <f t="shared" si="77"/>
        <v>299.8477511014342</v>
      </c>
      <c r="CX52" s="267">
        <f t="shared" si="78"/>
        <v>1.8231633922152399</v>
      </c>
      <c r="CY52" s="67">
        <v>0.77155797699999995</v>
      </c>
      <c r="CZ52" s="67">
        <f t="shared" si="39"/>
        <v>0.14826248597232897</v>
      </c>
      <c r="DA52" s="67">
        <f t="shared" si="79"/>
        <v>142.40472585162109</v>
      </c>
      <c r="DB52" s="67">
        <v>0</v>
      </c>
      <c r="DC52" s="67">
        <f t="shared" si="40"/>
        <v>0</v>
      </c>
      <c r="DD52" s="67">
        <f t="shared" si="41"/>
        <v>15.359670798</v>
      </c>
      <c r="DE52" s="67">
        <f t="shared" si="42"/>
        <v>2.9515124515757107</v>
      </c>
      <c r="DF52" s="81">
        <f t="shared" si="43"/>
        <v>575.34061462099999</v>
      </c>
      <c r="DG52" s="81">
        <f t="shared" si="44"/>
        <v>0.64022021920881556</v>
      </c>
      <c r="DH52" s="40">
        <f t="shared" si="45"/>
        <v>55.51506656099987</v>
      </c>
      <c r="DI52" s="40">
        <f>SUMIFS($DH$3:$DH52,$D$3:$D52,D52)</f>
        <v>214.34360220299988</v>
      </c>
      <c r="DJ52" s="40">
        <f t="shared" si="60"/>
        <v>86.35881059099988</v>
      </c>
      <c r="DK52" s="40">
        <f t="shared" si="46"/>
        <v>10.667768362989982</v>
      </c>
      <c r="DL52" s="40">
        <f t="shared" si="80"/>
        <v>10.580916725184075</v>
      </c>
      <c r="DM52" s="73">
        <f t="shared" si="100"/>
        <v>-0.70362287039003024</v>
      </c>
      <c r="DN52" s="73">
        <f t="shared" si="100"/>
        <v>-0.53854011014001535</v>
      </c>
      <c r="DO52" s="73">
        <f t="shared" si="100"/>
        <v>-0.85325648032865309</v>
      </c>
      <c r="DP52" s="67">
        <f t="shared" si="47"/>
        <v>6.1775350426960869E-2</v>
      </c>
      <c r="DQ52" s="264">
        <f t="shared" si="81"/>
        <v>9.6097260026746734E-2</v>
      </c>
      <c r="DR52" s="81">
        <f t="shared" si="48"/>
        <v>79.044827759999862</v>
      </c>
      <c r="DS52" s="81">
        <f t="shared" si="82"/>
        <v>598.71270943600007</v>
      </c>
      <c r="DT52" s="81">
        <f t="shared" si="49"/>
        <v>8.795849913909945E-2</v>
      </c>
      <c r="DU52" s="264">
        <f t="shared" si="83"/>
        <v>0.66622792192538016</v>
      </c>
      <c r="DV52" s="70">
        <v>324.67660894699998</v>
      </c>
      <c r="DW52" s="70">
        <v>350.308373733</v>
      </c>
      <c r="DX52" s="217">
        <v>60.03322865331279</v>
      </c>
      <c r="DY52" s="218">
        <f t="shared" si="50"/>
        <v>1050.8441663618364</v>
      </c>
      <c r="DZ52" s="218">
        <f t="shared" si="84"/>
        <v>16426.63704216577</v>
      </c>
      <c r="EA52" s="71">
        <f t="shared" si="105"/>
        <v>-1.2087023244879758E-2</v>
      </c>
      <c r="EB52" s="219">
        <f t="shared" si="51"/>
        <v>688.29712181771549</v>
      </c>
      <c r="EC52" s="219">
        <f t="shared" si="85"/>
        <v>10981.601644599255</v>
      </c>
      <c r="ED52" s="71">
        <f t="shared" si="106"/>
        <v>3.0008693111826634E-2</v>
      </c>
      <c r="EE52" s="219">
        <f t="shared" si="52"/>
        <v>931.49976836226904</v>
      </c>
      <c r="EF52" s="219">
        <f t="shared" si="86"/>
        <v>13369.894539583289</v>
      </c>
      <c r="EG52" s="71">
        <f t="shared" si="107"/>
        <v>4.4912258031931884E-2</v>
      </c>
      <c r="EH52" s="219">
        <f t="shared" si="53"/>
        <v>26.870500116121672</v>
      </c>
      <c r="EI52" s="219">
        <f t="shared" si="87"/>
        <v>2825.2682183078441</v>
      </c>
      <c r="EJ52" s="74">
        <f t="shared" si="108"/>
        <v>4.7139665991003499E-2</v>
      </c>
    </row>
    <row r="53" spans="1:140">
      <c r="A53" s="66">
        <v>39142</v>
      </c>
      <c r="B53" s="86">
        <f t="shared" si="0"/>
        <v>3</v>
      </c>
      <c r="C53" t="str">
        <f t="shared" si="1"/>
        <v>Marzo</v>
      </c>
      <c r="D53">
        <f t="shared" si="54"/>
        <v>2007</v>
      </c>
      <c r="E53" s="65">
        <f t="shared" si="2"/>
        <v>89866.048799896729</v>
      </c>
      <c r="F53" s="65">
        <f t="shared" si="3"/>
        <v>5090.9523809523807</v>
      </c>
      <c r="G53" s="40">
        <f t="shared" si="4"/>
        <v>1056.3024390750002</v>
      </c>
      <c r="H53" s="67">
        <f t="shared" si="55"/>
        <v>1.1754188074153027</v>
      </c>
      <c r="I53" s="67">
        <f>SUMIFS($G$3:$G53,$D$3:$D53,D53)</f>
        <v>2471.6306604270003</v>
      </c>
      <c r="J53" s="14">
        <f t="shared" si="61"/>
        <v>9775.3239299050001</v>
      </c>
      <c r="K53" s="14">
        <f t="shared" si="62"/>
        <v>10.877660763378564</v>
      </c>
      <c r="L53" s="71">
        <f t="shared" si="88"/>
        <v>9.7427350542154123E-2</v>
      </c>
      <c r="M53" s="71">
        <f t="shared" si="89"/>
        <v>0.41716643064023451</v>
      </c>
      <c r="N53" s="71">
        <f t="shared" si="101"/>
        <v>0.11155341733407509</v>
      </c>
      <c r="O53" s="67">
        <f t="shared" si="5"/>
        <v>567.68530295200003</v>
      </c>
      <c r="P53" s="67">
        <f t="shared" si="6"/>
        <v>0.63170163875353602</v>
      </c>
      <c r="Q53" s="67">
        <f>SUMIFS($O$3:$O53,$D$3:$D53,D53)</f>
        <v>1534.186212353</v>
      </c>
      <c r="R53" s="67">
        <f t="shared" si="58"/>
        <v>6390.1438714180013</v>
      </c>
      <c r="S53" s="71">
        <f t="shared" si="90"/>
        <v>0.11936680641830377</v>
      </c>
      <c r="T53" s="71">
        <f t="shared" si="91"/>
        <v>6.6841803981758874E-2</v>
      </c>
      <c r="U53" s="71">
        <f t="shared" si="91"/>
        <v>0.10198678332512801</v>
      </c>
      <c r="V53" s="67">
        <v>176.28395525900001</v>
      </c>
      <c r="W53" s="67">
        <f t="shared" si="63"/>
        <v>2768.7423398139999</v>
      </c>
      <c r="X53" s="71">
        <f t="shared" si="102"/>
        <v>0.10740687172559449</v>
      </c>
      <c r="Y53" s="71">
        <f t="shared" si="92"/>
        <v>-0.20776941650891056</v>
      </c>
      <c r="Z53" s="67">
        <v>338.01414034566665</v>
      </c>
      <c r="AA53" s="67">
        <f t="shared" si="64"/>
        <v>3594.5315734599999</v>
      </c>
      <c r="AB53" s="71">
        <f t="shared" si="103"/>
        <v>0.10374463661763889</v>
      </c>
      <c r="AC53" s="71">
        <f t="shared" si="93"/>
        <v>0.24842529115645107</v>
      </c>
      <c r="AD53" s="67">
        <v>122.04204398800002</v>
      </c>
      <c r="AE53" s="67">
        <v>135.98539229799999</v>
      </c>
      <c r="AF53" s="71">
        <f t="shared" si="94"/>
        <v>0.10416291383303489</v>
      </c>
      <c r="AG53" s="71">
        <f t="shared" si="95"/>
        <v>0.13600405881887578</v>
      </c>
      <c r="AH53" s="67">
        <f t="shared" si="7"/>
        <v>116.233101667</v>
      </c>
      <c r="AI53" s="67">
        <f t="shared" si="8"/>
        <v>0.12934039408566228</v>
      </c>
      <c r="AJ53" s="67">
        <f t="shared" si="9"/>
        <v>73.344180709999989</v>
      </c>
      <c r="AK53" s="67">
        <f t="shared" si="10"/>
        <v>8.1615005543766911E-2</v>
      </c>
      <c r="AL53" s="67">
        <f t="shared" si="11"/>
        <v>299.03985374600001</v>
      </c>
      <c r="AM53" s="67">
        <f t="shared" si="12"/>
        <v>58.739471786231405</v>
      </c>
      <c r="AN53" s="67">
        <v>138.17452801900001</v>
      </c>
      <c r="AO53" s="67">
        <f t="shared" si="13"/>
        <v>27.141194354120294</v>
      </c>
      <c r="AP53" s="81">
        <f>SUMIFS($AO$3:$AO53,$D$3:$D53,D53)</f>
        <v>75.083848630879999</v>
      </c>
      <c r="AQ53" s="67">
        <v>102</v>
      </c>
      <c r="AR53" s="67">
        <f t="shared" si="14"/>
        <v>20.035543915442897</v>
      </c>
      <c r="AS53" s="81">
        <f>SUMIFS($AR$3:$AR53,$D$3:$D53,D53)</f>
        <v>23.026227790319442</v>
      </c>
      <c r="AT53" s="67">
        <f t="shared" si="56"/>
        <v>58.865325726999998</v>
      </c>
      <c r="AU53" s="79">
        <f t="shared" si="15"/>
        <v>240.17452801900001</v>
      </c>
      <c r="AV53" s="40">
        <f t="shared" si="16"/>
        <v>630.03162581900006</v>
      </c>
      <c r="AW53" s="67">
        <f t="shared" si="17"/>
        <v>0.70107858777888554</v>
      </c>
      <c r="AX53" s="67">
        <f>SUMIFS($AV$3:$AV53,$D$3:$D53,D53)</f>
        <v>1730.4355612500001</v>
      </c>
      <c r="AY53" s="67">
        <f t="shared" si="65"/>
        <v>7826.337973382002</v>
      </c>
      <c r="AZ53" s="67">
        <f t="shared" si="66"/>
        <v>8.708892933313205</v>
      </c>
      <c r="BA53" s="262">
        <f t="shared" si="18"/>
        <v>598.8624613610001</v>
      </c>
      <c r="BB53" s="262">
        <f t="shared" si="19"/>
        <v>0.66639456096982463</v>
      </c>
      <c r="BC53" s="262">
        <f t="shared" si="67"/>
        <v>7280.6435238719996</v>
      </c>
      <c r="BD53" s="262">
        <f t="shared" si="68"/>
        <v>8.1016619970503996</v>
      </c>
      <c r="BE53" s="260">
        <f t="shared" si="20"/>
        <v>561.18567601000007</v>
      </c>
      <c r="BF53" s="260">
        <f t="shared" si="21"/>
        <v>0.62446906646533795</v>
      </c>
      <c r="BG53" s="260">
        <f t="shared" si="69"/>
        <v>6767.6515616229999</v>
      </c>
      <c r="BH53" s="260">
        <f t="shared" si="70"/>
        <v>7.5308213190639099</v>
      </c>
      <c r="BI53" s="71">
        <f t="shared" si="96"/>
        <v>0.15960923686331419</v>
      </c>
      <c r="BJ53" s="71">
        <f t="shared" si="71"/>
        <v>0.12020664918832891</v>
      </c>
      <c r="BK53" s="74">
        <f t="shared" si="104"/>
        <v>0.14354169422891383</v>
      </c>
      <c r="BL53" s="67">
        <f t="shared" si="22"/>
        <v>324.87148293600001</v>
      </c>
      <c r="BM53" s="67">
        <f>SUMIFS($BL$3:$BL53,$D$3:$D53,D53)</f>
        <v>963.4742561490001</v>
      </c>
      <c r="BN53" s="67">
        <f t="shared" si="72"/>
        <v>3980.4044116600003</v>
      </c>
      <c r="BO53" s="71">
        <f t="shared" si="97"/>
        <v>0.10884805426551436</v>
      </c>
      <c r="BP53" s="71">
        <f t="shared" si="97"/>
        <v>0.10042126119338457</v>
      </c>
      <c r="BQ53" s="71">
        <f t="shared" si="97"/>
        <v>0.15513844684428113</v>
      </c>
      <c r="BR53" s="67">
        <v>242.28602268200001</v>
      </c>
      <c r="BS53" s="67">
        <f t="shared" si="57"/>
        <v>82.585460253999997</v>
      </c>
      <c r="BT53" s="67">
        <f t="shared" si="23"/>
        <v>40.511825287999997</v>
      </c>
      <c r="BU53" s="67">
        <f t="shared" si="24"/>
        <v>37.676785350999999</v>
      </c>
      <c r="BV53" s="67">
        <f t="shared" si="25"/>
        <v>7.4007341911046671</v>
      </c>
      <c r="BW53" s="67">
        <f t="shared" si="26"/>
        <v>4.1925494504486654E-2</v>
      </c>
      <c r="BX53" s="67">
        <f t="shared" si="73"/>
        <v>512.99196224900004</v>
      </c>
      <c r="BY53" s="67">
        <f t="shared" si="27"/>
        <v>76.981805264000002</v>
      </c>
      <c r="BZ53" s="67">
        <f t="shared" si="28"/>
        <v>134.38780029099999</v>
      </c>
      <c r="CA53" s="67">
        <f t="shared" si="29"/>
        <v>15.601926688999999</v>
      </c>
      <c r="CB53" s="40">
        <f t="shared" si="30"/>
        <v>426.27081325600011</v>
      </c>
      <c r="CC53" s="40">
        <f>SUMIFS($CB$3:$CB53,$D$3:$D53,D53)</f>
        <v>741.19509917699997</v>
      </c>
      <c r="CD53" s="40">
        <f t="shared" si="59"/>
        <v>1948.9859565229999</v>
      </c>
      <c r="CE53" s="73">
        <f t="shared" si="98"/>
        <v>1.1097442609474268</v>
      </c>
      <c r="CF53" s="73">
        <f t="shared" si="98"/>
        <v>4.7688333046157494E-2</v>
      </c>
      <c r="CG53" s="73">
        <f t="shared" si="98"/>
        <v>-6.965256162516642E-4</v>
      </c>
      <c r="CH53" s="14">
        <f t="shared" si="31"/>
        <v>83.731054890805382</v>
      </c>
      <c r="CI53" s="14">
        <f t="shared" si="32"/>
        <v>0.47434021963641732</v>
      </c>
      <c r="CJ53" s="14">
        <f t="shared" si="74"/>
        <v>359.82161098603706</v>
      </c>
      <c r="CK53" s="264">
        <f t="shared" si="75"/>
        <v>2.1687678300653621</v>
      </c>
      <c r="CL53" s="81">
        <f t="shared" si="33"/>
        <v>463.94759860700009</v>
      </c>
      <c r="CM53" s="81">
        <f t="shared" si="34"/>
        <v>0.51626571414090394</v>
      </c>
      <c r="CN53" s="40">
        <f t="shared" si="35"/>
        <v>88.820084886000004</v>
      </c>
      <c r="CO53" s="40">
        <f>SUMIFS($CN$3:$CN53,$D$3:$D53,D53)</f>
        <v>189.40076860400001</v>
      </c>
      <c r="CP53" s="40">
        <f t="shared" si="76"/>
        <v>1564.489753801</v>
      </c>
      <c r="CQ53" s="73">
        <f t="shared" si="99"/>
        <v>-0.45420495459353849</v>
      </c>
      <c r="CR53" s="73">
        <f t="shared" si="99"/>
        <v>-6.9987831969138159E-2</v>
      </c>
      <c r="CS53" s="73">
        <f t="shared" si="99"/>
        <v>3.4187869091400591E-2</v>
      </c>
      <c r="CT53" s="40">
        <f t="shared" si="36"/>
        <v>17.446654032419794</v>
      </c>
      <c r="CU53" s="40">
        <f t="shared" si="37"/>
        <v>9.8836085565277537E-2</v>
      </c>
      <c r="CV53" s="40">
        <f t="shared" si="38"/>
        <v>0.21075898087578726</v>
      </c>
      <c r="CW53" s="40">
        <f t="shared" si="77"/>
        <v>289.63758654466898</v>
      </c>
      <c r="CX53" s="267">
        <f t="shared" si="78"/>
        <v>1.7409130307760874</v>
      </c>
      <c r="CY53" s="67">
        <v>56.10283287</v>
      </c>
      <c r="CZ53" s="67">
        <f t="shared" si="39"/>
        <v>11.020105605369002</v>
      </c>
      <c r="DA53" s="67">
        <f t="shared" si="79"/>
        <v>139.48699827866639</v>
      </c>
      <c r="DB53" s="67">
        <v>0</v>
      </c>
      <c r="DC53" s="67">
        <f t="shared" si="40"/>
        <v>0</v>
      </c>
      <c r="DD53" s="67">
        <f t="shared" si="41"/>
        <v>32.717252016000003</v>
      </c>
      <c r="DE53" s="67">
        <f t="shared" si="42"/>
        <v>6.4265484270507907</v>
      </c>
      <c r="DF53" s="81">
        <f t="shared" si="43"/>
        <v>718.85171070500007</v>
      </c>
      <c r="DG53" s="81">
        <f t="shared" si="44"/>
        <v>0.79991467334416311</v>
      </c>
      <c r="DH53" s="40">
        <f t="shared" si="45"/>
        <v>337.45072837000009</v>
      </c>
      <c r="DI53" s="40">
        <f>SUMIFS($DH$3:$DH53,$D$3:$D53,D53)</f>
        <v>551.79433057300002</v>
      </c>
      <c r="DJ53" s="40">
        <f t="shared" si="60"/>
        <v>384.49620272199985</v>
      </c>
      <c r="DK53" s="40">
        <f t="shared" si="46"/>
        <v>66.284400858385581</v>
      </c>
      <c r="DL53" s="40">
        <f t="shared" si="80"/>
        <v>70.184024441368024</v>
      </c>
      <c r="DM53" s="73">
        <f t="shared" si="100"/>
        <v>7.5836197243223911</v>
      </c>
      <c r="DN53" s="73">
        <f t="shared" si="100"/>
        <v>9.5256935341977211E-2</v>
      </c>
      <c r="DO53" s="73">
        <f t="shared" si="100"/>
        <v>-0.12129834633583325</v>
      </c>
      <c r="DP53" s="67">
        <f t="shared" si="47"/>
        <v>0.37550413407113975</v>
      </c>
      <c r="DQ53" s="264">
        <f t="shared" si="81"/>
        <v>0.42785479928927478</v>
      </c>
      <c r="DR53" s="81">
        <f t="shared" si="48"/>
        <v>375.12751372100007</v>
      </c>
      <c r="DS53" s="81">
        <f t="shared" si="82"/>
        <v>897.48816497099983</v>
      </c>
      <c r="DT53" s="81">
        <f t="shared" si="49"/>
        <v>0.41742962857562643</v>
      </c>
      <c r="DU53" s="264">
        <f t="shared" si="83"/>
        <v>0.99869547727576413</v>
      </c>
      <c r="DV53" s="70">
        <v>319.51192652899999</v>
      </c>
      <c r="DW53" s="70">
        <v>346.25733567999998</v>
      </c>
      <c r="DX53" s="217">
        <v>59.455721643821455</v>
      </c>
      <c r="DY53" s="218">
        <f t="shared" si="50"/>
        <v>1776.6203316863944</v>
      </c>
      <c r="DZ53" s="218">
        <f t="shared" si="84"/>
        <v>16878.861825958855</v>
      </c>
      <c r="EA53" s="71">
        <f t="shared" si="105"/>
        <v>2.3207551907237889E-2</v>
      </c>
      <c r="EB53" s="219">
        <f t="shared" si="51"/>
        <v>954.80348611830016</v>
      </c>
      <c r="EC53" s="219">
        <f t="shared" si="85"/>
        <v>11035.279147475338</v>
      </c>
      <c r="ED53" s="71">
        <f t="shared" si="106"/>
        <v>1.3922940641142745E-2</v>
      </c>
      <c r="EE53" s="219">
        <f t="shared" si="52"/>
        <v>1059.6652574386371</v>
      </c>
      <c r="EF53" s="219">
        <f t="shared" si="86"/>
        <v>13464.17385525787</v>
      </c>
      <c r="EG53" s="71">
        <f t="shared" si="107"/>
        <v>4.8742329938433304E-2</v>
      </c>
      <c r="EH53" s="219">
        <f t="shared" si="53"/>
        <v>149.38862472831502</v>
      </c>
      <c r="EI53" s="219">
        <f t="shared" si="87"/>
        <v>2685.5010610827799</v>
      </c>
      <c r="EJ53" s="74">
        <f t="shared" si="108"/>
        <v>-5.1250114036465955E-2</v>
      </c>
    </row>
    <row r="54" spans="1:140">
      <c r="A54" s="66">
        <v>39173</v>
      </c>
      <c r="B54" s="86">
        <f t="shared" si="0"/>
        <v>4</v>
      </c>
      <c r="C54" t="str">
        <f t="shared" si="1"/>
        <v>Abril</v>
      </c>
      <c r="D54">
        <f t="shared" si="54"/>
        <v>2007</v>
      </c>
      <c r="E54" s="65">
        <f t="shared" si="2"/>
        <v>89866.048799896729</v>
      </c>
      <c r="F54" s="65">
        <f t="shared" si="3"/>
        <v>5023.1578947368425</v>
      </c>
      <c r="G54" s="40">
        <f t="shared" si="4"/>
        <v>884.85361824799998</v>
      </c>
      <c r="H54" s="67">
        <f t="shared" si="55"/>
        <v>0.98463616690023736</v>
      </c>
      <c r="I54" s="67">
        <f>SUMIFS($G$3:$G54,$D$3:$D54,D54)</f>
        <v>3356.4842786750005</v>
      </c>
      <c r="J54" s="14">
        <f t="shared" si="61"/>
        <v>9769.4243211810008</v>
      </c>
      <c r="K54" s="14">
        <f t="shared" si="62"/>
        <v>10.871095871739525</v>
      </c>
      <c r="L54" s="71">
        <f t="shared" si="88"/>
        <v>6.7938140733469377E-2</v>
      </c>
      <c r="M54" s="71">
        <f t="shared" si="89"/>
        <v>-6.6231685110532679E-3</v>
      </c>
      <c r="N54" s="71">
        <f t="shared" si="101"/>
        <v>9.279429452962229E-2</v>
      </c>
      <c r="O54" s="67">
        <f t="shared" si="5"/>
        <v>644.95711485499999</v>
      </c>
      <c r="P54" s="67">
        <f t="shared" si="6"/>
        <v>0.71768718383414798</v>
      </c>
      <c r="Q54" s="67">
        <f>SUMIFS($O$3:$O54,$D$3:$D54,D54)</f>
        <v>2179.1433272079998</v>
      </c>
      <c r="R54" s="67">
        <f t="shared" si="58"/>
        <v>6403.4446792730005</v>
      </c>
      <c r="S54" s="71">
        <f t="shared" si="90"/>
        <v>2.1057033243554679E-2</v>
      </c>
      <c r="T54" s="71">
        <f t="shared" si="91"/>
        <v>5.2868782266940473E-2</v>
      </c>
      <c r="U54" s="71">
        <f t="shared" si="91"/>
        <v>8.2739204547930267E-2</v>
      </c>
      <c r="V54" s="67">
        <v>341.59689121400004</v>
      </c>
      <c r="W54" s="67">
        <f t="shared" si="63"/>
        <v>2732.7600628999999</v>
      </c>
      <c r="X54" s="71">
        <f t="shared" si="102"/>
        <v>5.6072872300038767E-2</v>
      </c>
      <c r="Y54" s="71">
        <f t="shared" si="92"/>
        <v>-9.5297304383598513E-2</v>
      </c>
      <c r="Z54" s="67">
        <v>303.0208063446666</v>
      </c>
      <c r="AA54" s="67">
        <f t="shared" si="64"/>
        <v>3645.9178053576666</v>
      </c>
      <c r="AB54" s="71">
        <f t="shared" si="103"/>
        <v>0.10870405209613598</v>
      </c>
      <c r="AC54" s="71">
        <f t="shared" si="93"/>
        <v>0.20420974347660525</v>
      </c>
      <c r="AD54" s="67">
        <v>143.82835015200001</v>
      </c>
      <c r="AE54" s="67">
        <v>125.45845847300001</v>
      </c>
      <c r="AF54" s="71">
        <f t="shared" si="94"/>
        <v>0.30986911564431519</v>
      </c>
      <c r="AG54" s="71">
        <f t="shared" si="95"/>
        <v>8.9203451746090012E-2</v>
      </c>
      <c r="AH54" s="67">
        <f t="shared" si="7"/>
        <v>50.157085094000003</v>
      </c>
      <c r="AI54" s="67">
        <f t="shared" si="8"/>
        <v>5.581316388537786E-2</v>
      </c>
      <c r="AJ54" s="67">
        <f t="shared" si="9"/>
        <v>31.629476217000004</v>
      </c>
      <c r="AK54" s="67">
        <f t="shared" si="10"/>
        <v>3.519624667979878E-2</v>
      </c>
      <c r="AL54" s="67">
        <f t="shared" si="11"/>
        <v>158.109942082</v>
      </c>
      <c r="AM54" s="67">
        <f t="shared" si="12"/>
        <v>31.476203893105613</v>
      </c>
      <c r="AN54" s="67">
        <v>124.049481746</v>
      </c>
      <c r="AO54" s="67">
        <f t="shared" si="13"/>
        <v>24.695517112049455</v>
      </c>
      <c r="AP54" s="81">
        <f>SUMIFS($AO$3:$AO54,$D$3:$D54,D54)</f>
        <v>99.779365742929457</v>
      </c>
      <c r="AQ54" s="67">
        <v>0</v>
      </c>
      <c r="AR54" s="67">
        <f t="shared" si="14"/>
        <v>0</v>
      </c>
      <c r="AS54" s="81">
        <f>SUMIFS($AR$3:$AR54,$D$3:$D54,D54)</f>
        <v>23.026227790319442</v>
      </c>
      <c r="AT54" s="67">
        <f t="shared" si="56"/>
        <v>34.060460336000006</v>
      </c>
      <c r="AU54" s="79">
        <f t="shared" si="15"/>
        <v>124.049481746</v>
      </c>
      <c r="AV54" s="40">
        <f t="shared" si="16"/>
        <v>607.116089386</v>
      </c>
      <c r="AW54" s="67">
        <f t="shared" si="17"/>
        <v>0.67557892829788868</v>
      </c>
      <c r="AX54" s="67">
        <f>SUMIFS($AV$3:$AV54,$D$3:$D54,D54)</f>
        <v>2337.551650636</v>
      </c>
      <c r="AY54" s="67">
        <f t="shared" si="65"/>
        <v>7858.1529724010015</v>
      </c>
      <c r="AZ54" s="67">
        <f t="shared" si="66"/>
        <v>8.7442956236994718</v>
      </c>
      <c r="BA54" s="262">
        <f t="shared" si="18"/>
        <v>581.75611862599999</v>
      </c>
      <c r="BB54" s="262">
        <f t="shared" si="19"/>
        <v>0.64735918224399391</v>
      </c>
      <c r="BC54" s="262">
        <f t="shared" si="67"/>
        <v>7326.977922737</v>
      </c>
      <c r="BD54" s="262">
        <f t="shared" si="68"/>
        <v>8.1532214007226038</v>
      </c>
      <c r="BE54" s="260">
        <f t="shared" si="20"/>
        <v>550.80349848599997</v>
      </c>
      <c r="BF54" s="260">
        <f t="shared" si="21"/>
        <v>0.6129161188698361</v>
      </c>
      <c r="BG54" s="260">
        <f t="shared" si="69"/>
        <v>6823.437524852</v>
      </c>
      <c r="BH54" s="260">
        <f t="shared" si="70"/>
        <v>7.5928981144432388</v>
      </c>
      <c r="BI54" s="71">
        <f t="shared" si="96"/>
        <v>5.5301475265246758E-2</v>
      </c>
      <c r="BJ54" s="71">
        <f t="shared" si="71"/>
        <v>0.10259383077798678</v>
      </c>
      <c r="BK54" s="74">
        <f t="shared" si="104"/>
        <v>0.14193611028055098</v>
      </c>
      <c r="BL54" s="67">
        <f t="shared" si="22"/>
        <v>335.06648263499994</v>
      </c>
      <c r="BM54" s="67">
        <f>SUMIFS($BL$3:$BL54,$D$3:$D54,D54)</f>
        <v>1298.540738784</v>
      </c>
      <c r="BN54" s="67">
        <f t="shared" si="72"/>
        <v>4025.0502495830006</v>
      </c>
      <c r="BO54" s="71">
        <f t="shared" si="97"/>
        <v>0.15372818267542132</v>
      </c>
      <c r="BP54" s="71">
        <f t="shared" si="97"/>
        <v>0.11369897577042964</v>
      </c>
      <c r="BQ54" s="71">
        <f t="shared" si="97"/>
        <v>0.1564755992337481</v>
      </c>
      <c r="BR54" s="67">
        <v>242.86461481500001</v>
      </c>
      <c r="BS54" s="67">
        <f t="shared" si="57"/>
        <v>92.201867819999933</v>
      </c>
      <c r="BT54" s="67">
        <f t="shared" si="23"/>
        <v>43.932428104000003</v>
      </c>
      <c r="BU54" s="67">
        <f t="shared" si="24"/>
        <v>30.952620140000001</v>
      </c>
      <c r="BV54" s="67">
        <f t="shared" si="25"/>
        <v>6.1619843111902757</v>
      </c>
      <c r="BW54" s="67">
        <f t="shared" si="26"/>
        <v>3.4443063374157791E-2</v>
      </c>
      <c r="BX54" s="67">
        <f t="shared" si="73"/>
        <v>503.540397885</v>
      </c>
      <c r="BY54" s="67">
        <f t="shared" si="27"/>
        <v>75.847540413000004</v>
      </c>
      <c r="BZ54" s="67">
        <f t="shared" si="28"/>
        <v>102.304209069</v>
      </c>
      <c r="CA54" s="67">
        <f t="shared" si="29"/>
        <v>19.012809025000003</v>
      </c>
      <c r="CB54" s="40">
        <f t="shared" si="30"/>
        <v>277.73752886199998</v>
      </c>
      <c r="CC54" s="40">
        <f>SUMIFS($CB$3:$CB54,$D$3:$D54,D54)</f>
        <v>1018.932628039</v>
      </c>
      <c r="CD54" s="40">
        <f t="shared" si="59"/>
        <v>1911.2713487799997</v>
      </c>
      <c r="CE54" s="73">
        <f t="shared" si="98"/>
        <v>-0.11955730637584883</v>
      </c>
      <c r="CF54" s="73">
        <f t="shared" si="98"/>
        <v>-3.8880584463377721E-3</v>
      </c>
      <c r="CG54" s="73">
        <f t="shared" si="98"/>
        <v>-7.148937661935062E-2</v>
      </c>
      <c r="CH54" s="14">
        <f t="shared" si="31"/>
        <v>55.291419199266542</v>
      </c>
      <c r="CI54" s="14">
        <f t="shared" si="32"/>
        <v>0.30905723860234874</v>
      </c>
      <c r="CJ54" s="14">
        <f t="shared" si="74"/>
        <v>360.69345515281367</v>
      </c>
      <c r="CK54" s="264">
        <f t="shared" si="75"/>
        <v>2.1268002480400541</v>
      </c>
      <c r="CL54" s="81">
        <f t="shared" si="33"/>
        <v>308.690149002</v>
      </c>
      <c r="CM54" s="81">
        <f t="shared" si="34"/>
        <v>0.34350030197650655</v>
      </c>
      <c r="CN54" s="40">
        <f t="shared" si="35"/>
        <v>80.073086495999988</v>
      </c>
      <c r="CO54" s="40">
        <f>SUMIFS($CN$3:$CN54,$D$3:$D54,D54)</f>
        <v>269.47385509999998</v>
      </c>
      <c r="CP54" s="40">
        <f t="shared" si="76"/>
        <v>1565.8737885620003</v>
      </c>
      <c r="CQ54" s="73">
        <f t="shared" si="99"/>
        <v>1.75886572589663E-2</v>
      </c>
      <c r="CR54" s="73">
        <f t="shared" si="99"/>
        <v>-4.5580257572939042E-2</v>
      </c>
      <c r="CS54" s="73">
        <f t="shared" si="99"/>
        <v>2.7571617258441039E-2</v>
      </c>
      <c r="CT54" s="40">
        <f t="shared" si="36"/>
        <v>15.940786289019275</v>
      </c>
      <c r="CU54" s="40">
        <f t="shared" si="37"/>
        <v>8.9102711830913395E-2</v>
      </c>
      <c r="CV54" s="40">
        <f t="shared" si="38"/>
        <v>0.29986169270670066</v>
      </c>
      <c r="CW54" s="40">
        <f t="shared" si="77"/>
        <v>292.00349329343527</v>
      </c>
      <c r="CX54" s="267">
        <f t="shared" si="78"/>
        <v>1.7424531393927265</v>
      </c>
      <c r="CY54" s="67">
        <v>35.881546704999998</v>
      </c>
      <c r="CZ54" s="67">
        <f t="shared" si="39"/>
        <v>7.1432249307942159</v>
      </c>
      <c r="DA54" s="67">
        <f t="shared" si="79"/>
        <v>138.90393570831048</v>
      </c>
      <c r="DB54" s="67">
        <v>0</v>
      </c>
      <c r="DC54" s="67">
        <f t="shared" si="40"/>
        <v>0</v>
      </c>
      <c r="DD54" s="67">
        <f t="shared" si="41"/>
        <v>44.19153979099999</v>
      </c>
      <c r="DE54" s="67">
        <f t="shared" si="42"/>
        <v>8.7975613582250602</v>
      </c>
      <c r="DF54" s="81">
        <f t="shared" si="43"/>
        <v>687.18917588199997</v>
      </c>
      <c r="DG54" s="81">
        <f t="shared" si="44"/>
        <v>0.76468164012880213</v>
      </c>
      <c r="DH54" s="40">
        <f t="shared" si="45"/>
        <v>197.664442366</v>
      </c>
      <c r="DI54" s="40">
        <f>SUMIFS($DH$3:$DH54,$D$3:$D54,D54)</f>
        <v>749.45877293900003</v>
      </c>
      <c r="DJ54" s="40">
        <f t="shared" si="60"/>
        <v>345.39756021799991</v>
      </c>
      <c r="DK54" s="40">
        <f t="shared" si="46"/>
        <v>39.350632910247271</v>
      </c>
      <c r="DL54" s="40">
        <f t="shared" si="80"/>
        <v>68.689961859378371</v>
      </c>
      <c r="DM54" s="73">
        <f t="shared" si="100"/>
        <v>-0.16513825424038553</v>
      </c>
      <c r="DN54" s="73">
        <f t="shared" si="100"/>
        <v>1.2007210616853392E-2</v>
      </c>
      <c r="DO54" s="73">
        <f t="shared" si="100"/>
        <v>-0.35387591966761844</v>
      </c>
      <c r="DP54" s="67">
        <f t="shared" si="47"/>
        <v>0.21995452677143534</v>
      </c>
      <c r="DQ54" s="264">
        <f t="shared" si="81"/>
        <v>0.38434710864732802</v>
      </c>
      <c r="DR54" s="81">
        <f t="shared" si="48"/>
        <v>228.617062506</v>
      </c>
      <c r="DS54" s="81">
        <f t="shared" si="82"/>
        <v>848.93795810300003</v>
      </c>
      <c r="DT54" s="81">
        <f t="shared" si="49"/>
        <v>0.2543975901455931</v>
      </c>
      <c r="DU54" s="264">
        <f t="shared" si="83"/>
        <v>0.94467039492669402</v>
      </c>
      <c r="DV54" s="70">
        <v>322.431144211</v>
      </c>
      <c r="DW54" s="70">
        <v>349.515300712</v>
      </c>
      <c r="DX54" s="217">
        <v>60.019478486420134</v>
      </c>
      <c r="DY54" s="218">
        <f t="shared" si="50"/>
        <v>1474.2774188686176</v>
      </c>
      <c r="DZ54" s="218">
        <f t="shared" si="84"/>
        <v>16776.952710070189</v>
      </c>
      <c r="EA54" s="71">
        <f t="shared" si="105"/>
        <v>9.84425670830813E-3</v>
      </c>
      <c r="EB54" s="219">
        <f t="shared" si="51"/>
        <v>1074.5796716659684</v>
      </c>
      <c r="EC54" s="219">
        <f t="shared" si="85"/>
        <v>10992.143906030802</v>
      </c>
      <c r="ED54" s="71">
        <f t="shared" si="106"/>
        <v>1.2670094141076227E-4</v>
      </c>
      <c r="EE54" s="219">
        <f t="shared" si="52"/>
        <v>1011.5317638479059</v>
      </c>
      <c r="EF54" s="219">
        <f t="shared" si="86"/>
        <v>13457.711179556976</v>
      </c>
      <c r="EG54" s="71">
        <f t="shared" si="107"/>
        <v>5.1092976766580867E-2</v>
      </c>
      <c r="EH54" s="219">
        <f t="shared" si="53"/>
        <v>133.41183315032825</v>
      </c>
      <c r="EI54" s="219">
        <f t="shared" si="87"/>
        <v>2679.6727320625541</v>
      </c>
      <c r="EJ54" s="74">
        <f t="shared" si="108"/>
        <v>-5.5611289614015957E-2</v>
      </c>
    </row>
    <row r="55" spans="1:140">
      <c r="A55" s="66">
        <v>39203</v>
      </c>
      <c r="B55" s="86">
        <f t="shared" si="0"/>
        <v>5</v>
      </c>
      <c r="C55" t="str">
        <f t="shared" si="1"/>
        <v>Mayo</v>
      </c>
      <c r="D55">
        <f t="shared" si="54"/>
        <v>2007</v>
      </c>
      <c r="E55" s="65">
        <f t="shared" si="2"/>
        <v>89866.048799896729</v>
      </c>
      <c r="F55" s="65">
        <f t="shared" si="3"/>
        <v>5045.7142857142853</v>
      </c>
      <c r="G55" s="40">
        <f t="shared" si="4"/>
        <v>1061.3230152830001</v>
      </c>
      <c r="H55" s="67">
        <f t="shared" si="55"/>
        <v>1.1810055404196427</v>
      </c>
      <c r="I55" s="67">
        <f>SUMIFS($G$3:$G55,$D$3:$D55,D55)</f>
        <v>4417.8072939580006</v>
      </c>
      <c r="J55" s="14">
        <f t="shared" si="61"/>
        <v>9939.8293850249993</v>
      </c>
      <c r="K55" s="14">
        <f t="shared" si="62"/>
        <v>11.06071705362039</v>
      </c>
      <c r="L55" s="71">
        <f t="shared" si="88"/>
        <v>9.5176897534837046E-2</v>
      </c>
      <c r="M55" s="71">
        <f t="shared" si="89"/>
        <v>0.19126908776365315</v>
      </c>
      <c r="N55" s="71">
        <f t="shared" si="101"/>
        <v>8.6408395102564706E-2</v>
      </c>
      <c r="O55" s="67">
        <f t="shared" si="5"/>
        <v>661.87865591600007</v>
      </c>
      <c r="P55" s="67">
        <f t="shared" si="6"/>
        <v>0.73651692130116297</v>
      </c>
      <c r="Q55" s="67">
        <f>SUMIFS($O$3:$O55,$D$3:$D55,D55)</f>
        <v>2841.0219831240001</v>
      </c>
      <c r="R55" s="67">
        <f t="shared" si="58"/>
        <v>6481.2892135229995</v>
      </c>
      <c r="S55" s="71">
        <f t="shared" si="90"/>
        <v>0.133287647694184</v>
      </c>
      <c r="T55" s="71">
        <f t="shared" si="91"/>
        <v>7.0567243942201596E-2</v>
      </c>
      <c r="U55" s="71">
        <f t="shared" si="91"/>
        <v>8.0631163425235908E-2</v>
      </c>
      <c r="V55" s="67">
        <v>372.71064531899987</v>
      </c>
      <c r="W55" s="67">
        <f t="shared" si="63"/>
        <v>2817.3412251489999</v>
      </c>
      <c r="X55" s="71">
        <f t="shared" si="102"/>
        <v>7.7572063057779861E-2</v>
      </c>
      <c r="Y55" s="71">
        <f t="shared" si="92"/>
        <v>0.29355261165151658</v>
      </c>
      <c r="Z55" s="67">
        <v>315.34562368166661</v>
      </c>
      <c r="AA55" s="67">
        <f t="shared" si="64"/>
        <v>3676.7568129783335</v>
      </c>
      <c r="AB55" s="71">
        <f t="shared" si="103"/>
        <v>0.10684620015413615</v>
      </c>
      <c r="AC55" s="71">
        <f t="shared" si="93"/>
        <v>0.1083946941116285</v>
      </c>
      <c r="AD55" s="67">
        <v>143.71439622700001</v>
      </c>
      <c r="AE55" s="67">
        <v>137.279715283</v>
      </c>
      <c r="AF55" s="71">
        <f t="shared" si="94"/>
        <v>0.33644279534351962</v>
      </c>
      <c r="AG55" s="71">
        <f t="shared" si="95"/>
        <v>8.6886434970673276E-2</v>
      </c>
      <c r="AH55" s="67">
        <f t="shared" si="7"/>
        <v>66.450070108999995</v>
      </c>
      <c r="AI55" s="67">
        <f t="shared" si="8"/>
        <v>7.3943464741576967E-2</v>
      </c>
      <c r="AJ55" s="67">
        <f t="shared" si="9"/>
        <v>12.947244683999998</v>
      </c>
      <c r="AK55" s="67">
        <f t="shared" si="10"/>
        <v>1.4407270439617767E-2</v>
      </c>
      <c r="AL55" s="67">
        <f t="shared" si="11"/>
        <v>320.04704457400004</v>
      </c>
      <c r="AM55" s="67">
        <f t="shared" si="12"/>
        <v>63.429482220215192</v>
      </c>
      <c r="AN55" s="67">
        <v>137.93704857</v>
      </c>
      <c r="AO55" s="67">
        <f t="shared" si="13"/>
        <v>27.337467157134771</v>
      </c>
      <c r="AP55" s="81">
        <f>SUMIFS($AO$3:$AO55,$D$3:$D55,D55)</f>
        <v>127.11683290006422</v>
      </c>
      <c r="AQ55" s="67">
        <v>143.10098967799999</v>
      </c>
      <c r="AR55" s="67">
        <f t="shared" si="14"/>
        <v>28.360898294054358</v>
      </c>
      <c r="AS55" s="81">
        <f>SUMIFS($AR$3:$AR55,$D$3:$D55,D55)</f>
        <v>51.387126084373804</v>
      </c>
      <c r="AT55" s="67">
        <f t="shared" si="56"/>
        <v>39.009006326000048</v>
      </c>
      <c r="AU55" s="79">
        <f t="shared" si="15"/>
        <v>281.03803824800002</v>
      </c>
      <c r="AV55" s="40">
        <f t="shared" si="16"/>
        <v>653.29624466600001</v>
      </c>
      <c r="AW55" s="67">
        <f t="shared" si="17"/>
        <v>0.72696669475330344</v>
      </c>
      <c r="AX55" s="67">
        <f>SUMIFS($AV$3:$AV55,$D$3:$D55,D55)</f>
        <v>2990.8478953019999</v>
      </c>
      <c r="AY55" s="67">
        <f t="shared" si="65"/>
        <v>7897.2713829350014</v>
      </c>
      <c r="AZ55" s="67">
        <f t="shared" si="66"/>
        <v>8.7878253115586809</v>
      </c>
      <c r="BA55" s="262">
        <f t="shared" si="18"/>
        <v>609.481177871</v>
      </c>
      <c r="BB55" s="262">
        <f t="shared" si="19"/>
        <v>0.67821072141284611</v>
      </c>
      <c r="BC55" s="262">
        <f t="shared" si="67"/>
        <v>7356.8817867549997</v>
      </c>
      <c r="BD55" s="262">
        <f t="shared" si="68"/>
        <v>8.1864974425841819</v>
      </c>
      <c r="BE55" s="260">
        <f t="shared" si="20"/>
        <v>571.82457223400002</v>
      </c>
      <c r="BF55" s="260">
        <f t="shared" si="21"/>
        <v>0.63630768223411327</v>
      </c>
      <c r="BG55" s="260">
        <f t="shared" si="69"/>
        <v>6836.9764417619999</v>
      </c>
      <c r="BH55" s="260">
        <f t="shared" si="70"/>
        <v>7.6079637783850771</v>
      </c>
      <c r="BI55" s="71">
        <f t="shared" si="96"/>
        <v>6.3692318999569286E-2</v>
      </c>
      <c r="BJ55" s="71">
        <f t="shared" si="71"/>
        <v>9.385554460695511E-2</v>
      </c>
      <c r="BK55" s="74">
        <f t="shared" si="104"/>
        <v>0.13215685703383384</v>
      </c>
      <c r="BL55" s="67">
        <f t="shared" si="22"/>
        <v>329.97571425000001</v>
      </c>
      <c r="BM55" s="67">
        <f>SUMIFS($BL$3:$BL55,$D$3:$D55,D55)</f>
        <v>1628.5164530340001</v>
      </c>
      <c r="BN55" s="67">
        <f t="shared" si="72"/>
        <v>4055.3102343050004</v>
      </c>
      <c r="BO55" s="71">
        <f t="shared" si="97"/>
        <v>0.1009622843941298</v>
      </c>
      <c r="BP55" s="71">
        <f t="shared" si="97"/>
        <v>0.11109447195672839</v>
      </c>
      <c r="BQ55" s="71">
        <f t="shared" si="97"/>
        <v>0.14889531047581728</v>
      </c>
      <c r="BR55" s="67">
        <v>244.911706643</v>
      </c>
      <c r="BS55" s="67">
        <f t="shared" si="57"/>
        <v>85.064007607000008</v>
      </c>
      <c r="BT55" s="67">
        <f t="shared" si="23"/>
        <v>53.017305477000001</v>
      </c>
      <c r="BU55" s="67">
        <f t="shared" si="24"/>
        <v>37.656605636999998</v>
      </c>
      <c r="BV55" s="67">
        <f t="shared" si="25"/>
        <v>7.463087187400907</v>
      </c>
      <c r="BW55" s="67">
        <f t="shared" si="26"/>
        <v>4.1903039178732948E-2</v>
      </c>
      <c r="BX55" s="67">
        <f t="shared" si="73"/>
        <v>519.90534499300009</v>
      </c>
      <c r="BY55" s="67">
        <f t="shared" si="27"/>
        <v>96.035936640000003</v>
      </c>
      <c r="BZ55" s="67">
        <f t="shared" si="28"/>
        <v>124.13737358</v>
      </c>
      <c r="CA55" s="67">
        <f t="shared" si="29"/>
        <v>12.473309082000002</v>
      </c>
      <c r="CB55" s="40">
        <f t="shared" si="30"/>
        <v>408.02677061700012</v>
      </c>
      <c r="CC55" s="40">
        <f>SUMIFS($CB$3:$CB55,$D$3:$D55,D55)</f>
        <v>1426.9593986560001</v>
      </c>
      <c r="CD55" s="40">
        <f t="shared" si="59"/>
        <v>2042.5580020900002</v>
      </c>
      <c r="CE55" s="73">
        <f t="shared" si="98"/>
        <v>0.47440412538511012</v>
      </c>
      <c r="CF55" s="73">
        <f t="shared" si="98"/>
        <v>9.7956782439197809E-2</v>
      </c>
      <c r="CG55" s="73">
        <f t="shared" si="98"/>
        <v>-6.0389673579222203E-2</v>
      </c>
      <c r="CH55" s="14">
        <f t="shared" si="31"/>
        <v>80.866007766676134</v>
      </c>
      <c r="CI55" s="14">
        <f t="shared" si="32"/>
        <v>0.45403884566633912</v>
      </c>
      <c r="CJ55" s="14">
        <f t="shared" si="74"/>
        <v>392.10373605839715</v>
      </c>
      <c r="CK55" s="264">
        <f t="shared" si="75"/>
        <v>2.2728917420617112</v>
      </c>
      <c r="CL55" s="81">
        <f t="shared" si="33"/>
        <v>445.68337625400011</v>
      </c>
      <c r="CM55" s="81">
        <f t="shared" si="34"/>
        <v>0.49594188484507207</v>
      </c>
      <c r="CN55" s="40">
        <f t="shared" si="35"/>
        <v>141.924057713</v>
      </c>
      <c r="CO55" s="40">
        <f>SUMIFS($CN$3:$CN55,$D$3:$D55,D55)</f>
        <v>411.39791281299995</v>
      </c>
      <c r="CP55" s="40">
        <f t="shared" si="76"/>
        <v>1592.692321648</v>
      </c>
      <c r="CQ55" s="73">
        <f t="shared" si="99"/>
        <v>0.23299084186363417</v>
      </c>
      <c r="CR55" s="73">
        <f t="shared" si="99"/>
        <v>3.5097013235737329E-2</v>
      </c>
      <c r="CS55" s="73">
        <f t="shared" si="99"/>
        <v>2.9583584513937167E-2</v>
      </c>
      <c r="CT55" s="40">
        <f t="shared" si="36"/>
        <v>28.127644507106456</v>
      </c>
      <c r="CU55" s="40">
        <f t="shared" si="37"/>
        <v>0.15792844974081369</v>
      </c>
      <c r="CV55" s="40">
        <f t="shared" si="38"/>
        <v>0.45779014244751431</v>
      </c>
      <c r="CW55" s="40">
        <f t="shared" si="77"/>
        <v>299.56083725448605</v>
      </c>
      <c r="CX55" s="267">
        <f t="shared" si="78"/>
        <v>1.7722959259001383</v>
      </c>
      <c r="CY55" s="67">
        <v>85.530482769000017</v>
      </c>
      <c r="CZ55" s="67">
        <f t="shared" si="39"/>
        <v>16.951114931568522</v>
      </c>
      <c r="DA55" s="67">
        <f t="shared" si="79"/>
        <v>147.68549948361147</v>
      </c>
      <c r="DB55" s="67">
        <v>0</v>
      </c>
      <c r="DC55" s="67">
        <f t="shared" si="40"/>
        <v>0</v>
      </c>
      <c r="DD55" s="67">
        <f t="shared" si="41"/>
        <v>56.39357494399998</v>
      </c>
      <c r="DE55" s="67">
        <f t="shared" si="42"/>
        <v>11.176529575537936</v>
      </c>
      <c r="DF55" s="81">
        <f t="shared" si="43"/>
        <v>795.22030237900003</v>
      </c>
      <c r="DG55" s="81">
        <f t="shared" si="44"/>
        <v>0.8848951444941171</v>
      </c>
      <c r="DH55" s="40">
        <f t="shared" si="45"/>
        <v>266.1027129040001</v>
      </c>
      <c r="DI55" s="40">
        <f>SUMIFS($DH$3:$DH55,$D$3:$D55,D55)</f>
        <v>1015.5614858430001</v>
      </c>
      <c r="DJ55" s="40">
        <f t="shared" si="60"/>
        <v>449.86568044200015</v>
      </c>
      <c r="DK55" s="40">
        <f t="shared" si="46"/>
        <v>52.738363259569667</v>
      </c>
      <c r="DL55" s="40">
        <f t="shared" si="80"/>
        <v>92.542898803911029</v>
      </c>
      <c r="DM55" s="73">
        <f t="shared" si="100"/>
        <v>0.64632278580874947</v>
      </c>
      <c r="DN55" s="73">
        <f t="shared" si="100"/>
        <v>0.12564853215733796</v>
      </c>
      <c r="DO55" s="73">
        <f t="shared" si="100"/>
        <v>-0.2824039494106958</v>
      </c>
      <c r="DP55" s="67">
        <f t="shared" si="47"/>
        <v>0.2961103959255254</v>
      </c>
      <c r="DQ55" s="264">
        <f t="shared" si="81"/>
        <v>0.50059581616157267</v>
      </c>
      <c r="DR55" s="81">
        <f t="shared" si="48"/>
        <v>303.75931854100008</v>
      </c>
      <c r="DS55" s="81">
        <f t="shared" si="82"/>
        <v>969.77102543500007</v>
      </c>
      <c r="DT55" s="81">
        <f t="shared" si="49"/>
        <v>0.33801343510425841</v>
      </c>
      <c r="DU55" s="264">
        <f t="shared" si="83"/>
        <v>1.0791294803606795</v>
      </c>
      <c r="DV55" s="70">
        <v>323.90548718299999</v>
      </c>
      <c r="DW55" s="70">
        <v>350.144159188</v>
      </c>
      <c r="DX55" s="217">
        <v>60.349482491843744</v>
      </c>
      <c r="DY55" s="218">
        <f t="shared" si="50"/>
        <v>1758.6281960685219</v>
      </c>
      <c r="DZ55" s="218">
        <f t="shared" si="84"/>
        <v>16954.486557813827</v>
      </c>
      <c r="EA55" s="71">
        <f t="shared" si="105"/>
        <v>4.4455623003525346E-3</v>
      </c>
      <c r="EB55" s="219">
        <f t="shared" si="51"/>
        <v>1096.7428859153069</v>
      </c>
      <c r="EC55" s="219">
        <f t="shared" si="85"/>
        <v>11052.413065601821</v>
      </c>
      <c r="ED55" s="71">
        <f t="shared" si="106"/>
        <v>-8.2498588478996382E-4</v>
      </c>
      <c r="EE55" s="219">
        <f t="shared" si="52"/>
        <v>1082.5217014152413</v>
      </c>
      <c r="EF55" s="219">
        <f t="shared" si="86"/>
        <v>13450.263708340713</v>
      </c>
      <c r="EG55" s="71">
        <f t="shared" si="107"/>
        <v>4.3484259327978947E-2</v>
      </c>
      <c r="EH55" s="219">
        <f t="shared" si="53"/>
        <v>235.17029782679759</v>
      </c>
      <c r="EI55" s="219">
        <f t="shared" si="87"/>
        <v>2710.5675473325482</v>
      </c>
      <c r="EJ55" s="74">
        <f t="shared" si="108"/>
        <v>-5.362316027152747E-2</v>
      </c>
    </row>
    <row r="56" spans="1:140">
      <c r="A56" s="66">
        <v>39234</v>
      </c>
      <c r="B56" s="86">
        <f t="shared" si="0"/>
        <v>6</v>
      </c>
      <c r="C56" t="str">
        <f t="shared" si="1"/>
        <v>Junio</v>
      </c>
      <c r="D56">
        <f t="shared" si="54"/>
        <v>2007</v>
      </c>
      <c r="E56" s="65">
        <f t="shared" si="2"/>
        <v>89866.048799896729</v>
      </c>
      <c r="F56" s="65">
        <f t="shared" si="3"/>
        <v>5069.5</v>
      </c>
      <c r="G56" s="40">
        <f t="shared" si="4"/>
        <v>774.75072046299988</v>
      </c>
      <c r="H56" s="67">
        <f t="shared" si="55"/>
        <v>0.86211726320373194</v>
      </c>
      <c r="I56" s="67">
        <f>SUMIFS($G$3:$G56,$D$3:$D56,D56)</f>
        <v>5192.5580144210007</v>
      </c>
      <c r="J56" s="14">
        <f t="shared" si="61"/>
        <v>9980.4593012250007</v>
      </c>
      <c r="K56" s="14">
        <f t="shared" si="62"/>
        <v>11.105928695550338</v>
      </c>
      <c r="L56" s="71">
        <f t="shared" si="88"/>
        <v>8.9044043756832725E-2</v>
      </c>
      <c r="M56" s="71">
        <f t="shared" si="89"/>
        <v>5.5345000392393207E-2</v>
      </c>
      <c r="N56" s="71">
        <f t="shared" si="101"/>
        <v>8.56782377055747E-2</v>
      </c>
      <c r="O56" s="67">
        <f t="shared" si="5"/>
        <v>546.80658852699992</v>
      </c>
      <c r="P56" s="67">
        <f t="shared" si="6"/>
        <v>0.6084684881879755</v>
      </c>
      <c r="Q56" s="67">
        <f>SUMIFS($O$3:$O56,$D$3:$D56,D56)</f>
        <v>3387.8285716509999</v>
      </c>
      <c r="R56" s="67">
        <f t="shared" si="58"/>
        <v>6554.7707206019995</v>
      </c>
      <c r="S56" s="71">
        <f t="shared" si="90"/>
        <v>0.15524532706824812</v>
      </c>
      <c r="T56" s="71">
        <f t="shared" si="91"/>
        <v>8.3384400470144948E-2</v>
      </c>
      <c r="U56" s="71">
        <f t="shared" si="91"/>
        <v>8.1855760618064766E-2</v>
      </c>
      <c r="V56" s="67">
        <v>262.74915047600001</v>
      </c>
      <c r="W56" s="67">
        <f t="shared" si="63"/>
        <v>2891.8209815270002</v>
      </c>
      <c r="X56" s="71">
        <f t="shared" si="102"/>
        <v>9.7998630546775489E-2</v>
      </c>
      <c r="Y56" s="71">
        <f t="shared" si="92"/>
        <v>0.39560204001735411</v>
      </c>
      <c r="Z56" s="67">
        <v>288.36919978766656</v>
      </c>
      <c r="AA56" s="67">
        <f t="shared" si="64"/>
        <v>3689.6954706289994</v>
      </c>
      <c r="AB56" s="71">
        <f t="shared" si="103"/>
        <v>9.8248406486405759E-2</v>
      </c>
      <c r="AC56" s="71">
        <f t="shared" si="93"/>
        <v>4.6976118008840384E-2</v>
      </c>
      <c r="AD56" s="67">
        <v>138.04035002800001</v>
      </c>
      <c r="AE56" s="67">
        <v>139.071824195</v>
      </c>
      <c r="AF56" s="71">
        <f t="shared" si="94"/>
        <v>0.21941399253791571</v>
      </c>
      <c r="AG56" s="71">
        <f t="shared" si="95"/>
        <v>0.21628326943356835</v>
      </c>
      <c r="AH56" s="67">
        <f t="shared" si="7"/>
        <v>16.591464238</v>
      </c>
      <c r="AI56" s="67">
        <f t="shared" si="8"/>
        <v>1.8462438773672964E-2</v>
      </c>
      <c r="AJ56" s="67">
        <f t="shared" si="9"/>
        <v>42.615871240999994</v>
      </c>
      <c r="AK56" s="67">
        <f t="shared" si="10"/>
        <v>4.7421547748129067E-2</v>
      </c>
      <c r="AL56" s="67">
        <f t="shared" si="11"/>
        <v>168.73679645699997</v>
      </c>
      <c r="AM56" s="67">
        <f t="shared" si="12"/>
        <v>33.284701934510302</v>
      </c>
      <c r="AN56" s="67">
        <v>135.69872530399999</v>
      </c>
      <c r="AO56" s="67">
        <f t="shared" si="13"/>
        <v>26.767674386823156</v>
      </c>
      <c r="AP56" s="81">
        <f>SUMIFS($AO$3:$AO56,$D$3:$D56,D56)</f>
        <v>153.88450728688738</v>
      </c>
      <c r="AQ56" s="67">
        <v>0</v>
      </c>
      <c r="AR56" s="67">
        <f t="shared" si="14"/>
        <v>0</v>
      </c>
      <c r="AS56" s="81">
        <f>SUMIFS($AR$3:$AR56,$D$3:$D56,D56)</f>
        <v>51.387126084373804</v>
      </c>
      <c r="AT56" s="67">
        <f t="shared" si="56"/>
        <v>33.038071152999976</v>
      </c>
      <c r="AU56" s="79">
        <f t="shared" si="15"/>
        <v>135.69872530399999</v>
      </c>
      <c r="AV56" s="40">
        <f t="shared" si="16"/>
        <v>632.41006280599993</v>
      </c>
      <c r="AW56" s="67">
        <f t="shared" si="17"/>
        <v>0.70372523467030035</v>
      </c>
      <c r="AX56" s="67">
        <f>SUMIFS($AV$3:$AV56,$D$3:$D56,D56)</f>
        <v>3623.2579581079999</v>
      </c>
      <c r="AY56" s="67">
        <f t="shared" si="65"/>
        <v>7898.8843612380015</v>
      </c>
      <c r="AZ56" s="67">
        <f t="shared" si="66"/>
        <v>8.7896201810611689</v>
      </c>
      <c r="BA56" s="262">
        <f t="shared" si="18"/>
        <v>595.34733679099998</v>
      </c>
      <c r="BB56" s="262">
        <f t="shared" si="19"/>
        <v>0.6624830453118622</v>
      </c>
      <c r="BC56" s="262">
        <f t="shared" si="67"/>
        <v>7380.0895618600007</v>
      </c>
      <c r="BD56" s="262">
        <f t="shared" si="68"/>
        <v>8.2123222957016022</v>
      </c>
      <c r="BE56" s="260">
        <f t="shared" si="20"/>
        <v>574.92164361999994</v>
      </c>
      <c r="BF56" s="260">
        <f t="shared" si="21"/>
        <v>0.63975400198151422</v>
      </c>
      <c r="BG56" s="260">
        <f t="shared" si="69"/>
        <v>6884.2859120310004</v>
      </c>
      <c r="BH56" s="260">
        <f t="shared" si="70"/>
        <v>7.6606082096255594</v>
      </c>
      <c r="BI56" s="71">
        <f t="shared" si="96"/>
        <v>2.5570478092347138E-3</v>
      </c>
      <c r="BJ56" s="71">
        <f t="shared" si="71"/>
        <v>7.6741001847319579E-2</v>
      </c>
      <c r="BK56" s="74">
        <f t="shared" si="104"/>
        <v>0.11471084997448577</v>
      </c>
      <c r="BL56" s="67">
        <f t="shared" si="22"/>
        <v>335.63048746799996</v>
      </c>
      <c r="BM56" s="67">
        <f>SUMIFS($BL$3:$BL56,$D$3:$D56,D56)</f>
        <v>1964.146940502</v>
      </c>
      <c r="BN56" s="67">
        <f t="shared" si="72"/>
        <v>4094.6493035820004</v>
      </c>
      <c r="BO56" s="71">
        <f t="shared" si="97"/>
        <v>0.1327715447081923</v>
      </c>
      <c r="BP56" s="71">
        <f t="shared" si="97"/>
        <v>0.1147396536730183</v>
      </c>
      <c r="BQ56" s="71">
        <f t="shared" si="97"/>
        <v>0.14550177408463272</v>
      </c>
      <c r="BR56" s="67">
        <v>248.32157238799999</v>
      </c>
      <c r="BS56" s="67">
        <f t="shared" si="57"/>
        <v>87.308915079999963</v>
      </c>
      <c r="BT56" s="67">
        <f t="shared" si="23"/>
        <v>55.157018816000004</v>
      </c>
      <c r="BU56" s="67">
        <f t="shared" si="24"/>
        <v>20.425693170999999</v>
      </c>
      <c r="BV56" s="67">
        <f t="shared" si="25"/>
        <v>4.0291336761021794</v>
      </c>
      <c r="BW56" s="67">
        <f t="shared" si="26"/>
        <v>2.2729043330347767E-2</v>
      </c>
      <c r="BX56" s="67">
        <f t="shared" si="73"/>
        <v>495.80364982899999</v>
      </c>
      <c r="BY56" s="67">
        <f t="shared" si="27"/>
        <v>92.225887829000001</v>
      </c>
      <c r="BZ56" s="67">
        <f t="shared" si="28"/>
        <v>112.5461081</v>
      </c>
      <c r="CA56" s="67">
        <f t="shared" si="29"/>
        <v>16.424867421999998</v>
      </c>
      <c r="CB56" s="40">
        <f t="shared" si="30"/>
        <v>142.34065765699995</v>
      </c>
      <c r="CC56" s="40">
        <f>SUMIFS($CB$3:$CB56,$D$3:$D56,D56)</f>
        <v>1569.3000563129999</v>
      </c>
      <c r="CD56" s="40">
        <f t="shared" si="59"/>
        <v>2081.5749399870001</v>
      </c>
      <c r="CE56" s="73">
        <f t="shared" si="98"/>
        <v>0.37761840154059523</v>
      </c>
      <c r="CF56" s="73">
        <f t="shared" si="98"/>
        <v>0.11855280705433491</v>
      </c>
      <c r="CG56" s="73">
        <f t="shared" si="98"/>
        <v>-1.1970677808494812E-2</v>
      </c>
      <c r="CH56" s="14">
        <f t="shared" si="31"/>
        <v>28.077849424400817</v>
      </c>
      <c r="CI56" s="14">
        <f t="shared" si="32"/>
        <v>0.15839202853343157</v>
      </c>
      <c r="CJ56" s="14">
        <f t="shared" si="74"/>
        <v>401.78099088510453</v>
      </c>
      <c r="CK56" s="264">
        <f t="shared" si="75"/>
        <v>2.3163085144891697</v>
      </c>
      <c r="CL56" s="81">
        <f t="shared" si="33"/>
        <v>162.76635082799996</v>
      </c>
      <c r="CM56" s="81">
        <f t="shared" si="34"/>
        <v>0.18112107186377932</v>
      </c>
      <c r="CN56" s="40">
        <f t="shared" si="35"/>
        <v>88.465620295999997</v>
      </c>
      <c r="CO56" s="40">
        <f>SUMIFS($CN$3:$CN56,$D$3:$D56,D56)</f>
        <v>499.86353310899995</v>
      </c>
      <c r="CP56" s="40">
        <f t="shared" si="76"/>
        <v>1531.678505888</v>
      </c>
      <c r="CQ56" s="73">
        <f t="shared" si="99"/>
        <v>-0.40817531407559093</v>
      </c>
      <c r="CR56" s="73">
        <f t="shared" si="99"/>
        <v>-8.6052547241739719E-2</v>
      </c>
      <c r="CS56" s="73">
        <f t="shared" si="99"/>
        <v>-4.1887415484820445E-2</v>
      </c>
      <c r="CT56" s="40">
        <f t="shared" si="36"/>
        <v>17.450561257717723</v>
      </c>
      <c r="CU56" s="40">
        <f t="shared" si="37"/>
        <v>9.8441648962429587E-2</v>
      </c>
      <c r="CV56" s="40">
        <f t="shared" si="38"/>
        <v>0.55623179140994394</v>
      </c>
      <c r="CW56" s="40">
        <f t="shared" si="77"/>
        <v>290.39107831905585</v>
      </c>
      <c r="CX56" s="267">
        <f t="shared" si="78"/>
        <v>1.7044017472032886</v>
      </c>
      <c r="CY56" s="67">
        <v>41.610549323000015</v>
      </c>
      <c r="CZ56" s="67">
        <f t="shared" si="39"/>
        <v>8.2080184087188108</v>
      </c>
      <c r="DA56" s="67">
        <f t="shared" si="79"/>
        <v>141.60339336456568</v>
      </c>
      <c r="DB56" s="67">
        <v>0</v>
      </c>
      <c r="DC56" s="67">
        <f t="shared" si="40"/>
        <v>0</v>
      </c>
      <c r="DD56" s="67">
        <f t="shared" si="41"/>
        <v>46.855070972999982</v>
      </c>
      <c r="DE56" s="67">
        <f t="shared" si="42"/>
        <v>9.2425428489989105</v>
      </c>
      <c r="DF56" s="81">
        <f t="shared" si="43"/>
        <v>720.87568310199993</v>
      </c>
      <c r="DG56" s="81">
        <f t="shared" si="44"/>
        <v>0.80216688363273003</v>
      </c>
      <c r="DH56" s="40">
        <f t="shared" si="45"/>
        <v>53.875037360999954</v>
      </c>
      <c r="DI56" s="40">
        <f>SUMIFS($DH$3:$DH56,$D$3:$D56,D56)</f>
        <v>1069.436523204</v>
      </c>
      <c r="DJ56" s="40">
        <f t="shared" si="60"/>
        <v>549.89643409899986</v>
      </c>
      <c r="DK56" s="40">
        <f t="shared" si="46"/>
        <v>10.627288166683096</v>
      </c>
      <c r="DL56" s="40">
        <f t="shared" si="80"/>
        <v>111.38991256604864</v>
      </c>
      <c r="DM56" s="73">
        <f t="shared" si="100"/>
        <v>-2.1672451796760264</v>
      </c>
      <c r="DN56" s="73">
        <f t="shared" si="100"/>
        <v>0.24927531420477878</v>
      </c>
      <c r="DO56" s="73">
        <f t="shared" si="100"/>
        <v>8.2146871818395084E-2</v>
      </c>
      <c r="DP56" s="67">
        <f t="shared" si="47"/>
        <v>5.9950379571001973E-2</v>
      </c>
      <c r="DQ56" s="264">
        <f t="shared" si="81"/>
        <v>0.61190676728588045</v>
      </c>
      <c r="DR56" s="81">
        <f t="shared" si="48"/>
        <v>74.30073053199996</v>
      </c>
      <c r="DS56" s="81">
        <f t="shared" si="82"/>
        <v>1045.7000839279999</v>
      </c>
      <c r="DT56" s="81">
        <f t="shared" si="49"/>
        <v>8.2679422901349761E-2</v>
      </c>
      <c r="DU56" s="264">
        <f t="shared" si="83"/>
        <v>1.1636208533619223</v>
      </c>
      <c r="DV56" s="70">
        <v>326.84646424499999</v>
      </c>
      <c r="DW56" s="70">
        <v>352.84853359800002</v>
      </c>
      <c r="DX56" s="217">
        <v>59.936977485064226</v>
      </c>
      <c r="DY56" s="218">
        <f t="shared" si="50"/>
        <v>1292.6089251932349</v>
      </c>
      <c r="DZ56" s="218">
        <f t="shared" si="84"/>
        <v>16938.518132077046</v>
      </c>
      <c r="EA56" s="71">
        <f t="shared" si="105"/>
        <v>5.0275010835707512E-3</v>
      </c>
      <c r="EB56" s="219">
        <f t="shared" si="51"/>
        <v>912.30257425519903</v>
      </c>
      <c r="EC56" s="219">
        <f t="shared" si="85"/>
        <v>11121.009157745033</v>
      </c>
      <c r="ED56" s="71">
        <f t="shared" si="106"/>
        <v>1.0968229614602976E-3</v>
      </c>
      <c r="EE56" s="219">
        <f t="shared" si="52"/>
        <v>1055.1250485788862</v>
      </c>
      <c r="EF56" s="219">
        <f t="shared" si="86"/>
        <v>13380.986924114988</v>
      </c>
      <c r="EG56" s="71">
        <f t="shared" si="107"/>
        <v>2.8587099134939953E-2</v>
      </c>
      <c r="EH56" s="219">
        <f t="shared" si="53"/>
        <v>147.5977334993992</v>
      </c>
      <c r="EI56" s="219">
        <f t="shared" si="87"/>
        <v>2591.7167572145768</v>
      </c>
      <c r="EJ56" s="74">
        <f t="shared" si="108"/>
        <v>-0.1189732922991511</v>
      </c>
    </row>
    <row r="57" spans="1:140">
      <c r="A57" s="66">
        <v>39264</v>
      </c>
      <c r="B57" s="86">
        <f t="shared" si="0"/>
        <v>7</v>
      </c>
      <c r="C57" t="str">
        <f t="shared" si="1"/>
        <v>Julio</v>
      </c>
      <c r="D57">
        <f t="shared" si="54"/>
        <v>2007</v>
      </c>
      <c r="E57" s="65">
        <f t="shared" si="2"/>
        <v>89866.048799896729</v>
      </c>
      <c r="F57" s="65">
        <f t="shared" si="3"/>
        <v>5110.681818181818</v>
      </c>
      <c r="G57" s="40">
        <f t="shared" si="4"/>
        <v>901.46919761300001</v>
      </c>
      <c r="H57" s="67">
        <f t="shared" si="55"/>
        <v>1.0031254401985414</v>
      </c>
      <c r="I57" s="67">
        <f>SUMIFS($G$3:$G57,$D$3:$D57,D57)</f>
        <v>6094.0272120340005</v>
      </c>
      <c r="J57" s="14">
        <f t="shared" si="61"/>
        <v>10120.506179218</v>
      </c>
      <c r="K57" s="14">
        <f t="shared" si="62"/>
        <v>11.261768281092637</v>
      </c>
      <c r="L57" s="71">
        <f t="shared" si="88"/>
        <v>0.10210993008203562</v>
      </c>
      <c r="M57" s="71">
        <f t="shared" si="89"/>
        <v>0.18392799158145601</v>
      </c>
      <c r="N57" s="71">
        <f t="shared" si="101"/>
        <v>9.4434210885608216E-2</v>
      </c>
      <c r="O57" s="67">
        <f t="shared" si="5"/>
        <v>634.25544896999997</v>
      </c>
      <c r="P57" s="67">
        <f t="shared" si="6"/>
        <v>0.70577872003951825</v>
      </c>
      <c r="Q57" s="67">
        <f>SUMIFS($O$3:$O57,$D$3:$D57,D57)</f>
        <v>4022.084020621</v>
      </c>
      <c r="R57" s="67">
        <f t="shared" si="58"/>
        <v>6634.5312426569999</v>
      </c>
      <c r="S57" s="71">
        <f t="shared" si="90"/>
        <v>0.14384355597039855</v>
      </c>
      <c r="T57" s="71">
        <f t="shared" si="91"/>
        <v>9.2490368726775962E-2</v>
      </c>
      <c r="U57" s="71">
        <f t="shared" si="91"/>
        <v>8.9215576291861165E-2</v>
      </c>
      <c r="V57" s="67">
        <v>308.29291451199998</v>
      </c>
      <c r="W57" s="67">
        <f t="shared" si="63"/>
        <v>2948.2804605210004</v>
      </c>
      <c r="X57" s="71">
        <f t="shared" si="102"/>
        <v>0.12477011595340071</v>
      </c>
      <c r="Y57" s="71">
        <f t="shared" si="92"/>
        <v>0.22419373693515965</v>
      </c>
      <c r="Z57" s="67">
        <v>329.0355934796666</v>
      </c>
      <c r="AA57" s="67">
        <f t="shared" si="64"/>
        <v>3719.1421951706661</v>
      </c>
      <c r="AB57" s="71">
        <f t="shared" si="103"/>
        <v>9.1131100621579808E-2</v>
      </c>
      <c r="AC57" s="71">
        <f t="shared" si="93"/>
        <v>9.8290449328277685E-2</v>
      </c>
      <c r="AD57" s="67">
        <v>136.80074303000001</v>
      </c>
      <c r="AE57" s="67">
        <v>156.94884493299998</v>
      </c>
      <c r="AF57" s="71">
        <f t="shared" si="94"/>
        <v>0.23264707078122782</v>
      </c>
      <c r="AG57" s="71">
        <f t="shared" si="95"/>
        <v>0.15240200772284229</v>
      </c>
      <c r="AH57" s="67">
        <f t="shared" si="7"/>
        <v>54.013137337000003</v>
      </c>
      <c r="AI57" s="67">
        <f t="shared" si="8"/>
        <v>6.0104052707680718E-2</v>
      </c>
      <c r="AJ57" s="67">
        <f t="shared" si="9"/>
        <v>21.926523348000003</v>
      </c>
      <c r="AK57" s="67">
        <f t="shared" si="10"/>
        <v>2.4399118066071247E-2</v>
      </c>
      <c r="AL57" s="67">
        <f t="shared" si="11"/>
        <v>191.274087958</v>
      </c>
      <c r="AM57" s="67">
        <f t="shared" si="12"/>
        <v>37.42633463846667</v>
      </c>
      <c r="AN57" s="67">
        <v>126.714051157</v>
      </c>
      <c r="AO57" s="67">
        <f t="shared" si="13"/>
        <v>24.793962071009915</v>
      </c>
      <c r="AP57" s="81">
        <f>SUMIFS($AO$3:$AO57,$D$3:$D57,D57)</f>
        <v>178.67846935789731</v>
      </c>
      <c r="AQ57" s="67">
        <v>0</v>
      </c>
      <c r="AR57" s="67">
        <f t="shared" si="14"/>
        <v>0</v>
      </c>
      <c r="AS57" s="81">
        <f>SUMIFS($AR$3:$AR57,$D$3:$D57,D57)</f>
        <v>51.387126084373804</v>
      </c>
      <c r="AT57" s="67">
        <f t="shared" si="56"/>
        <v>64.560036800999995</v>
      </c>
      <c r="AU57" s="79">
        <f t="shared" si="15"/>
        <v>126.714051157</v>
      </c>
      <c r="AV57" s="40">
        <f t="shared" si="16"/>
        <v>734.98419702899992</v>
      </c>
      <c r="AW57" s="67">
        <f t="shared" si="17"/>
        <v>0.81786637650618998</v>
      </c>
      <c r="AX57" s="67">
        <f>SUMIFS($AV$3:$AV57,$D$3:$D57,D57)</f>
        <v>4358.2421551369998</v>
      </c>
      <c r="AY57" s="67">
        <f t="shared" si="65"/>
        <v>7995.707967532001</v>
      </c>
      <c r="AZ57" s="67">
        <f t="shared" si="66"/>
        <v>8.8973623234909489</v>
      </c>
      <c r="BA57" s="262">
        <f t="shared" si="18"/>
        <v>688.64678529299988</v>
      </c>
      <c r="BB57" s="262">
        <f t="shared" si="19"/>
        <v>0.7663036202096728</v>
      </c>
      <c r="BC57" s="262">
        <f t="shared" si="67"/>
        <v>7467.3412497560003</v>
      </c>
      <c r="BD57" s="262">
        <f t="shared" si="68"/>
        <v>8.309413120391449</v>
      </c>
      <c r="BE57" s="260">
        <f t="shared" si="20"/>
        <v>589.37342420799985</v>
      </c>
      <c r="BF57" s="260">
        <f t="shared" si="21"/>
        <v>0.65583547076866378</v>
      </c>
      <c r="BG57" s="260">
        <f t="shared" si="69"/>
        <v>6959.8565350179988</v>
      </c>
      <c r="BH57" s="260">
        <f t="shared" si="70"/>
        <v>7.7447007273184987</v>
      </c>
      <c r="BI57" s="71">
        <f t="shared" si="96"/>
        <v>0.15172294826680477</v>
      </c>
      <c r="BJ57" s="71">
        <f t="shared" si="71"/>
        <v>8.8694119965628593E-2</v>
      </c>
      <c r="BK57" s="74">
        <f t="shared" si="104"/>
        <v>0.12355912486932552</v>
      </c>
      <c r="BL57" s="67">
        <f t="shared" si="22"/>
        <v>334.4819829839999</v>
      </c>
      <c r="BM57" s="67">
        <f>SUMIFS($BL$3:$BL57,$D$3:$D57,D57)</f>
        <v>2298.6289234860001</v>
      </c>
      <c r="BN57" s="67">
        <f t="shared" si="72"/>
        <v>4129.7221953380003</v>
      </c>
      <c r="BO57" s="71">
        <f t="shared" si="97"/>
        <v>0.11714037009414624</v>
      </c>
      <c r="BP57" s="71">
        <f t="shared" si="97"/>
        <v>0.11508834910436527</v>
      </c>
      <c r="BQ57" s="71">
        <f t="shared" si="97"/>
        <v>0.14145331908088155</v>
      </c>
      <c r="BR57" s="67">
        <v>251.12302059999999</v>
      </c>
      <c r="BS57" s="67">
        <f t="shared" si="57"/>
        <v>83.358962383999909</v>
      </c>
      <c r="BT57" s="67">
        <f t="shared" si="23"/>
        <v>61.331361361000006</v>
      </c>
      <c r="BU57" s="67">
        <f t="shared" si="24"/>
        <v>99.273361085000005</v>
      </c>
      <c r="BV57" s="67">
        <f t="shared" si="25"/>
        <v>19.424680427535911</v>
      </c>
      <c r="BW57" s="67">
        <f t="shared" si="26"/>
        <v>0.11046814944100901</v>
      </c>
      <c r="BX57" s="67">
        <f t="shared" si="73"/>
        <v>507.48471473799998</v>
      </c>
      <c r="BY57" s="67">
        <f t="shared" si="27"/>
        <v>108.953574194</v>
      </c>
      <c r="BZ57" s="67">
        <f t="shared" si="28"/>
        <v>123.26277819999999</v>
      </c>
      <c r="CA57" s="67">
        <f t="shared" si="29"/>
        <v>7.681139205</v>
      </c>
      <c r="CB57" s="40">
        <f t="shared" si="30"/>
        <v>166.48500058400009</v>
      </c>
      <c r="CC57" s="40">
        <f>SUMIFS($CB$3:$CB57,$D$3:$D57,D57)</f>
        <v>1735.785056897</v>
      </c>
      <c r="CD57" s="40">
        <f t="shared" si="59"/>
        <v>2124.7982116860003</v>
      </c>
      <c r="CE57" s="73">
        <f t="shared" si="98"/>
        <v>0.35066254619328152</v>
      </c>
      <c r="CF57" s="73">
        <f t="shared" si="98"/>
        <v>0.1372984403341766</v>
      </c>
      <c r="CG57" s="73">
        <f t="shared" si="98"/>
        <v>-2.834915470546262E-3</v>
      </c>
      <c r="CH57" s="14">
        <f t="shared" si="31"/>
        <v>32.575888405283067</v>
      </c>
      <c r="CI57" s="14">
        <f t="shared" si="32"/>
        <v>0.18525906369235121</v>
      </c>
      <c r="CJ57" s="14">
        <f t="shared" si="74"/>
        <v>411.9126210177352</v>
      </c>
      <c r="CK57" s="264">
        <f t="shared" si="75"/>
        <v>2.36440595760169</v>
      </c>
      <c r="CL57" s="81">
        <f t="shared" si="33"/>
        <v>265.75836166900012</v>
      </c>
      <c r="CM57" s="81">
        <f t="shared" si="34"/>
        <v>0.29572721313336026</v>
      </c>
      <c r="CN57" s="40">
        <f t="shared" si="35"/>
        <v>113.70690855399999</v>
      </c>
      <c r="CO57" s="40">
        <f>SUMIFS($CN$3:$CN57,$D$3:$D57,D57)</f>
        <v>613.57044166299988</v>
      </c>
      <c r="CP57" s="40">
        <f t="shared" si="76"/>
        <v>1553.5150267989998</v>
      </c>
      <c r="CQ57" s="73">
        <f t="shared" si="99"/>
        <v>0.23768835063431681</v>
      </c>
      <c r="CR57" s="73">
        <f t="shared" si="99"/>
        <v>-3.9492946826867437E-2</v>
      </c>
      <c r="CS57" s="73">
        <f t="shared" si="99"/>
        <v>-4.6566916523109736E-3</v>
      </c>
      <c r="CT57" s="40">
        <f t="shared" si="36"/>
        <v>22.248872576937785</v>
      </c>
      <c r="CU57" s="40">
        <f t="shared" si="37"/>
        <v>0.12652932900965672</v>
      </c>
      <c r="CV57" s="40">
        <f t="shared" si="38"/>
        <v>0.68276112041960058</v>
      </c>
      <c r="CW57" s="40">
        <f t="shared" si="77"/>
        <v>295.91162226941776</v>
      </c>
      <c r="CX57" s="267">
        <f t="shared" si="78"/>
        <v>1.7287007135010313</v>
      </c>
      <c r="CY57" s="67">
        <v>68.58638080599998</v>
      </c>
      <c r="CZ57" s="67">
        <f t="shared" si="39"/>
        <v>13.420201696375681</v>
      </c>
      <c r="DA57" s="67">
        <f t="shared" si="79"/>
        <v>145.06021508728315</v>
      </c>
      <c r="DB57" s="67">
        <v>0</v>
      </c>
      <c r="DC57" s="67">
        <f t="shared" si="40"/>
        <v>0</v>
      </c>
      <c r="DD57" s="67">
        <f t="shared" si="41"/>
        <v>45.120527748000015</v>
      </c>
      <c r="DE57" s="67">
        <f t="shared" si="42"/>
        <v>8.8286708805621057</v>
      </c>
      <c r="DF57" s="81">
        <f t="shared" si="43"/>
        <v>848.69110558299985</v>
      </c>
      <c r="DG57" s="81">
        <f t="shared" si="44"/>
        <v>0.94439570551584673</v>
      </c>
      <c r="DH57" s="40">
        <f t="shared" si="45"/>
        <v>52.778092030000096</v>
      </c>
      <c r="DI57" s="40">
        <f>SUMIFS($DH$3:$DH57,$D$3:$D57,D57)</f>
        <v>1122.2146152340001</v>
      </c>
      <c r="DJ57" s="40">
        <f t="shared" si="60"/>
        <v>571.28318488699983</v>
      </c>
      <c r="DK57" s="40">
        <f t="shared" si="46"/>
        <v>10.327015828345285</v>
      </c>
      <c r="DL57" s="40">
        <f t="shared" si="80"/>
        <v>116.00099874831743</v>
      </c>
      <c r="DM57" s="73">
        <f t="shared" si="100"/>
        <v>0.68129458448833913</v>
      </c>
      <c r="DN57" s="73">
        <f t="shared" si="100"/>
        <v>0.26455715011341052</v>
      </c>
      <c r="DO57" s="73">
        <f t="shared" si="100"/>
        <v>2.1530124869686418E-3</v>
      </c>
      <c r="DP57" s="67">
        <f t="shared" si="47"/>
        <v>5.8729734682694483E-2</v>
      </c>
      <c r="DQ57" s="264">
        <f t="shared" si="81"/>
        <v>0.63570524410065787</v>
      </c>
      <c r="DR57" s="81">
        <f t="shared" si="48"/>
        <v>152.0514531150001</v>
      </c>
      <c r="DS57" s="81">
        <f t="shared" si="82"/>
        <v>1078.7678996249999</v>
      </c>
      <c r="DT57" s="81">
        <f t="shared" si="49"/>
        <v>0.16919788412370348</v>
      </c>
      <c r="DU57" s="264">
        <f t="shared" si="83"/>
        <v>1.2004176371736059</v>
      </c>
      <c r="DV57" s="70">
        <v>315.18362836199998</v>
      </c>
      <c r="DW57" s="70">
        <v>354.30285514299999</v>
      </c>
      <c r="DX57" s="217">
        <v>60.184480489131943</v>
      </c>
      <c r="DY57" s="218">
        <f t="shared" si="50"/>
        <v>1497.8432816675829</v>
      </c>
      <c r="DZ57" s="218">
        <f t="shared" si="84"/>
        <v>17076.452362384396</v>
      </c>
      <c r="EA57" s="71">
        <f t="shared" si="105"/>
        <v>1.3189831129411411E-2</v>
      </c>
      <c r="EB57" s="219">
        <f t="shared" si="51"/>
        <v>1053.8521622439414</v>
      </c>
      <c r="EC57" s="219">
        <f t="shared" si="85"/>
        <v>11184.526980405435</v>
      </c>
      <c r="ED57" s="71">
        <f t="shared" si="106"/>
        <v>8.0713386160924383E-3</v>
      </c>
      <c r="EE57" s="219">
        <f t="shared" si="52"/>
        <v>1221.2188109885283</v>
      </c>
      <c r="EF57" s="219">
        <f t="shared" si="86"/>
        <v>13462.44355424831</v>
      </c>
      <c r="EG57" s="71">
        <f t="shared" si="107"/>
        <v>3.7160043108965812E-2</v>
      </c>
      <c r="EH57" s="219">
        <f t="shared" si="53"/>
        <v>188.93061405511855</v>
      </c>
      <c r="EI57" s="219">
        <f t="shared" si="87"/>
        <v>2616.565798549263</v>
      </c>
      <c r="EJ57" s="74">
        <f t="shared" si="108"/>
        <v>-8.3937761425537105E-2</v>
      </c>
    </row>
    <row r="58" spans="1:140">
      <c r="A58" s="66">
        <v>39295</v>
      </c>
      <c r="B58" s="86">
        <f t="shared" si="0"/>
        <v>8</v>
      </c>
      <c r="C58" t="str">
        <f t="shared" si="1"/>
        <v>Agosto</v>
      </c>
      <c r="D58">
        <f t="shared" si="54"/>
        <v>2007</v>
      </c>
      <c r="E58" s="65">
        <f t="shared" si="2"/>
        <v>89866.048799896729</v>
      </c>
      <c r="F58" s="65">
        <f t="shared" si="3"/>
        <v>5096.136363636364</v>
      </c>
      <c r="G58" s="40">
        <f t="shared" si="4"/>
        <v>915.8331071770001</v>
      </c>
      <c r="H58" s="67">
        <f t="shared" si="55"/>
        <v>1.0191091289840404</v>
      </c>
      <c r="I58" s="67">
        <f>SUMIFS($G$3:$G58,$D$3:$D58,D58)</f>
        <v>7009.8603192110004</v>
      </c>
      <c r="J58" s="14">
        <f t="shared" si="61"/>
        <v>10271.512886402001</v>
      </c>
      <c r="K58" s="14">
        <f t="shared" si="62"/>
        <v>11.42980360611315</v>
      </c>
      <c r="L58" s="71">
        <f t="shared" si="88"/>
        <v>0.11369358090410953</v>
      </c>
      <c r="M58" s="71">
        <f t="shared" si="89"/>
        <v>0.19743919297945545</v>
      </c>
      <c r="N58" s="71">
        <f t="shared" si="101"/>
        <v>0.10544850765083202</v>
      </c>
      <c r="O58" s="67">
        <f t="shared" si="5"/>
        <v>566.00638478600001</v>
      </c>
      <c r="P58" s="67">
        <f t="shared" si="6"/>
        <v>0.62983339352809109</v>
      </c>
      <c r="Q58" s="67">
        <f>SUMIFS($O$3:$O58,$D$3:$D58,D58)</f>
        <v>4588.0904054069997</v>
      </c>
      <c r="R58" s="67">
        <f t="shared" si="58"/>
        <v>6720.6081359620002</v>
      </c>
      <c r="S58" s="71">
        <f t="shared" si="90"/>
        <v>0.17935320673746857</v>
      </c>
      <c r="T58" s="71">
        <f t="shared" si="91"/>
        <v>0.10250791138300408</v>
      </c>
      <c r="U58" s="71">
        <f t="shared" si="91"/>
        <v>9.6268693992749954E-2</v>
      </c>
      <c r="V58" s="67">
        <v>189.98657135300002</v>
      </c>
      <c r="W58" s="67">
        <f t="shared" si="63"/>
        <v>2963.802786969</v>
      </c>
      <c r="X58" s="71">
        <f t="shared" si="102"/>
        <v>0.12131670576831532</v>
      </c>
      <c r="Y58" s="71">
        <f t="shared" si="92"/>
        <v>8.8971390421299867E-2</v>
      </c>
      <c r="Z58" s="67">
        <v>355.05290896766667</v>
      </c>
      <c r="AA58" s="67">
        <f t="shared" si="64"/>
        <v>3771.5175980113327</v>
      </c>
      <c r="AB58" s="71">
        <f t="shared" si="103"/>
        <v>9.9279495600248735E-2</v>
      </c>
      <c r="AC58" s="71">
        <f t="shared" si="93"/>
        <v>0.17304028803082105</v>
      </c>
      <c r="AD58" s="67">
        <v>136.15230181499999</v>
      </c>
      <c r="AE58" s="67">
        <v>179.938616481</v>
      </c>
      <c r="AF58" s="71">
        <f t="shared" si="94"/>
        <v>0.27862185315021537</v>
      </c>
      <c r="AG58" s="71">
        <f t="shared" si="95"/>
        <v>0.26132288059180997</v>
      </c>
      <c r="AH58" s="67">
        <f t="shared" si="7"/>
        <v>95.237568474</v>
      </c>
      <c r="AI58" s="67">
        <f t="shared" si="8"/>
        <v>0.10597725141567528</v>
      </c>
      <c r="AJ58" s="67">
        <f t="shared" si="9"/>
        <v>26.089344553</v>
      </c>
      <c r="AK58" s="67">
        <f t="shared" si="10"/>
        <v>2.9031369356287955E-2</v>
      </c>
      <c r="AL58" s="67">
        <f t="shared" si="11"/>
        <v>228.49980936400001</v>
      </c>
      <c r="AM58" s="67">
        <f t="shared" si="12"/>
        <v>44.837852258912726</v>
      </c>
      <c r="AN58" s="67">
        <v>126.464925295</v>
      </c>
      <c r="AO58" s="67">
        <f t="shared" si="13"/>
        <v>24.815844057351825</v>
      </c>
      <c r="AP58" s="81">
        <f>SUMIFS($AO$3:$AO58,$D$3:$D58,D58)</f>
        <v>203.49431341524914</v>
      </c>
      <c r="AQ58" s="67">
        <v>50.95</v>
      </c>
      <c r="AR58" s="67">
        <f t="shared" si="14"/>
        <v>9.9977701467243456</v>
      </c>
      <c r="AS58" s="81">
        <f>SUMIFS($AR$3:$AR58,$D$3:$D58,D58)</f>
        <v>61.384896231098153</v>
      </c>
      <c r="AT58" s="67">
        <f t="shared" si="56"/>
        <v>51.084884069000012</v>
      </c>
      <c r="AU58" s="79">
        <f t="shared" si="15"/>
        <v>177.41492529499999</v>
      </c>
      <c r="AV58" s="40">
        <f t="shared" si="16"/>
        <v>675.31589589500004</v>
      </c>
      <c r="AW58" s="67">
        <f t="shared" si="17"/>
        <v>0.75146944247956748</v>
      </c>
      <c r="AX58" s="67">
        <f>SUMIFS($AV$3:$AV58,$D$3:$D58,D58)</f>
        <v>5033.5580510319996</v>
      </c>
      <c r="AY58" s="67">
        <f t="shared" si="65"/>
        <v>8063.8609673259998</v>
      </c>
      <c r="AZ58" s="67">
        <f t="shared" si="66"/>
        <v>8.9732007526910067</v>
      </c>
      <c r="BA58" s="262">
        <f t="shared" si="18"/>
        <v>615.12934211300001</v>
      </c>
      <c r="BB58" s="262">
        <f t="shared" si="19"/>
        <v>0.68449581385590741</v>
      </c>
      <c r="BC58" s="262">
        <f t="shared" si="67"/>
        <v>7517.980367342001</v>
      </c>
      <c r="BD58" s="262">
        <f t="shared" si="68"/>
        <v>8.3657626742688613</v>
      </c>
      <c r="BE58" s="260">
        <f t="shared" si="20"/>
        <v>578.71637828200005</v>
      </c>
      <c r="BF58" s="260">
        <f t="shared" si="21"/>
        <v>0.64397665860509612</v>
      </c>
      <c r="BG58" s="260">
        <f t="shared" si="69"/>
        <v>6996.9948376569992</v>
      </c>
      <c r="BH58" s="260">
        <f t="shared" si="70"/>
        <v>7.786027015872361</v>
      </c>
      <c r="BI58" s="71">
        <f t="shared" si="96"/>
        <v>0.11224829486725252</v>
      </c>
      <c r="BJ58" s="71">
        <f t="shared" si="71"/>
        <v>9.1796104142023882E-2</v>
      </c>
      <c r="BK58" s="74">
        <f t="shared" si="104"/>
        <v>0.11770869304188247</v>
      </c>
      <c r="BL58" s="67">
        <f t="shared" si="22"/>
        <v>343.65585076900004</v>
      </c>
      <c r="BM58" s="67">
        <f>SUMIFS($BL$3:$BL58,$D$3:$D58,D58)</f>
        <v>2642.2847742550002</v>
      </c>
      <c r="BN58" s="67">
        <f t="shared" si="72"/>
        <v>4162.5145618499992</v>
      </c>
      <c r="BO58" s="71">
        <f t="shared" si="97"/>
        <v>0.10548799769898221</v>
      </c>
      <c r="BP58" s="71">
        <f t="shared" si="97"/>
        <v>0.11383030389668836</v>
      </c>
      <c r="BQ58" s="71">
        <f t="shared" si="97"/>
        <v>0.13141724087368689</v>
      </c>
      <c r="BR58" s="67">
        <v>249.75181523399999</v>
      </c>
      <c r="BS58" s="67">
        <f t="shared" si="57"/>
        <v>93.904035535000048</v>
      </c>
      <c r="BT58" s="67">
        <f t="shared" si="23"/>
        <v>45.967062267999999</v>
      </c>
      <c r="BU58" s="67">
        <f t="shared" si="24"/>
        <v>36.412963830999999</v>
      </c>
      <c r="BV58" s="67">
        <f t="shared" si="25"/>
        <v>7.1452098673861659</v>
      </c>
      <c r="BW58" s="67">
        <f t="shared" si="26"/>
        <v>4.0519155250811296E-2</v>
      </c>
      <c r="BX58" s="67">
        <f t="shared" si="73"/>
        <v>520.98552968499996</v>
      </c>
      <c r="BY58" s="67">
        <f t="shared" si="27"/>
        <v>130.15392419200001</v>
      </c>
      <c r="BZ58" s="67">
        <f t="shared" si="28"/>
        <v>102.643670646</v>
      </c>
      <c r="CA58" s="67">
        <f t="shared" si="29"/>
        <v>16.482424188999996</v>
      </c>
      <c r="CB58" s="40">
        <f t="shared" si="30"/>
        <v>240.51721128200006</v>
      </c>
      <c r="CC58" s="40">
        <f>SUMIFS($CB$3:$CB58,$D$3:$D58,D58)</f>
        <v>1976.3022681790001</v>
      </c>
      <c r="CD58" s="40">
        <f t="shared" si="59"/>
        <v>2207.651919076</v>
      </c>
      <c r="CE58" s="73">
        <f t="shared" si="98"/>
        <v>0.52550974286829955</v>
      </c>
      <c r="CF58" s="73">
        <f t="shared" si="98"/>
        <v>0.17364667758441454</v>
      </c>
      <c r="CG58" s="73">
        <f t="shared" si="98"/>
        <v>6.286334874651911E-2</v>
      </c>
      <c r="CH58" s="14">
        <f t="shared" si="31"/>
        <v>47.195992045703079</v>
      </c>
      <c r="CI58" s="14">
        <f t="shared" si="32"/>
        <v>0.26763968650447267</v>
      </c>
      <c r="CJ58" s="14">
        <f t="shared" si="74"/>
        <v>430.03647254190611</v>
      </c>
      <c r="CK58" s="264">
        <f t="shared" si="75"/>
        <v>2.4566028534221447</v>
      </c>
      <c r="CL58" s="81">
        <f t="shared" si="33"/>
        <v>276.93017511300008</v>
      </c>
      <c r="CM58" s="81">
        <f t="shared" si="34"/>
        <v>0.30815884175528402</v>
      </c>
      <c r="CN58" s="40">
        <f t="shared" si="35"/>
        <v>128.139256053</v>
      </c>
      <c r="CO58" s="40">
        <f>SUMIFS($CN$3:$CN58,$D$3:$D58,D58)</f>
        <v>741.70969771599994</v>
      </c>
      <c r="CP58" s="40">
        <f t="shared" si="76"/>
        <v>1567.0488048909999</v>
      </c>
      <c r="CQ58" s="73">
        <f t="shared" si="99"/>
        <v>0.11809015007646928</v>
      </c>
      <c r="CR58" s="73">
        <f t="shared" si="99"/>
        <v>-1.5521893786185292E-2</v>
      </c>
      <c r="CS58" s="73">
        <f t="shared" si="99"/>
        <v>1.5747600589355537E-2</v>
      </c>
      <c r="CT58" s="40">
        <f t="shared" si="36"/>
        <v>25.144393106774292</v>
      </c>
      <c r="CU58" s="40">
        <f t="shared" si="37"/>
        <v>0.14258917329093393</v>
      </c>
      <c r="CV58" s="40">
        <f t="shared" si="38"/>
        <v>0.82535029371053459</v>
      </c>
      <c r="CW58" s="40">
        <f t="shared" si="77"/>
        <v>299.92349911483927</v>
      </c>
      <c r="CX58" s="267">
        <f t="shared" si="78"/>
        <v>1.7437606591342656</v>
      </c>
      <c r="CY58" s="67">
        <v>60.092019128000004</v>
      </c>
      <c r="CZ58" s="67">
        <f t="shared" si="39"/>
        <v>11.791681941007003</v>
      </c>
      <c r="DA58" s="67">
        <f t="shared" si="79"/>
        <v>144.4572525364454</v>
      </c>
      <c r="DB58" s="67">
        <v>0</v>
      </c>
      <c r="DC58" s="67">
        <f t="shared" si="40"/>
        <v>0</v>
      </c>
      <c r="DD58" s="67">
        <f t="shared" si="41"/>
        <v>68.047236924999993</v>
      </c>
      <c r="DE58" s="67">
        <f t="shared" si="42"/>
        <v>13.352711165767289</v>
      </c>
      <c r="DF58" s="81">
        <f t="shared" si="43"/>
        <v>803.45515194800009</v>
      </c>
      <c r="DG58" s="81">
        <f t="shared" si="44"/>
        <v>0.89405861577050161</v>
      </c>
      <c r="DH58" s="40">
        <f t="shared" si="45"/>
        <v>112.37795522900007</v>
      </c>
      <c r="DI58" s="40">
        <f>SUMIFS($DH$3:$DH58,$D$3:$D58,D58)</f>
        <v>1234.5925704630001</v>
      </c>
      <c r="DJ58" s="40">
        <f t="shared" si="60"/>
        <v>640.60311418499987</v>
      </c>
      <c r="DK58" s="40">
        <f t="shared" si="46"/>
        <v>22.051598938928791</v>
      </c>
      <c r="DL58" s="40">
        <f t="shared" si="80"/>
        <v>130.11297342706683</v>
      </c>
      <c r="DM58" s="73">
        <f t="shared" si="100"/>
        <v>1.6099188896649488</v>
      </c>
      <c r="DN58" s="73">
        <f t="shared" si="100"/>
        <v>0.32681286167399271</v>
      </c>
      <c r="DO58" s="73">
        <f t="shared" si="100"/>
        <v>0.19890027955412526</v>
      </c>
      <c r="DP58" s="67">
        <f t="shared" si="47"/>
        <v>0.12505051321353877</v>
      </c>
      <c r="DQ58" s="264">
        <f t="shared" si="81"/>
        <v>0.71284219428787887</v>
      </c>
      <c r="DR58" s="81">
        <f t="shared" si="48"/>
        <v>148.79091906000008</v>
      </c>
      <c r="DS58" s="81">
        <f t="shared" si="82"/>
        <v>1161.5886438699999</v>
      </c>
      <c r="DT58" s="81">
        <f t="shared" si="49"/>
        <v>0.16556966846435009</v>
      </c>
      <c r="DU58" s="264">
        <f t="shared" si="83"/>
        <v>1.2925778526843776</v>
      </c>
      <c r="DV58" s="70">
        <v>320.84759579199999</v>
      </c>
      <c r="DW58" s="70">
        <v>354.32363806799998</v>
      </c>
      <c r="DX58" s="217">
        <v>62.219505189244238</v>
      </c>
      <c r="DY58" s="218">
        <f t="shared" si="50"/>
        <v>1471.9389111042278</v>
      </c>
      <c r="DZ58" s="218">
        <f t="shared" si="84"/>
        <v>17185.080904660514</v>
      </c>
      <c r="EA58" s="71">
        <f t="shared" si="105"/>
        <v>2.1073804612027125E-2</v>
      </c>
      <c r="EB58" s="219">
        <f t="shared" si="51"/>
        <v>909.69284160081111</v>
      </c>
      <c r="EC58" s="219">
        <f t="shared" si="85"/>
        <v>11238.740915880047</v>
      </c>
      <c r="ED58" s="71">
        <f t="shared" si="106"/>
        <v>1.2309841764833074E-2</v>
      </c>
      <c r="EE58" s="219">
        <f t="shared" si="52"/>
        <v>1085.3765131062798</v>
      </c>
      <c r="EF58" s="219">
        <f t="shared" si="86"/>
        <v>13465.546401291578</v>
      </c>
      <c r="EG58" s="71">
        <f t="shared" si="107"/>
        <v>2.9286146555997039E-2</v>
      </c>
      <c r="EH58" s="219">
        <f t="shared" si="53"/>
        <v>205.94708309437212</v>
      </c>
      <c r="EI58" s="219">
        <f t="shared" si="87"/>
        <v>2618.2275216846133</v>
      </c>
      <c r="EJ58" s="74">
        <f t="shared" si="108"/>
        <v>-6.6657297719410202E-2</v>
      </c>
    </row>
    <row r="59" spans="1:140">
      <c r="A59" s="66">
        <v>39326</v>
      </c>
      <c r="B59" s="86">
        <f t="shared" si="0"/>
        <v>9</v>
      </c>
      <c r="C59" t="str">
        <f t="shared" si="1"/>
        <v>Septiembre</v>
      </c>
      <c r="D59">
        <f t="shared" si="54"/>
        <v>2007</v>
      </c>
      <c r="E59" s="65">
        <f t="shared" si="2"/>
        <v>89866.048799896729</v>
      </c>
      <c r="F59" s="65">
        <f t="shared" si="3"/>
        <v>5012.5</v>
      </c>
      <c r="G59" s="40">
        <f t="shared" si="4"/>
        <v>819.66443758600008</v>
      </c>
      <c r="H59" s="67">
        <f t="shared" si="55"/>
        <v>0.91209577869739611</v>
      </c>
      <c r="I59" s="67">
        <f>SUMIFS($G$3:$G59,$D$3:$D59,D59)</f>
        <v>7829.524756797</v>
      </c>
      <c r="J59" s="14">
        <f t="shared" si="61"/>
        <v>10151.433739785001</v>
      </c>
      <c r="K59" s="14">
        <f t="shared" si="62"/>
        <v>11.296183458993545</v>
      </c>
      <c r="L59" s="71">
        <f t="shared" si="88"/>
        <v>8.232472327677165E-2</v>
      </c>
      <c r="M59" s="71">
        <f t="shared" si="89"/>
        <v>-0.12777862880419599</v>
      </c>
      <c r="N59" s="71">
        <f t="shared" si="101"/>
        <v>6.4380321623092485E-2</v>
      </c>
      <c r="O59" s="67">
        <f t="shared" si="5"/>
        <v>555.50086982500011</v>
      </c>
      <c r="P59" s="67">
        <f t="shared" si="6"/>
        <v>0.61814320006649548</v>
      </c>
      <c r="Q59" s="67">
        <f>SUMIFS($O$3:$O59,$D$3:$D59,D59)</f>
        <v>5143.591275232</v>
      </c>
      <c r="R59" s="67">
        <f t="shared" si="58"/>
        <v>6734.459299827</v>
      </c>
      <c r="S59" s="71">
        <f t="shared" si="90"/>
        <v>2.5572180161070657E-2</v>
      </c>
      <c r="T59" s="71">
        <f t="shared" si="91"/>
        <v>9.3647426642949672E-2</v>
      </c>
      <c r="U59" s="71">
        <f t="shared" si="91"/>
        <v>8.6839681330226792E-2</v>
      </c>
      <c r="V59" s="67">
        <v>318.29514676200012</v>
      </c>
      <c r="W59" s="67">
        <f t="shared" si="63"/>
        <v>3027.741858892</v>
      </c>
      <c r="X59" s="71">
        <f t="shared" si="102"/>
        <v>0.12585232609866348</v>
      </c>
      <c r="Y59" s="71">
        <f t="shared" si="92"/>
        <v>0.25137623295795763</v>
      </c>
      <c r="Z59" s="67">
        <v>287.57411807266658</v>
      </c>
      <c r="AA59" s="67">
        <f t="shared" si="64"/>
        <v>3777.9079781299997</v>
      </c>
      <c r="AB59" s="71">
        <f t="shared" si="103"/>
        <v>0.10106069139870621</v>
      </c>
      <c r="AC59" s="71">
        <f t="shared" si="93"/>
        <v>2.2726705908262979E-2</v>
      </c>
      <c r="AD59" s="67">
        <v>136.23265439000002</v>
      </c>
      <c r="AE59" s="67">
        <v>156.47660832199998</v>
      </c>
      <c r="AF59" s="71">
        <f t="shared" si="94"/>
        <v>0.22061544314953507</v>
      </c>
      <c r="AG59" s="71">
        <f t="shared" si="95"/>
        <v>0.15340048649240479</v>
      </c>
      <c r="AH59" s="67">
        <f t="shared" si="7"/>
        <v>61.147227316999995</v>
      </c>
      <c r="AI59" s="67">
        <f t="shared" si="8"/>
        <v>6.8042634714201716E-2</v>
      </c>
      <c r="AJ59" s="67">
        <f t="shared" si="9"/>
        <v>7.7635936969999992</v>
      </c>
      <c r="AK59" s="67">
        <f t="shared" si="10"/>
        <v>8.6390731546315859E-3</v>
      </c>
      <c r="AL59" s="67">
        <f t="shared" si="11"/>
        <v>195.252746747</v>
      </c>
      <c r="AM59" s="67">
        <f t="shared" si="12"/>
        <v>38.95316643331671</v>
      </c>
      <c r="AN59" s="67">
        <v>129.84474825300001</v>
      </c>
      <c r="AO59" s="67">
        <f t="shared" si="13"/>
        <v>25.904189177655862</v>
      </c>
      <c r="AP59" s="81">
        <f>SUMIFS($AO$3:$AO59,$D$3:$D59,D59)</f>
        <v>229.398502592905</v>
      </c>
      <c r="AQ59" s="67">
        <v>19.84</v>
      </c>
      <c r="AR59" s="67">
        <f t="shared" si="14"/>
        <v>3.9581047381546135</v>
      </c>
      <c r="AS59" s="81">
        <f>SUMIFS($AR$3:$AR59,$D$3:$D59,D59)</f>
        <v>65.34300096925277</v>
      </c>
      <c r="AT59" s="67">
        <f t="shared" si="56"/>
        <v>45.567998493999994</v>
      </c>
      <c r="AU59" s="79">
        <f t="shared" si="15"/>
        <v>149.68474825300001</v>
      </c>
      <c r="AV59" s="40">
        <f t="shared" si="16"/>
        <v>720.44249109400016</v>
      </c>
      <c r="AW59" s="67">
        <f t="shared" si="17"/>
        <v>0.80168484173394305</v>
      </c>
      <c r="AX59" s="67">
        <f>SUMIFS($AV$3:$AV59,$D$3:$D59,D59)</f>
        <v>5754.0005421259993</v>
      </c>
      <c r="AY59" s="67">
        <f t="shared" si="65"/>
        <v>8165.1433757369996</v>
      </c>
      <c r="AZ59" s="67">
        <f t="shared" si="66"/>
        <v>9.0859045042897026</v>
      </c>
      <c r="BA59" s="262">
        <f t="shared" si="18"/>
        <v>624.74214360000019</v>
      </c>
      <c r="BB59" s="262">
        <f t="shared" si="19"/>
        <v>0.69519262496018197</v>
      </c>
      <c r="BC59" s="262">
        <f t="shared" si="67"/>
        <v>7571.8110084850005</v>
      </c>
      <c r="BD59" s="262">
        <f t="shared" si="68"/>
        <v>8.4256636511804697</v>
      </c>
      <c r="BE59" s="260">
        <f t="shared" si="20"/>
        <v>594.98056801300015</v>
      </c>
      <c r="BF59" s="260">
        <f t="shared" si="21"/>
        <v>0.66207491701102128</v>
      </c>
      <c r="BG59" s="260">
        <f t="shared" si="69"/>
        <v>7063.8945035160004</v>
      </c>
      <c r="BH59" s="260">
        <f t="shared" si="70"/>
        <v>7.8604707760603336</v>
      </c>
      <c r="BI59" s="71">
        <f t="shared" si="96"/>
        <v>0.16358032638685982</v>
      </c>
      <c r="BJ59" s="71">
        <f t="shared" si="71"/>
        <v>0.10029517123088572</v>
      </c>
      <c r="BK59" s="74">
        <f t="shared" ref="BK59:BK90" si="109">IFERROR(AY59/AY47-1,0)</f>
        <v>0.11874504054532875</v>
      </c>
      <c r="BL59" s="67">
        <f t="shared" si="22"/>
        <v>343.69783445500008</v>
      </c>
      <c r="BM59" s="67">
        <f>SUMIFS($BL$3:$BL59,$D$3:$D59,D59)</f>
        <v>2985.9826087100005</v>
      </c>
      <c r="BN59" s="67">
        <f t="shared" si="72"/>
        <v>4207.2343597290001</v>
      </c>
      <c r="BO59" s="71">
        <f t="shared" si="97"/>
        <v>0.14957552866139157</v>
      </c>
      <c r="BP59" s="71">
        <f t="shared" si="97"/>
        <v>0.1178310982760995</v>
      </c>
      <c r="BQ59" s="71">
        <f t="shared" si="97"/>
        <v>0.1283687416536794</v>
      </c>
      <c r="BR59" s="67">
        <v>252.945708005</v>
      </c>
      <c r="BS59" s="67">
        <f t="shared" si="57"/>
        <v>90.752126450000077</v>
      </c>
      <c r="BT59" s="67">
        <f t="shared" si="23"/>
        <v>67.604237760999993</v>
      </c>
      <c r="BU59" s="67">
        <f t="shared" si="24"/>
        <v>29.761575586999999</v>
      </c>
      <c r="BV59" s="67">
        <f t="shared" si="25"/>
        <v>5.9374714388029926</v>
      </c>
      <c r="BW59" s="67">
        <f t="shared" si="26"/>
        <v>3.3117707949160663E-2</v>
      </c>
      <c r="BX59" s="67">
        <f t="shared" si="73"/>
        <v>507.91650496900002</v>
      </c>
      <c r="BY59" s="67">
        <f t="shared" si="27"/>
        <v>112.404600065</v>
      </c>
      <c r="BZ59" s="67">
        <f t="shared" si="28"/>
        <v>104.06138598000003</v>
      </c>
      <c r="CA59" s="67">
        <f t="shared" si="29"/>
        <v>62.912857246000002</v>
      </c>
      <c r="CB59" s="40">
        <f t="shared" si="30"/>
        <v>99.221946491999915</v>
      </c>
      <c r="CC59" s="40">
        <f>SUMIFS($CB$3:$CB59,$D$3:$D59,D59)</f>
        <v>2075.5242146709998</v>
      </c>
      <c r="CD59" s="40">
        <f t="shared" si="59"/>
        <v>1986.2903640479997</v>
      </c>
      <c r="CE59" s="73">
        <f t="shared" si="98"/>
        <v>-0.69049578028328495</v>
      </c>
      <c r="CF59" s="73">
        <f t="shared" si="98"/>
        <v>3.5441510850884539E-2</v>
      </c>
      <c r="CG59" s="73">
        <f t="shared" si="98"/>
        <v>-0.11283848140862951</v>
      </c>
      <c r="CH59" s="14">
        <f t="shared" si="31"/>
        <v>19.794902043291753</v>
      </c>
      <c r="CI59" s="14">
        <f t="shared" si="32"/>
        <v>0.11041093696345303</v>
      </c>
      <c r="CJ59" s="14">
        <f t="shared" si="74"/>
        <v>390.44481384421698</v>
      </c>
      <c r="CK59" s="264">
        <f t="shared" si="75"/>
        <v>2.2102789547038393</v>
      </c>
      <c r="CL59" s="81">
        <f t="shared" si="33"/>
        <v>128.98352207899993</v>
      </c>
      <c r="CM59" s="81">
        <f t="shared" si="34"/>
        <v>0.14352864491261372</v>
      </c>
      <c r="CN59" s="40">
        <f t="shared" si="35"/>
        <v>140.114679951</v>
      </c>
      <c r="CO59" s="40">
        <f>SUMIFS($CN$3:$CN59,$D$3:$D59,D59)</f>
        <v>881.82437766699991</v>
      </c>
      <c r="CP59" s="40">
        <f t="shared" si="76"/>
        <v>1583.8890672879998</v>
      </c>
      <c r="CQ59" s="73">
        <f t="shared" si="99"/>
        <v>0.13660792507596464</v>
      </c>
      <c r="CR59" s="73">
        <f t="shared" si="99"/>
        <v>5.8698907316083737E-3</v>
      </c>
      <c r="CS59" s="73">
        <f t="shared" si="99"/>
        <v>1.0249622730595043E-2</v>
      </c>
      <c r="CT59" s="40">
        <f t="shared" si="36"/>
        <v>27.953053356807981</v>
      </c>
      <c r="CU59" s="40">
        <f t="shared" si="37"/>
        <v>0.15591503334367252</v>
      </c>
      <c r="CV59" s="40">
        <f t="shared" si="38"/>
        <v>0.9812653270542071</v>
      </c>
      <c r="CW59" s="40">
        <f t="shared" si="77"/>
        <v>305.04055607392576</v>
      </c>
      <c r="CX59" s="267">
        <f t="shared" si="78"/>
        <v>1.7624999523622318</v>
      </c>
      <c r="CY59" s="67">
        <v>36.504970028000002</v>
      </c>
      <c r="CZ59" s="67">
        <f t="shared" si="39"/>
        <v>7.2827870380049884</v>
      </c>
      <c r="DA59" s="67">
        <f t="shared" si="79"/>
        <v>140.97172939800433</v>
      </c>
      <c r="DB59" s="67">
        <v>0</v>
      </c>
      <c r="DC59" s="67">
        <f t="shared" si="40"/>
        <v>0</v>
      </c>
      <c r="DD59" s="67">
        <f t="shared" si="41"/>
        <v>103.609709923</v>
      </c>
      <c r="DE59" s="67">
        <f t="shared" si="42"/>
        <v>20.670266318802994</v>
      </c>
      <c r="DF59" s="81">
        <f t="shared" si="43"/>
        <v>860.55717104500013</v>
      </c>
      <c r="DG59" s="81">
        <f t="shared" si="44"/>
        <v>0.95759987507761557</v>
      </c>
      <c r="DH59" s="40">
        <f t="shared" si="45"/>
        <v>-40.892733459000084</v>
      </c>
      <c r="DI59" s="40">
        <f>SUMIFS($DH$3:$DH59,$D$3:$D59,D59)</f>
        <v>1193.6998370040001</v>
      </c>
      <c r="DJ59" s="40">
        <f t="shared" si="60"/>
        <v>402.40129675999992</v>
      </c>
      <c r="DK59" s="40">
        <f t="shared" si="46"/>
        <v>-8.1581513135162265</v>
      </c>
      <c r="DL59" s="40">
        <f t="shared" si="80"/>
        <v>85.404257770291224</v>
      </c>
      <c r="DM59" s="73">
        <f t="shared" si="100"/>
        <v>-1.2072521580711746</v>
      </c>
      <c r="DN59" s="73">
        <f t="shared" si="100"/>
        <v>5.8428484354057231E-2</v>
      </c>
      <c r="DO59" s="73">
        <f t="shared" si="100"/>
        <v>-0.40039267466245365</v>
      </c>
      <c r="DP59" s="67">
        <f t="shared" si="47"/>
        <v>-4.5504096380219489E-2</v>
      </c>
      <c r="DQ59" s="264">
        <f t="shared" si="81"/>
        <v>0.44777900234160772</v>
      </c>
      <c r="DR59" s="81">
        <f t="shared" si="48"/>
        <v>-11.131157872000085</v>
      </c>
      <c r="DS59" s="81">
        <f t="shared" si="82"/>
        <v>910.31780172899983</v>
      </c>
      <c r="DT59" s="81">
        <f t="shared" si="49"/>
        <v>-1.2386388431058824E-2</v>
      </c>
      <c r="DU59" s="264">
        <f t="shared" si="83"/>
        <v>1.0129718774617427</v>
      </c>
      <c r="DV59" s="70">
        <v>321.67575361500002</v>
      </c>
      <c r="DW59" s="70">
        <v>355.033637822</v>
      </c>
      <c r="DX59" s="217">
        <v>62.783262031842924</v>
      </c>
      <c r="DY59" s="218">
        <f t="shared" si="50"/>
        <v>1305.5461138197566</v>
      </c>
      <c r="DZ59" s="218">
        <f t="shared" si="84"/>
        <v>16842.588474840406</v>
      </c>
      <c r="EA59" s="71">
        <f t="shared" si="105"/>
        <v>-1.8488683707727382E-2</v>
      </c>
      <c r="EB59" s="219">
        <f t="shared" si="51"/>
        <v>884.79134700464692</v>
      </c>
      <c r="EC59" s="219">
        <f t="shared" si="85"/>
        <v>11173.635282922496</v>
      </c>
      <c r="ED59" s="71">
        <f t="shared" si="106"/>
        <v>2.2838038830974572E-3</v>
      </c>
      <c r="EE59" s="219">
        <f t="shared" si="52"/>
        <v>1147.5072619332846</v>
      </c>
      <c r="EF59" s="219">
        <f t="shared" si="86"/>
        <v>13527.225892652496</v>
      </c>
      <c r="EG59" s="71">
        <f t="shared" si="107"/>
        <v>2.8590332868909885E-2</v>
      </c>
      <c r="EH59" s="219">
        <f t="shared" si="53"/>
        <v>223.17202932197998</v>
      </c>
      <c r="EI59" s="219">
        <f t="shared" si="87"/>
        <v>2625.2118642919795</v>
      </c>
      <c r="EJ59" s="74">
        <f t="shared" si="108"/>
        <v>-7.3940715379802624E-2</v>
      </c>
    </row>
    <row r="60" spans="1:140">
      <c r="A60" s="66">
        <v>39356</v>
      </c>
      <c r="B60" s="86">
        <f t="shared" si="0"/>
        <v>10</v>
      </c>
      <c r="C60" t="str">
        <f t="shared" si="1"/>
        <v>Octubre</v>
      </c>
      <c r="D60">
        <f t="shared" si="54"/>
        <v>2007</v>
      </c>
      <c r="E60" s="65">
        <f t="shared" si="2"/>
        <v>89866.048799896729</v>
      </c>
      <c r="F60" s="65">
        <f t="shared" si="3"/>
        <v>4952.826086956522</v>
      </c>
      <c r="G60" s="40">
        <f t="shared" si="4"/>
        <v>964.51359225900001</v>
      </c>
      <c r="H60" s="67">
        <f t="shared" si="55"/>
        <v>1.0732791806688493</v>
      </c>
      <c r="I60" s="67">
        <f>SUMIFS($G$3:$G60,$D$3:$D60,D60)</f>
        <v>8794.0383490559998</v>
      </c>
      <c r="J60" s="14">
        <f t="shared" si="61"/>
        <v>10336.492410703999</v>
      </c>
      <c r="K60" s="14">
        <f t="shared" si="62"/>
        <v>11.502110695575476</v>
      </c>
      <c r="L60" s="71">
        <f t="shared" si="88"/>
        <v>9.7410654716149514E-2</v>
      </c>
      <c r="M60" s="71">
        <f t="shared" si="89"/>
        <v>0.23742062029816458</v>
      </c>
      <c r="N60" s="71">
        <f t="shared" si="101"/>
        <v>7.5805805403925675E-2</v>
      </c>
      <c r="O60" s="67">
        <f t="shared" si="5"/>
        <v>570.05181706600001</v>
      </c>
      <c r="P60" s="67">
        <f t="shared" si="6"/>
        <v>0.63433501826181893</v>
      </c>
      <c r="Q60" s="67">
        <f>SUMIFS($O$3:$O60,$D$3:$D60,D60)</f>
        <v>5713.6430922979998</v>
      </c>
      <c r="R60" s="67">
        <f t="shared" si="58"/>
        <v>6797.5067876539997</v>
      </c>
      <c r="S60" s="71">
        <f t="shared" si="90"/>
        <v>0.12435295754107778</v>
      </c>
      <c r="T60" s="71">
        <f t="shared" si="91"/>
        <v>9.6635404901733724E-2</v>
      </c>
      <c r="U60" s="71">
        <f t="shared" si="91"/>
        <v>9.0946913420981712E-2</v>
      </c>
      <c r="V60" s="67">
        <v>221.456256951</v>
      </c>
      <c r="W60" s="67">
        <f t="shared" si="63"/>
        <v>3064.1536992719998</v>
      </c>
      <c r="X60" s="71">
        <f t="shared" si="102"/>
        <v>0.12616880742103875</v>
      </c>
      <c r="Y60" s="71">
        <f t="shared" si="92"/>
        <v>0.19677351554149181</v>
      </c>
      <c r="Z60" s="67">
        <v>372.03557215366664</v>
      </c>
      <c r="AA60" s="67">
        <f t="shared" si="64"/>
        <v>3816.4280274076659</v>
      </c>
      <c r="AB60" s="71">
        <f t="shared" si="103"/>
        <v>0.10245127701216705</v>
      </c>
      <c r="AC60" s="71">
        <f t="shared" si="93"/>
        <v>0.11549702078481161</v>
      </c>
      <c r="AD60" s="67">
        <v>152.638031342</v>
      </c>
      <c r="AE60" s="67">
        <v>189.60463297999999</v>
      </c>
      <c r="AF60" s="71">
        <f t="shared" si="94"/>
        <v>0.27021651665659951</v>
      </c>
      <c r="AG60" s="71">
        <f t="shared" si="95"/>
        <v>0.24011525776046261</v>
      </c>
      <c r="AH60" s="67">
        <f t="shared" si="7"/>
        <v>56.179014454999994</v>
      </c>
      <c r="AI60" s="67">
        <f t="shared" si="8"/>
        <v>6.2514169928726798E-2</v>
      </c>
      <c r="AJ60" s="67">
        <f t="shared" si="9"/>
        <v>24.308971544999999</v>
      </c>
      <c r="AK60" s="67">
        <f t="shared" si="10"/>
        <v>2.7050228500786089E-2</v>
      </c>
      <c r="AL60" s="67">
        <f t="shared" si="11"/>
        <v>313.97378919300002</v>
      </c>
      <c r="AM60" s="67">
        <f t="shared" si="12"/>
        <v>63.392855650607906</v>
      </c>
      <c r="AN60" s="67">
        <v>127.44335605800001</v>
      </c>
      <c r="AO60" s="67">
        <f t="shared" si="13"/>
        <v>25.731441770916913</v>
      </c>
      <c r="AP60" s="81">
        <f>SUMIFS($AO$3:$AO60,$D$3:$D60,D60)</f>
        <v>255.12994436382192</v>
      </c>
      <c r="AQ60" s="67">
        <v>148.15</v>
      </c>
      <c r="AR60" s="67">
        <f t="shared" si="14"/>
        <v>29.912215248211385</v>
      </c>
      <c r="AS60" s="81">
        <f>SUMIFS($AR$3:$AR60,$D$3:$D60,D60)</f>
        <v>95.255216217464152</v>
      </c>
      <c r="AT60" s="67">
        <f t="shared" si="56"/>
        <v>38.380433135000004</v>
      </c>
      <c r="AU60" s="79">
        <f t="shared" si="15"/>
        <v>275.59335605800004</v>
      </c>
      <c r="AV60" s="40">
        <f t="shared" si="16"/>
        <v>734.76640464599996</v>
      </c>
      <c r="AW60" s="67">
        <f t="shared" si="17"/>
        <v>0.81762402426537339</v>
      </c>
      <c r="AX60" s="67">
        <f>SUMIFS($AV$3:$AV60,$D$3:$D60,D60)</f>
        <v>6488.7669467719988</v>
      </c>
      <c r="AY60" s="67">
        <f t="shared" si="65"/>
        <v>8311.8768557700005</v>
      </c>
      <c r="AZ60" s="67">
        <f t="shared" si="66"/>
        <v>9.2491847218941619</v>
      </c>
      <c r="BA60" s="262">
        <f t="shared" si="18"/>
        <v>669.44005994700001</v>
      </c>
      <c r="BB60" s="262">
        <f t="shared" si="19"/>
        <v>0.7449310044081624</v>
      </c>
      <c r="BC60" s="262">
        <f t="shared" si="67"/>
        <v>7687.9834246280016</v>
      </c>
      <c r="BD60" s="262">
        <f t="shared" si="68"/>
        <v>8.5549365163997688</v>
      </c>
      <c r="BE60" s="260">
        <f t="shared" si="20"/>
        <v>640.02372194099996</v>
      </c>
      <c r="BF60" s="260">
        <f t="shared" si="21"/>
        <v>0.71219746554800734</v>
      </c>
      <c r="BG60" s="260">
        <f t="shared" si="69"/>
        <v>7184.498784114001</v>
      </c>
      <c r="BH60" s="260">
        <f t="shared" si="70"/>
        <v>7.9946752750992847</v>
      </c>
      <c r="BI60" s="71">
        <f t="shared" si="96"/>
        <v>0.24953276235266753</v>
      </c>
      <c r="BJ60" s="71">
        <f t="shared" si="71"/>
        <v>0.11538000583405039</v>
      </c>
      <c r="BK60" s="74">
        <f t="shared" si="109"/>
        <v>0.12986326285119243</v>
      </c>
      <c r="BL60" s="67">
        <f t="shared" si="22"/>
        <v>352.47150852800002</v>
      </c>
      <c r="BM60" s="67">
        <f>SUMIFS($BL$3:$BL60,$D$3:$D60,D60)</f>
        <v>3338.4541172380004</v>
      </c>
      <c r="BN60" s="67">
        <f t="shared" si="72"/>
        <v>4258.8754602010004</v>
      </c>
      <c r="BO60" s="71">
        <f t="shared" si="97"/>
        <v>0.17166183699882809</v>
      </c>
      <c r="BP60" s="71">
        <f t="shared" si="97"/>
        <v>0.12327981986377723</v>
      </c>
      <c r="BQ60" s="71">
        <f t="shared" si="97"/>
        <v>0.12840285746642222</v>
      </c>
      <c r="BR60" s="67">
        <v>257.105914412</v>
      </c>
      <c r="BS60" s="67">
        <f t="shared" si="57"/>
        <v>95.365594116000011</v>
      </c>
      <c r="BT60" s="67">
        <f t="shared" si="23"/>
        <v>100.27055261299999</v>
      </c>
      <c r="BU60" s="67">
        <f t="shared" si="24"/>
        <v>29.416338006</v>
      </c>
      <c r="BV60" s="67">
        <f t="shared" si="25"/>
        <v>5.939303639889391</v>
      </c>
      <c r="BW60" s="67">
        <f t="shared" si="26"/>
        <v>3.273353886015494E-2</v>
      </c>
      <c r="BX60" s="67">
        <f t="shared" si="73"/>
        <v>503.48464051399998</v>
      </c>
      <c r="BY60" s="67">
        <f t="shared" si="27"/>
        <v>124.82079412300001</v>
      </c>
      <c r="BZ60" s="67">
        <f t="shared" si="28"/>
        <v>104.81346463999999</v>
      </c>
      <c r="CA60" s="67">
        <f t="shared" si="29"/>
        <v>22.973746735999995</v>
      </c>
      <c r="CB60" s="40">
        <f t="shared" si="30"/>
        <v>229.74718761300005</v>
      </c>
      <c r="CC60" s="40">
        <f>SUMIFS($CB$3:$CB60,$D$3:$D60,D60)</f>
        <v>2305.271402284</v>
      </c>
      <c r="CD60" s="40">
        <f t="shared" si="59"/>
        <v>2024.6155549340001</v>
      </c>
      <c r="CE60" s="73">
        <f t="shared" si="98"/>
        <v>0.20021309745639249</v>
      </c>
      <c r="CF60" s="73">
        <f t="shared" si="98"/>
        <v>4.9805026462385715E-2</v>
      </c>
      <c r="CG60" s="73">
        <f t="shared" si="98"/>
        <v>-0.10081277389208398</v>
      </c>
      <c r="CH60" s="14">
        <f t="shared" si="31"/>
        <v>46.38708962910065</v>
      </c>
      <c r="CI60" s="14">
        <f t="shared" si="32"/>
        <v>0.25565515640347602</v>
      </c>
      <c r="CJ60" s="14">
        <f t="shared" si="74"/>
        <v>401.01709777536297</v>
      </c>
      <c r="CK60" s="264">
        <f t="shared" si="75"/>
        <v>2.2529259736813163</v>
      </c>
      <c r="CL60" s="81">
        <f t="shared" si="33"/>
        <v>259.16352561900004</v>
      </c>
      <c r="CM60" s="81">
        <f t="shared" si="34"/>
        <v>0.28838869526363092</v>
      </c>
      <c r="CN60" s="40">
        <f t="shared" si="35"/>
        <v>131.00804793500001</v>
      </c>
      <c r="CO60" s="40">
        <f>SUMIFS($CN$3:$CN60,$D$3:$D60,D60)</f>
        <v>1012.8324256019999</v>
      </c>
      <c r="CP60" s="40">
        <f t="shared" si="76"/>
        <v>1559.0895890409997</v>
      </c>
      <c r="CQ60" s="73">
        <f t="shared" si="99"/>
        <v>-0.15916739617591724</v>
      </c>
      <c r="CR60" s="73">
        <f t="shared" si="99"/>
        <v>-1.903509970029249E-2</v>
      </c>
      <c r="CS60" s="73">
        <f t="shared" si="99"/>
        <v>-4.0564131124791958E-2</v>
      </c>
      <c r="CT60" s="40">
        <f t="shared" si="36"/>
        <v>26.451170631655181</v>
      </c>
      <c r="CU60" s="40">
        <f t="shared" si="37"/>
        <v>0.145781471072255</v>
      </c>
      <c r="CV60" s="40">
        <f t="shared" si="38"/>
        <v>1.127046798126462</v>
      </c>
      <c r="CW60" s="40">
        <f t="shared" si="77"/>
        <v>302.34034195409055</v>
      </c>
      <c r="CX60" s="267">
        <f t="shared" si="78"/>
        <v>1.7349039040456748</v>
      </c>
      <c r="CY60" s="67">
        <v>38.709753270999997</v>
      </c>
      <c r="CZ60" s="67">
        <f t="shared" si="39"/>
        <v>7.8156899901944419</v>
      </c>
      <c r="DA60" s="67">
        <f t="shared" si="79"/>
        <v>133.63189210681085</v>
      </c>
      <c r="DB60" s="67">
        <v>0</v>
      </c>
      <c r="DC60" s="67">
        <f t="shared" si="40"/>
        <v>0</v>
      </c>
      <c r="DD60" s="67">
        <f t="shared" si="41"/>
        <v>92.298294664000011</v>
      </c>
      <c r="DE60" s="67">
        <f t="shared" si="42"/>
        <v>18.635480641460742</v>
      </c>
      <c r="DF60" s="81">
        <f t="shared" si="43"/>
        <v>865.77445258099999</v>
      </c>
      <c r="DG60" s="81">
        <f t="shared" si="44"/>
        <v>0.96340549533762831</v>
      </c>
      <c r="DH60" s="40">
        <f t="shared" si="45"/>
        <v>98.739139678000043</v>
      </c>
      <c r="DI60" s="40">
        <f>SUMIFS($DH$3:$DH60,$D$3:$D60,D60)</f>
        <v>1292.4389766820002</v>
      </c>
      <c r="DJ60" s="40">
        <f t="shared" si="60"/>
        <v>465.52596589299992</v>
      </c>
      <c r="DK60" s="40">
        <f t="shared" si="46"/>
        <v>19.935918997445473</v>
      </c>
      <c r="DL60" s="40">
        <f t="shared" si="80"/>
        <v>98.676755821272423</v>
      </c>
      <c r="DM60" s="73">
        <f t="shared" si="100"/>
        <v>1.7724444072035315</v>
      </c>
      <c r="DN60" s="73">
        <f t="shared" si="100"/>
        <v>0.11089780059238485</v>
      </c>
      <c r="DO60" s="73">
        <f t="shared" si="100"/>
        <v>-0.25705997157228189</v>
      </c>
      <c r="DP60" s="67">
        <f t="shared" si="47"/>
        <v>0.10987368533122101</v>
      </c>
      <c r="DQ60" s="264">
        <f t="shared" si="81"/>
        <v>0.51802206963564079</v>
      </c>
      <c r="DR60" s="81">
        <f t="shared" si="48"/>
        <v>128.15547768400003</v>
      </c>
      <c r="DS60" s="81">
        <f t="shared" si="82"/>
        <v>969.01060640699995</v>
      </c>
      <c r="DT60" s="81">
        <f t="shared" si="49"/>
        <v>0.14260722419137595</v>
      </c>
      <c r="DU60" s="264">
        <f t="shared" si="83"/>
        <v>1.0782833109361245</v>
      </c>
      <c r="DV60" s="70">
        <v>331.91623288099998</v>
      </c>
      <c r="DW60" s="70">
        <v>365.05896937599999</v>
      </c>
      <c r="DX60" s="217">
        <v>65.107040236700868</v>
      </c>
      <c r="DY60" s="218">
        <f t="shared" si="50"/>
        <v>1481.4274904103279</v>
      </c>
      <c r="DZ60" s="218">
        <f t="shared" si="84"/>
        <v>16983.582231583387</v>
      </c>
      <c r="EA60" s="71">
        <f t="shared" si="105"/>
        <v>-1.1160554246170684E-2</v>
      </c>
      <c r="EB60" s="219">
        <f t="shared" si="51"/>
        <v>875.56094547308498</v>
      </c>
      <c r="EC60" s="219">
        <f t="shared" si="85"/>
        <v>11177.297562518923</v>
      </c>
      <c r="ED60" s="71">
        <f t="shared" si="106"/>
        <v>3.6522673832584118E-3</v>
      </c>
      <c r="EE60" s="219">
        <f t="shared" si="52"/>
        <v>1128.5513854948852</v>
      </c>
      <c r="EF60" s="219">
        <f t="shared" si="86"/>
        <v>13644.533206067796</v>
      </c>
      <c r="EG60" s="71">
        <f t="shared" si="107"/>
        <v>3.59033119285459E-2</v>
      </c>
      <c r="EH60" s="219">
        <f t="shared" si="53"/>
        <v>201.21948019555452</v>
      </c>
      <c r="EI60" s="219">
        <f t="shared" si="87"/>
        <v>2558.48812117121</v>
      </c>
      <c r="EJ60" s="74">
        <f t="shared" si="108"/>
        <v>-0.1233207372754207</v>
      </c>
    </row>
    <row r="61" spans="1:140">
      <c r="A61" s="66">
        <v>39387</v>
      </c>
      <c r="B61" s="86">
        <f t="shared" si="0"/>
        <v>11</v>
      </c>
      <c r="C61" t="str">
        <f t="shared" si="1"/>
        <v>Noviembre</v>
      </c>
      <c r="D61">
        <f t="shared" si="54"/>
        <v>2007</v>
      </c>
      <c r="E61" s="65">
        <f t="shared" si="2"/>
        <v>89866.048799896729</v>
      </c>
      <c r="F61" s="65">
        <f t="shared" si="3"/>
        <v>4714.318181818182</v>
      </c>
      <c r="G61" s="40">
        <f t="shared" si="4"/>
        <v>1011.2920694810001</v>
      </c>
      <c r="H61" s="67">
        <f t="shared" si="55"/>
        <v>1.1253327402129671</v>
      </c>
      <c r="I61" s="67">
        <f>SUMIFS($G$3:$G61,$D$3:$D61,D61)</f>
        <v>9805.3304185369998</v>
      </c>
      <c r="J61" s="14">
        <f t="shared" si="61"/>
        <v>10535.931820378</v>
      </c>
      <c r="K61" s="14">
        <f t="shared" si="62"/>
        <v>11.724040347916251</v>
      </c>
      <c r="L61" s="71">
        <f t="shared" si="88"/>
        <v>0.11104830579154368</v>
      </c>
      <c r="M61" s="71">
        <f t="shared" si="89"/>
        <v>0.245659612325976</v>
      </c>
      <c r="N61" s="71">
        <f t="shared" si="101"/>
        <v>8.8902646557898368E-2</v>
      </c>
      <c r="O61" s="67">
        <f t="shared" si="5"/>
        <v>717.00717437000003</v>
      </c>
      <c r="P61" s="67">
        <f t="shared" si="6"/>
        <v>0.79786213363686243</v>
      </c>
      <c r="Q61" s="67">
        <f>SUMIFS($O$3:$O61,$D$3:$D61,D61)</f>
        <v>6430.6502666679999</v>
      </c>
      <c r="R61" s="67">
        <f t="shared" si="58"/>
        <v>6917.8893597669994</v>
      </c>
      <c r="S61" s="71">
        <f t="shared" si="90"/>
        <v>0.20177272552556302</v>
      </c>
      <c r="T61" s="71">
        <f t="shared" si="91"/>
        <v>0.10743786172808689</v>
      </c>
      <c r="U61" s="71">
        <f t="shared" si="91"/>
        <v>9.4134826338823308E-2</v>
      </c>
      <c r="V61" s="67">
        <v>331.01816230200001</v>
      </c>
      <c r="W61" s="67">
        <f t="shared" si="63"/>
        <v>3128.2603188409998</v>
      </c>
      <c r="X61" s="71">
        <f t="shared" si="102"/>
        <v>0.12199851581393584</v>
      </c>
      <c r="Y61" s="71">
        <f t="shared" si="92"/>
        <v>0.24017927030277519</v>
      </c>
      <c r="Z61" s="67">
        <v>356.11491385266663</v>
      </c>
      <c r="AA61" s="67">
        <f t="shared" si="64"/>
        <v>3850.3258590103333</v>
      </c>
      <c r="AB61" s="71">
        <f t="shared" si="103"/>
        <v>0.1027391600550247</v>
      </c>
      <c r="AC61" s="71">
        <f t="shared" si="93"/>
        <v>0.10520184518450248</v>
      </c>
      <c r="AD61" s="67">
        <v>161.56503024400001</v>
      </c>
      <c r="AE61" s="67">
        <v>170.85892919699998</v>
      </c>
      <c r="AF61" s="71">
        <f t="shared" si="94"/>
        <v>0.38868018406911187</v>
      </c>
      <c r="AG61" s="71">
        <f t="shared" si="95"/>
        <v>0.23644199011386924</v>
      </c>
      <c r="AH61" s="67">
        <f t="shared" si="7"/>
        <v>71.49727531500001</v>
      </c>
      <c r="AI61" s="67">
        <f t="shared" si="8"/>
        <v>7.9559829623979395E-2</v>
      </c>
      <c r="AJ61" s="67">
        <f t="shared" si="9"/>
        <v>21.598650731999999</v>
      </c>
      <c r="AK61" s="67">
        <f t="shared" si="10"/>
        <v>2.4034272142189499E-2</v>
      </c>
      <c r="AL61" s="67">
        <f t="shared" si="11"/>
        <v>201.18896906400002</v>
      </c>
      <c r="AM61" s="67">
        <f t="shared" si="12"/>
        <v>42.676154070365911</v>
      </c>
      <c r="AN61" s="67">
        <v>121.887312244</v>
      </c>
      <c r="AO61" s="67">
        <f t="shared" si="13"/>
        <v>25.854706352678011</v>
      </c>
      <c r="AP61" s="81">
        <f>SUMIFS($AO$3:$AO61,$D$3:$D61,D61)</f>
        <v>280.98465071649991</v>
      </c>
      <c r="AQ61" s="67">
        <v>23</v>
      </c>
      <c r="AR61" s="67">
        <f t="shared" si="14"/>
        <v>4.8787542785518001</v>
      </c>
      <c r="AS61" s="81">
        <f>SUMIFS($AR$3:$AR61,$D$3:$D61,D61)</f>
        <v>100.13397049601595</v>
      </c>
      <c r="AT61" s="67">
        <f t="shared" si="56"/>
        <v>56.301656820000019</v>
      </c>
      <c r="AU61" s="79">
        <f t="shared" si="15"/>
        <v>144.88731224399999</v>
      </c>
      <c r="AV61" s="40">
        <f t="shared" si="16"/>
        <v>779.87495200000012</v>
      </c>
      <c r="AW61" s="67">
        <f t="shared" si="17"/>
        <v>0.86781934046809495</v>
      </c>
      <c r="AX61" s="67">
        <f>SUMIFS($AV$3:$AV61,$D$3:$D61,D61)</f>
        <v>7268.641898771999</v>
      </c>
      <c r="AY61" s="67">
        <f t="shared" si="65"/>
        <v>8495.5942289470004</v>
      </c>
      <c r="AZ61" s="67">
        <f t="shared" si="66"/>
        <v>9.45361940621647</v>
      </c>
      <c r="BA61" s="262">
        <f t="shared" si="18"/>
        <v>707.56033004400012</v>
      </c>
      <c r="BB61" s="262">
        <f t="shared" si="19"/>
        <v>0.78734999423365459</v>
      </c>
      <c r="BC61" s="262">
        <f t="shared" si="67"/>
        <v>7813.0721048320011</v>
      </c>
      <c r="BD61" s="262">
        <f t="shared" si="68"/>
        <v>8.6941311086562187</v>
      </c>
      <c r="BE61" s="260">
        <f t="shared" si="20"/>
        <v>656.6096542680001</v>
      </c>
      <c r="BF61" s="260">
        <f t="shared" si="21"/>
        <v>0.73065374859204302</v>
      </c>
      <c r="BG61" s="260">
        <f t="shared" si="69"/>
        <v>7283.2309188310001</v>
      </c>
      <c r="BH61" s="260">
        <f t="shared" si="70"/>
        <v>8.1045411655390041</v>
      </c>
      <c r="BI61" s="71">
        <f t="shared" si="96"/>
        <v>0.30816914806269047</v>
      </c>
      <c r="BJ61" s="71">
        <f t="shared" si="71"/>
        <v>0.13329989066431813</v>
      </c>
      <c r="BK61" s="74">
        <f t="shared" si="109"/>
        <v>0.15524685157372176</v>
      </c>
      <c r="BL61" s="67">
        <f t="shared" si="22"/>
        <v>384.75800571799999</v>
      </c>
      <c r="BM61" s="67">
        <f>SUMIFS($BL$3:$BL61,$D$3:$D61,D61)</f>
        <v>3723.2121229560003</v>
      </c>
      <c r="BN61" s="67">
        <f t="shared" si="72"/>
        <v>4336.0195007319999</v>
      </c>
      <c r="BO61" s="71">
        <f t="shared" si="97"/>
        <v>0.25078198411474495</v>
      </c>
      <c r="BP61" s="71">
        <f t="shared" si="97"/>
        <v>0.13523876955142056</v>
      </c>
      <c r="BQ61" s="71">
        <f t="shared" si="97"/>
        <v>0.1359765049994035</v>
      </c>
      <c r="BR61" s="67">
        <v>281.86159409499999</v>
      </c>
      <c r="BS61" s="67">
        <f t="shared" si="57"/>
        <v>102.89641162300001</v>
      </c>
      <c r="BT61" s="67">
        <f t="shared" si="23"/>
        <v>106.53506456</v>
      </c>
      <c r="BU61" s="67">
        <f t="shared" si="24"/>
        <v>50.950675775999997</v>
      </c>
      <c r="BV61" s="67">
        <f t="shared" si="25"/>
        <v>10.807644671185459</v>
      </c>
      <c r="BW61" s="67">
        <f t="shared" si="26"/>
        <v>5.669624564161159E-2</v>
      </c>
      <c r="BX61" s="67">
        <f t="shared" si="73"/>
        <v>529.84118600099998</v>
      </c>
      <c r="BY61" s="67">
        <f t="shared" si="27"/>
        <v>144.18320740500002</v>
      </c>
      <c r="BZ61" s="67">
        <f t="shared" si="28"/>
        <v>77.082940618000009</v>
      </c>
      <c r="CA61" s="67">
        <f t="shared" si="29"/>
        <v>16.365057923000002</v>
      </c>
      <c r="CB61" s="40">
        <f t="shared" si="30"/>
        <v>231.41711748099999</v>
      </c>
      <c r="CC61" s="40">
        <f>SUMIFS($CB$3:$CB61,$D$3:$D61,D61)</f>
        <v>2536.6885197649999</v>
      </c>
      <c r="CD61" s="40">
        <f t="shared" si="59"/>
        <v>2040.337591431</v>
      </c>
      <c r="CE61" s="73">
        <f t="shared" si="98"/>
        <v>7.289010220018044E-2</v>
      </c>
      <c r="CF61" s="73">
        <f t="shared" si="98"/>
        <v>5.1869771237174733E-2</v>
      </c>
      <c r="CG61" s="73">
        <f t="shared" si="98"/>
        <v>-0.12123063368540665</v>
      </c>
      <c r="CH61" s="14">
        <f t="shared" si="31"/>
        <v>49.088141393067538</v>
      </c>
      <c r="CI61" s="14">
        <f t="shared" si="32"/>
        <v>0.2575133997448722</v>
      </c>
      <c r="CJ61" s="14">
        <f t="shared" si="74"/>
        <v>410.13478952516903</v>
      </c>
      <c r="CK61" s="264">
        <f t="shared" si="75"/>
        <v>2.2704209416997809</v>
      </c>
      <c r="CL61" s="81">
        <f t="shared" si="33"/>
        <v>282.36779325700002</v>
      </c>
      <c r="CM61" s="81">
        <f t="shared" si="34"/>
        <v>0.31420964538648383</v>
      </c>
      <c r="CN61" s="40">
        <f t="shared" si="35"/>
        <v>166.76740225399999</v>
      </c>
      <c r="CO61" s="40">
        <f>SUMIFS($CN$3:$CN61,$D$3:$D61,D61)</f>
        <v>1179.599827856</v>
      </c>
      <c r="CP61" s="40">
        <f t="shared" si="76"/>
        <v>1528.4543390439999</v>
      </c>
      <c r="CQ61" s="73">
        <f t="shared" si="99"/>
        <v>-0.15519168383840609</v>
      </c>
      <c r="CR61" s="73">
        <f t="shared" si="99"/>
        <v>-4.0888844768097621E-2</v>
      </c>
      <c r="CS61" s="73">
        <f t="shared" si="99"/>
        <v>-3.1461795815771909E-2</v>
      </c>
      <c r="CT61" s="40">
        <f t="shared" si="36"/>
        <v>35.374659881290071</v>
      </c>
      <c r="CU61" s="40">
        <f t="shared" si="37"/>
        <v>0.18557331103466923</v>
      </c>
      <c r="CV61" s="40">
        <f t="shared" si="38"/>
        <v>1.3126201091611314</v>
      </c>
      <c r="CW61" s="40">
        <f t="shared" si="77"/>
        <v>301.134321667574</v>
      </c>
      <c r="CX61" s="267">
        <f t="shared" si="78"/>
        <v>1.700813999786932</v>
      </c>
      <c r="CY61" s="67">
        <v>73.198711153999994</v>
      </c>
      <c r="CZ61" s="67">
        <f t="shared" si="39"/>
        <v>15.526892401176298</v>
      </c>
      <c r="DA61" s="67">
        <f t="shared" si="79"/>
        <v>131.20873229944604</v>
      </c>
      <c r="DB61" s="67">
        <v>0</v>
      </c>
      <c r="DC61" s="67">
        <f t="shared" si="40"/>
        <v>0</v>
      </c>
      <c r="DD61" s="67">
        <f t="shared" si="41"/>
        <v>93.568691099999995</v>
      </c>
      <c r="DE61" s="67">
        <f t="shared" si="42"/>
        <v>19.84776748011377</v>
      </c>
      <c r="DF61" s="81">
        <f t="shared" si="43"/>
        <v>946.64235425400011</v>
      </c>
      <c r="DG61" s="81">
        <f t="shared" si="44"/>
        <v>1.0533926515027641</v>
      </c>
      <c r="DH61" s="40">
        <f t="shared" si="45"/>
        <v>64.649715227000002</v>
      </c>
      <c r="DI61" s="40">
        <f>SUMIFS($DH$3:$DH61,$D$3:$D61,D61)</f>
        <v>1357.0886919090003</v>
      </c>
      <c r="DJ61" s="40">
        <f t="shared" si="60"/>
        <v>511.88325238699997</v>
      </c>
      <c r="DK61" s="40">
        <f t="shared" si="46"/>
        <v>13.713481511777466</v>
      </c>
      <c r="DL61" s="40">
        <f t="shared" si="80"/>
        <v>109.00046785759505</v>
      </c>
      <c r="DM61" s="73">
        <f t="shared" si="100"/>
        <v>2.534233543868905</v>
      </c>
      <c r="DN61" s="73">
        <f t="shared" si="100"/>
        <v>0.14841010404420185</v>
      </c>
      <c r="DO61" s="73">
        <f t="shared" si="100"/>
        <v>-0.31171478104663963</v>
      </c>
      <c r="DP61" s="67">
        <f t="shared" si="47"/>
        <v>7.1940088710202979E-2</v>
      </c>
      <c r="DQ61" s="264">
        <f t="shared" si="81"/>
        <v>0.56960694191284855</v>
      </c>
      <c r="DR61" s="81">
        <f t="shared" si="48"/>
        <v>115.600391003</v>
      </c>
      <c r="DS61" s="81">
        <f t="shared" si="82"/>
        <v>1041.7244383879997</v>
      </c>
      <c r="DT61" s="81">
        <f t="shared" si="49"/>
        <v>0.12863633435181457</v>
      </c>
      <c r="DU61" s="264">
        <f t="shared" si="83"/>
        <v>1.1591968850300636</v>
      </c>
      <c r="DV61" s="70">
        <v>361.44026411700003</v>
      </c>
      <c r="DW61" s="70">
        <v>395.98510114800001</v>
      </c>
      <c r="DX61" s="217">
        <v>63.649522546079908</v>
      </c>
      <c r="DY61" s="218">
        <f t="shared" si="50"/>
        <v>1588.844706178058</v>
      </c>
      <c r="DZ61" s="218">
        <f t="shared" si="84"/>
        <v>17202.19920140356</v>
      </c>
      <c r="EA61" s="71">
        <f t="shared" si="105"/>
        <v>1.4315088326524172E-3</v>
      </c>
      <c r="EB61" s="219">
        <f t="shared" si="51"/>
        <v>1126.4926203506293</v>
      </c>
      <c r="EC61" s="219">
        <f t="shared" si="85"/>
        <v>11296.819806741971</v>
      </c>
      <c r="ED61" s="71">
        <f t="shared" si="106"/>
        <v>7.2148716108082489E-3</v>
      </c>
      <c r="EE61" s="219">
        <f t="shared" si="52"/>
        <v>1225.2644180251305</v>
      </c>
      <c r="EF61" s="219">
        <f t="shared" si="86"/>
        <v>13863.615480232696</v>
      </c>
      <c r="EG61" s="71">
        <f t="shared" si="107"/>
        <v>6.0126593729552535E-2</v>
      </c>
      <c r="EH61" s="219">
        <f t="shared" si="53"/>
        <v>262.00888173711991</v>
      </c>
      <c r="EI61" s="219">
        <f t="shared" si="87"/>
        <v>2487.324984466914</v>
      </c>
      <c r="EJ61" s="74">
        <f t="shared" si="108"/>
        <v>-0.1124764741540929</v>
      </c>
    </row>
    <row r="62" spans="1:140">
      <c r="A62" s="66">
        <v>39417</v>
      </c>
      <c r="B62" s="86">
        <f t="shared" si="0"/>
        <v>12</v>
      </c>
      <c r="C62" t="str">
        <f t="shared" si="1"/>
        <v>Diciembre</v>
      </c>
      <c r="D62">
        <f t="shared" si="54"/>
        <v>2007</v>
      </c>
      <c r="E62" s="65">
        <f t="shared" si="2"/>
        <v>89866.048799896729</v>
      </c>
      <c r="F62" s="65">
        <f t="shared" si="3"/>
        <v>4716.5</v>
      </c>
      <c r="G62" s="40">
        <f t="shared" si="4"/>
        <v>1007.037033724</v>
      </c>
      <c r="H62" s="67">
        <f t="shared" si="55"/>
        <v>1.120597875585198</v>
      </c>
      <c r="I62" s="67">
        <f>SUMIFS($G$3:$G62,$D$3:$D62,D62)</f>
        <v>10812.367452261</v>
      </c>
      <c r="J62" s="14">
        <f t="shared" si="61"/>
        <v>10812.367452261</v>
      </c>
      <c r="K62" s="14">
        <f t="shared" si="62"/>
        <v>12.031648878139421</v>
      </c>
      <c r="L62" s="71">
        <f t="shared" si="88"/>
        <v>0.13148632131168014</v>
      </c>
      <c r="M62" s="71">
        <f t="shared" si="89"/>
        <v>0.37836723442690623</v>
      </c>
      <c r="N62" s="71">
        <f t="shared" si="101"/>
        <v>0.13148632131168014</v>
      </c>
      <c r="O62" s="67">
        <f t="shared" si="5"/>
        <v>587.98889464900003</v>
      </c>
      <c r="P62" s="67">
        <f t="shared" si="6"/>
        <v>0.65429481155699332</v>
      </c>
      <c r="Q62" s="67">
        <f>SUMIFS($O$3:$O62,$D$3:$D62,D62)</f>
        <v>7018.6391613169999</v>
      </c>
      <c r="R62" s="67">
        <f t="shared" si="58"/>
        <v>7018.6391613169999</v>
      </c>
      <c r="S62" s="71">
        <f t="shared" si="90"/>
        <v>0.20677692528569147</v>
      </c>
      <c r="T62" s="71">
        <f t="shared" si="91"/>
        <v>0.11512799723082856</v>
      </c>
      <c r="U62" s="71">
        <f t="shared" si="91"/>
        <v>0.11512799723082856</v>
      </c>
      <c r="V62" s="67">
        <v>232.34261099499994</v>
      </c>
      <c r="W62" s="67">
        <f t="shared" si="63"/>
        <v>3174.5185483199998</v>
      </c>
      <c r="X62" s="71">
        <f t="shared" si="102"/>
        <v>0.1374523640345835</v>
      </c>
      <c r="Y62" s="71">
        <f t="shared" si="92"/>
        <v>0.24858738332653996</v>
      </c>
      <c r="Z62" s="67">
        <v>321.48364038366657</v>
      </c>
      <c r="AA62" s="67">
        <f t="shared" si="64"/>
        <v>3838.4955399999994</v>
      </c>
      <c r="AB62" s="71">
        <f t="shared" si="103"/>
        <v>0.10087420916100687</v>
      </c>
      <c r="AC62" s="71">
        <f t="shared" si="93"/>
        <v>-3.5493019949846105E-2</v>
      </c>
      <c r="AD62" s="67">
        <v>154.95730089599996</v>
      </c>
      <c r="AE62" s="67">
        <v>169.54169302299999</v>
      </c>
      <c r="AF62" s="71">
        <f t="shared" si="94"/>
        <v>0.30796335525217811</v>
      </c>
      <c r="AG62" s="71">
        <f t="shared" si="95"/>
        <v>0.27856249662213806</v>
      </c>
      <c r="AH62" s="67">
        <f t="shared" si="7"/>
        <v>89.729622526</v>
      </c>
      <c r="AI62" s="67">
        <f t="shared" si="8"/>
        <v>9.9848189304282742E-2</v>
      </c>
      <c r="AJ62" s="67">
        <f t="shared" si="9"/>
        <v>148.90361670499999</v>
      </c>
      <c r="AK62" s="67">
        <f t="shared" si="10"/>
        <v>0.16569507471788514</v>
      </c>
      <c r="AL62" s="67">
        <f t="shared" si="11"/>
        <v>180.41489984400002</v>
      </c>
      <c r="AM62" s="67">
        <f t="shared" si="12"/>
        <v>38.251860456694587</v>
      </c>
      <c r="AN62" s="67">
        <v>122.026843771</v>
      </c>
      <c r="AO62" s="67">
        <f t="shared" si="13"/>
        <v>25.872329857097423</v>
      </c>
      <c r="AP62" s="81">
        <f>SUMIFS($AO$3:$AO62,$D$3:$D62,D62)</f>
        <v>306.85698057359735</v>
      </c>
      <c r="AQ62" s="67">
        <v>0</v>
      </c>
      <c r="AR62" s="67">
        <f t="shared" si="14"/>
        <v>0</v>
      </c>
      <c r="AS62" s="81">
        <f>SUMIFS($AR$3:$AR62,$D$3:$D62,D62)</f>
        <v>100.13397049601595</v>
      </c>
      <c r="AT62" s="67">
        <f t="shared" si="56"/>
        <v>58.388056073000016</v>
      </c>
      <c r="AU62" s="79">
        <f t="shared" si="15"/>
        <v>122.026843771</v>
      </c>
      <c r="AV62" s="40">
        <f t="shared" si="16"/>
        <v>1315.7070580649997</v>
      </c>
      <c r="AW62" s="67">
        <f t="shared" si="17"/>
        <v>1.4640757834971283</v>
      </c>
      <c r="AX62" s="67">
        <f>SUMIFS($AV$3:$AV62,$D$3:$D62,D62)</f>
        <v>8584.3489568369987</v>
      </c>
      <c r="AY62" s="67">
        <f t="shared" si="65"/>
        <v>8584.3489568369987</v>
      </c>
      <c r="AZ62" s="67">
        <f t="shared" si="66"/>
        <v>9.5523827646541228</v>
      </c>
      <c r="BA62" s="262">
        <f t="shared" si="18"/>
        <v>1183.0788737509997</v>
      </c>
      <c r="BB62" s="262">
        <f t="shared" si="19"/>
        <v>1.3164914776495207</v>
      </c>
      <c r="BC62" s="262">
        <f t="shared" si="67"/>
        <v>7950.0074494559994</v>
      </c>
      <c r="BD62" s="262">
        <f t="shared" si="68"/>
        <v>8.8465082816294185</v>
      </c>
      <c r="BE62" s="260">
        <f t="shared" si="20"/>
        <v>1159.4091594639997</v>
      </c>
      <c r="BF62" s="260">
        <f t="shared" si="21"/>
        <v>1.2901525937182765</v>
      </c>
      <c r="BG62" s="260">
        <f t="shared" si="69"/>
        <v>7437.3945789130003</v>
      </c>
      <c r="BH62" s="260">
        <f t="shared" si="70"/>
        <v>8.2760894444950246</v>
      </c>
      <c r="BI62" s="71">
        <f t="shared" si="96"/>
        <v>7.2337551922119436E-2</v>
      </c>
      <c r="BJ62" s="71">
        <f t="shared" si="71"/>
        <v>0.12351042354508346</v>
      </c>
      <c r="BK62" s="74">
        <f t="shared" si="109"/>
        <v>0.12351042354508346</v>
      </c>
      <c r="BL62" s="67">
        <f t="shared" si="22"/>
        <v>704.5410623959998</v>
      </c>
      <c r="BM62" s="67">
        <f>SUMIFS($BL$3:$BL62,$D$3:$D62,D62)</f>
        <v>4427.7531853520004</v>
      </c>
      <c r="BN62" s="67">
        <f t="shared" si="72"/>
        <v>4427.7531853520004</v>
      </c>
      <c r="BO62" s="71">
        <f t="shared" si="97"/>
        <v>0.14969415830618704</v>
      </c>
      <c r="BP62" s="71">
        <f t="shared" si="97"/>
        <v>0.13751453401344849</v>
      </c>
      <c r="BQ62" s="71">
        <f t="shared" si="97"/>
        <v>0.13751453401344849</v>
      </c>
      <c r="BR62" s="67">
        <v>282.61542051499998</v>
      </c>
      <c r="BS62" s="67">
        <f t="shared" si="57"/>
        <v>421.92564188099982</v>
      </c>
      <c r="BT62" s="67">
        <f t="shared" si="23"/>
        <v>81.819048534000004</v>
      </c>
      <c r="BU62" s="67">
        <f t="shared" si="24"/>
        <v>23.669714287000001</v>
      </c>
      <c r="BV62" s="67">
        <f t="shared" si="25"/>
        <v>5.0184913149581263</v>
      </c>
      <c r="BW62" s="67">
        <f t="shared" si="26"/>
        <v>2.6338883931244124E-2</v>
      </c>
      <c r="BX62" s="67">
        <f t="shared" si="73"/>
        <v>512.61287054299999</v>
      </c>
      <c r="BY62" s="67">
        <f t="shared" si="27"/>
        <v>226.53153421300001</v>
      </c>
      <c r="BZ62" s="67">
        <f t="shared" si="28"/>
        <v>232.019542758</v>
      </c>
      <c r="CA62" s="67">
        <f t="shared" si="29"/>
        <v>47.126155876999995</v>
      </c>
      <c r="CB62" s="40">
        <f t="shared" si="30"/>
        <v>-308.6700243409997</v>
      </c>
      <c r="CC62" s="40">
        <f>SUMIFS($CB$3:$CB62,$D$3:$D62,D62)</f>
        <v>2228.0184954240003</v>
      </c>
      <c r="CD62" s="40">
        <f t="shared" si="59"/>
        <v>2228.0184954240003</v>
      </c>
      <c r="CE62" s="73">
        <f t="shared" si="98"/>
        <v>-0.3781213921024601</v>
      </c>
      <c r="CF62" s="73">
        <f t="shared" si="98"/>
        <v>0.16330518817473139</v>
      </c>
      <c r="CG62" s="73">
        <f t="shared" si="98"/>
        <v>0.16330518817473139</v>
      </c>
      <c r="CH62" s="14">
        <f t="shared" si="31"/>
        <v>-65.444720521785158</v>
      </c>
      <c r="CI62" s="14">
        <f t="shared" si="32"/>
        <v>-0.34347790791193039</v>
      </c>
      <c r="CJ62" s="14">
        <f t="shared" si="74"/>
        <v>438.10926304346322</v>
      </c>
      <c r="CK62" s="264">
        <f t="shared" si="75"/>
        <v>2.4792661134852971</v>
      </c>
      <c r="CL62" s="81">
        <f t="shared" si="33"/>
        <v>-285.00031005399973</v>
      </c>
      <c r="CM62" s="81">
        <f t="shared" si="34"/>
        <v>-0.31713902398068627</v>
      </c>
      <c r="CN62" s="40">
        <f t="shared" si="35"/>
        <v>348.00036732199999</v>
      </c>
      <c r="CO62" s="40">
        <f>SUMIFS($CN$3:$CN62,$D$3:$D62,D62)</f>
        <v>1527.6001951779999</v>
      </c>
      <c r="CP62" s="40">
        <f t="shared" si="76"/>
        <v>1527.6001951779999</v>
      </c>
      <c r="CQ62" s="73">
        <f t="shared" si="99"/>
        <v>-2.448424310441677E-3</v>
      </c>
      <c r="CR62" s="73">
        <f t="shared" si="99"/>
        <v>-3.2394673411439978E-2</v>
      </c>
      <c r="CS62" s="73">
        <f t="shared" si="99"/>
        <v>-3.2394673411439978E-2</v>
      </c>
      <c r="CT62" s="40">
        <f t="shared" si="36"/>
        <v>73.783603799851576</v>
      </c>
      <c r="CU62" s="40">
        <f t="shared" si="37"/>
        <v>0.3872434272668277</v>
      </c>
      <c r="CV62" s="40">
        <f t="shared" si="38"/>
        <v>1.6998635364279591</v>
      </c>
      <c r="CW62" s="40">
        <f t="shared" si="77"/>
        <v>309.25932504571182</v>
      </c>
      <c r="CX62" s="267">
        <f t="shared" si="78"/>
        <v>1.6998635364279591</v>
      </c>
      <c r="CY62" s="67">
        <v>119.980912166</v>
      </c>
      <c r="CZ62" s="67">
        <f t="shared" si="39"/>
        <v>25.43854811109933</v>
      </c>
      <c r="DA62" s="67">
        <f t="shared" si="79"/>
        <v>139.5625189825216</v>
      </c>
      <c r="DB62" s="67">
        <v>0</v>
      </c>
      <c r="DC62" s="67">
        <f t="shared" si="40"/>
        <v>0</v>
      </c>
      <c r="DD62" s="67">
        <f t="shared" si="41"/>
        <v>228.01945515599999</v>
      </c>
      <c r="DE62" s="67">
        <f t="shared" si="42"/>
        <v>48.345055688752247</v>
      </c>
      <c r="DF62" s="81">
        <f t="shared" si="43"/>
        <v>1663.7074253869996</v>
      </c>
      <c r="DG62" s="81">
        <f t="shared" si="44"/>
        <v>1.8513192107639558</v>
      </c>
      <c r="DH62" s="40">
        <f t="shared" si="45"/>
        <v>-656.67039166299969</v>
      </c>
      <c r="DI62" s="40">
        <f>SUMIFS($DH$3:$DH62,$D$3:$D62,D62)</f>
        <v>700.41830024600063</v>
      </c>
      <c r="DJ62" s="40">
        <f t="shared" si="60"/>
        <v>700.41830024600063</v>
      </c>
      <c r="DK62" s="40">
        <f t="shared" si="46"/>
        <v>-139.22832432163673</v>
      </c>
      <c r="DL62" s="40">
        <f t="shared" si="80"/>
        <v>128.84993799775131</v>
      </c>
      <c r="DM62" s="73">
        <f t="shared" si="100"/>
        <v>-0.22306416764854842</v>
      </c>
      <c r="DN62" s="73">
        <f t="shared" si="100"/>
        <v>1.0814473028132014</v>
      </c>
      <c r="DO62" s="73">
        <f t="shared" si="100"/>
        <v>1.0814473028132014</v>
      </c>
      <c r="DP62" s="67">
        <f t="shared" si="47"/>
        <v>-0.73072133517875804</v>
      </c>
      <c r="DQ62" s="264">
        <f t="shared" si="81"/>
        <v>0.77940257705733862</v>
      </c>
      <c r="DR62" s="81">
        <f t="shared" si="48"/>
        <v>-633.00067737599966</v>
      </c>
      <c r="DS62" s="81">
        <f t="shared" si="82"/>
        <v>1213.0311707890005</v>
      </c>
      <c r="DT62" s="81">
        <f t="shared" si="49"/>
        <v>-0.70438245124751397</v>
      </c>
      <c r="DU62" s="264">
        <f t="shared" si="83"/>
        <v>1.3498214141917346</v>
      </c>
      <c r="DV62" s="70">
        <v>664.80964049600004</v>
      </c>
      <c r="DW62" s="70">
        <v>727.55862381500003</v>
      </c>
      <c r="DX62" s="217">
        <v>64.474532559638945</v>
      </c>
      <c r="DY62" s="218">
        <f t="shared" si="50"/>
        <v>1561.9144393059241</v>
      </c>
      <c r="DZ62" s="218">
        <f t="shared" si="84"/>
        <v>17563.345222973094</v>
      </c>
      <c r="EA62" s="71">
        <f t="shared" si="105"/>
        <v>4.5051165338332977E-2</v>
      </c>
      <c r="EB62" s="219">
        <f t="shared" si="51"/>
        <v>911.97077560059904</v>
      </c>
      <c r="EC62" s="219">
        <f t="shared" si="85"/>
        <v>11407.996451089142</v>
      </c>
      <c r="ED62" s="71">
        <f t="shared" si="106"/>
        <v>3.1191316179982831E-2</v>
      </c>
      <c r="EE62" s="219">
        <f t="shared" si="52"/>
        <v>2040.6616470588144</v>
      </c>
      <c r="EF62" s="219">
        <f t="shared" si="86"/>
        <v>13887.738965128441</v>
      </c>
      <c r="EG62" s="71">
        <f t="shared" si="107"/>
        <v>3.9835996875943636E-2</v>
      </c>
      <c r="EH62" s="219">
        <f t="shared" si="53"/>
        <v>539.74856971642191</v>
      </c>
      <c r="EI62" s="219">
        <f t="shared" si="87"/>
        <v>2453.7192212134414</v>
      </c>
      <c r="EJ62" s="74">
        <f t="shared" si="108"/>
        <v>-0.10191436827979028</v>
      </c>
    </row>
    <row r="63" spans="1:140">
      <c r="A63" s="72">
        <v>39448</v>
      </c>
      <c r="B63" s="87">
        <f t="shared" si="0"/>
        <v>1</v>
      </c>
      <c r="C63" t="str">
        <f t="shared" si="1"/>
        <v>Enero</v>
      </c>
      <c r="D63">
        <f t="shared" si="54"/>
        <v>2008</v>
      </c>
      <c r="E63" s="65">
        <f t="shared" si="2"/>
        <v>107403.59062806917</v>
      </c>
      <c r="F63" s="65">
        <f t="shared" si="3"/>
        <v>4704.090909090909</v>
      </c>
      <c r="G63" s="40">
        <f t="shared" si="4"/>
        <v>1034.4158915</v>
      </c>
      <c r="H63" s="67">
        <f t="shared" si="55"/>
        <v>0.96311108916470689</v>
      </c>
      <c r="I63" s="67">
        <f>SUMIFS($G$3:$G63,$D$3:$D63,D63)</f>
        <v>1034.4158915</v>
      </c>
      <c r="J63" s="14">
        <f t="shared" si="61"/>
        <v>11062.310803591001</v>
      </c>
      <c r="K63" s="14">
        <f t="shared" si="62"/>
        <v>10.29975882454338</v>
      </c>
      <c r="L63" s="71">
        <f t="shared" si="88"/>
        <v>0.31861325735612844</v>
      </c>
      <c r="M63" s="71">
        <f t="shared" si="89"/>
        <v>0.31861325735612844</v>
      </c>
      <c r="N63" s="71">
        <f t="shared" si="101"/>
        <v>0.16007424161053052</v>
      </c>
      <c r="O63" s="67">
        <f t="shared" si="5"/>
        <v>632.44239380300007</v>
      </c>
      <c r="P63" s="67">
        <f t="shared" si="6"/>
        <v>0.58884660196613181</v>
      </c>
      <c r="Q63" s="67">
        <f>SUMIFS($O$3:$O63,$D$3:$D63,D63)</f>
        <v>632.44239380300007</v>
      </c>
      <c r="R63" s="67">
        <f t="shared" si="58"/>
        <v>7097.787630674</v>
      </c>
      <c r="S63" s="71">
        <f t="shared" si="90"/>
        <v>0.14304959057023714</v>
      </c>
      <c r="T63" s="71">
        <f t="shared" si="91"/>
        <v>0.14304959057023714</v>
      </c>
      <c r="U63" s="71">
        <f t="shared" si="91"/>
        <v>0.11723104366654047</v>
      </c>
      <c r="V63" s="67">
        <v>254.25466422899999</v>
      </c>
      <c r="W63" s="67">
        <f t="shared" si="63"/>
        <v>3192.4573624149998</v>
      </c>
      <c r="X63" s="71">
        <f t="shared" si="102"/>
        <v>0.13273829211710408</v>
      </c>
      <c r="Y63" s="71">
        <f t="shared" si="92"/>
        <v>7.5910329691504019E-2</v>
      </c>
      <c r="Z63" s="67">
        <v>361.69210985199993</v>
      </c>
      <c r="AA63" s="67">
        <f t="shared" si="64"/>
        <v>3890.7635196463334</v>
      </c>
      <c r="AB63" s="71">
        <f t="shared" si="103"/>
        <v>0.10373740050640046</v>
      </c>
      <c r="AC63" s="71">
        <f t="shared" si="93"/>
        <v>0.16892017959812033</v>
      </c>
      <c r="AD63" s="67">
        <v>182.63011384699999</v>
      </c>
      <c r="AE63" s="67">
        <v>185.03564576399995</v>
      </c>
      <c r="AF63" s="71">
        <f t="shared" si="94"/>
        <v>0.29053624849301052</v>
      </c>
      <c r="AG63" s="71">
        <f t="shared" si="95"/>
        <v>0.43407131695908396</v>
      </c>
      <c r="AH63" s="67">
        <f t="shared" si="7"/>
        <v>4.6688071980000005</v>
      </c>
      <c r="AI63" s="67">
        <f t="shared" si="8"/>
        <v>4.3469749667566894E-3</v>
      </c>
      <c r="AJ63" s="67">
        <f t="shared" si="9"/>
        <v>232.48025207299997</v>
      </c>
      <c r="AK63" s="67">
        <f t="shared" si="10"/>
        <v>0.21645482307762151</v>
      </c>
      <c r="AL63" s="67">
        <f t="shared" si="11"/>
        <v>164.82443842599997</v>
      </c>
      <c r="AM63" s="67">
        <f t="shared" si="12"/>
        <v>35.038531697478014</v>
      </c>
      <c r="AN63" s="67">
        <v>122.84667638400001</v>
      </c>
      <c r="AO63" s="67">
        <f t="shared" si="13"/>
        <v>26.114860184056433</v>
      </c>
      <c r="AP63" s="81">
        <f>SUMIFS($AO$3:$AO63,$D$3:$D63,D63)</f>
        <v>26.114860184056433</v>
      </c>
      <c r="AQ63" s="67">
        <v>0</v>
      </c>
      <c r="AR63" s="67">
        <f t="shared" si="14"/>
        <v>0</v>
      </c>
      <c r="AS63" s="81">
        <f>SUMIFS($AR$3:$AR63,$D$3:$D63,D63)</f>
        <v>0</v>
      </c>
      <c r="AT63" s="67">
        <f t="shared" si="56"/>
        <v>41.977762041999966</v>
      </c>
      <c r="AU63" s="79">
        <f t="shared" si="15"/>
        <v>122.84667638400001</v>
      </c>
      <c r="AV63" s="40">
        <f t="shared" si="16"/>
        <v>611.14059862300007</v>
      </c>
      <c r="AW63" s="67">
        <f t="shared" si="17"/>
        <v>0.56901319131809625</v>
      </c>
      <c r="AX63" s="67">
        <f>SUMIFS($AV$3:$AV63,$D$3:$D63,D63)</f>
        <v>611.14059862300007</v>
      </c>
      <c r="AY63" s="67">
        <f t="shared" si="65"/>
        <v>8654.2950058749993</v>
      </c>
      <c r="AZ63" s="67">
        <f t="shared" si="66"/>
        <v>8.0577334102769385</v>
      </c>
      <c r="BA63" s="262">
        <f t="shared" si="18"/>
        <v>611.14059862300007</v>
      </c>
      <c r="BB63" s="262">
        <f t="shared" si="19"/>
        <v>0.56901319131809625</v>
      </c>
      <c r="BC63" s="262">
        <f t="shared" si="67"/>
        <v>8019.9534984940001</v>
      </c>
      <c r="BD63" s="262">
        <f t="shared" si="68"/>
        <v>7.4671186052489773</v>
      </c>
      <c r="BE63" s="260">
        <f t="shared" si="20"/>
        <v>531.85118530500006</v>
      </c>
      <c r="BF63" s="260">
        <f t="shared" si="21"/>
        <v>0.49518939003330165</v>
      </c>
      <c r="BG63" s="260">
        <f t="shared" si="69"/>
        <v>7520.9379911060005</v>
      </c>
      <c r="BH63" s="260">
        <f t="shared" si="70"/>
        <v>7.0025014500217804</v>
      </c>
      <c r="BI63" s="71">
        <f t="shared" si="96"/>
        <v>0.12924381646422023</v>
      </c>
      <c r="BJ63" s="71">
        <f t="shared" si="71"/>
        <v>0.12924381646422023</v>
      </c>
      <c r="BK63" s="74">
        <f t="shared" si="109"/>
        <v>0.12887921697607063</v>
      </c>
      <c r="BL63" s="67">
        <f t="shared" si="22"/>
        <v>380.89507216900006</v>
      </c>
      <c r="BM63" s="67">
        <f>SUMIFS($BL$3:$BL63,$D$3:$D63,D63)</f>
        <v>380.89507216900006</v>
      </c>
      <c r="BN63" s="67">
        <f t="shared" si="72"/>
        <v>4502.7772153149999</v>
      </c>
      <c r="BO63" s="71">
        <f t="shared" si="97"/>
        <v>0.24527993700192208</v>
      </c>
      <c r="BP63" s="71">
        <f t="shared" si="97"/>
        <v>0.24527993700192208</v>
      </c>
      <c r="BQ63" s="71">
        <f t="shared" si="97"/>
        <v>0.1514340348505463</v>
      </c>
      <c r="BR63" s="67">
        <v>297.01996123599997</v>
      </c>
      <c r="BS63" s="67">
        <f t="shared" si="57"/>
        <v>83.875110933000087</v>
      </c>
      <c r="BT63" s="67">
        <f t="shared" si="23"/>
        <v>7.254340634000001</v>
      </c>
      <c r="BU63" s="67">
        <f t="shared" si="24"/>
        <v>79.289413317999987</v>
      </c>
      <c r="BV63" s="67">
        <f t="shared" si="25"/>
        <v>16.855416880819401</v>
      </c>
      <c r="BW63" s="67">
        <f t="shared" si="26"/>
        <v>7.382380128479453E-2</v>
      </c>
      <c r="BX63" s="67">
        <f t="shared" si="73"/>
        <v>499.01550738799995</v>
      </c>
      <c r="BY63" s="67">
        <f t="shared" si="27"/>
        <v>37.384915192999998</v>
      </c>
      <c r="BZ63" s="67">
        <f t="shared" si="28"/>
        <v>104.31244107500001</v>
      </c>
      <c r="CA63" s="67">
        <f t="shared" si="29"/>
        <v>2.0044162340000002</v>
      </c>
      <c r="CB63" s="40">
        <f t="shared" si="30"/>
        <v>423.27529287699997</v>
      </c>
      <c r="CC63" s="40">
        <f>SUMIFS($CB$3:$CB63,$D$3:$D63,D63)</f>
        <v>423.27529287699997</v>
      </c>
      <c r="CD63" s="40">
        <f t="shared" si="59"/>
        <v>2408.0157977160006</v>
      </c>
      <c r="CE63" s="73">
        <f t="shared" si="98"/>
        <v>0.73988321696988812</v>
      </c>
      <c r="CF63" s="73">
        <f t="shared" si="98"/>
        <v>0.73988321696988812</v>
      </c>
      <c r="CG63" s="73">
        <f t="shared" si="98"/>
        <v>0.2879895617782644</v>
      </c>
      <c r="CH63" s="14">
        <f t="shared" si="31"/>
        <v>89.980253582896893</v>
      </c>
      <c r="CI63" s="14">
        <f t="shared" si="32"/>
        <v>0.3940978978466107</v>
      </c>
      <c r="CJ63" s="14">
        <f t="shared" si="74"/>
        <v>481.31142115924479</v>
      </c>
      <c r="CK63" s="264">
        <f t="shared" si="75"/>
        <v>2.2420254142664411</v>
      </c>
      <c r="CL63" s="81">
        <f t="shared" si="33"/>
        <v>502.56470619499999</v>
      </c>
      <c r="CM63" s="81">
        <f t="shared" si="34"/>
        <v>0.46792169913140524</v>
      </c>
      <c r="CN63" s="40">
        <f t="shared" si="35"/>
        <v>23.030523555999999</v>
      </c>
      <c r="CO63" s="40">
        <f>SUMIFS($CN$3:$CN63,$D$3:$D63,D63)</f>
        <v>23.030523555999999</v>
      </c>
      <c r="CP63" s="40">
        <f t="shared" si="76"/>
        <v>1466.1812637909998</v>
      </c>
      <c r="CQ63" s="73">
        <f t="shared" si="99"/>
        <v>-0.72728629721121729</v>
      </c>
      <c r="CR63" s="73">
        <f t="shared" si="99"/>
        <v>-0.72728629721121729</v>
      </c>
      <c r="CS63" s="73">
        <f t="shared" si="99"/>
        <v>-0.11217831386109012</v>
      </c>
      <c r="CT63" s="40">
        <f t="shared" si="36"/>
        <v>4.8958500167359169</v>
      </c>
      <c r="CU63" s="40">
        <f t="shared" si="37"/>
        <v>2.144297357408937E-2</v>
      </c>
      <c r="CV63" s="40">
        <f t="shared" si="38"/>
        <v>2.144297357408937E-2</v>
      </c>
      <c r="CW63" s="40">
        <f t="shared" si="77"/>
        <v>297.91702439386404</v>
      </c>
      <c r="CX63" s="267">
        <f t="shared" si="78"/>
        <v>1.3651138246097181</v>
      </c>
      <c r="CY63" s="67">
        <v>15.160741663</v>
      </c>
      <c r="CZ63" s="67">
        <f t="shared" si="39"/>
        <v>3.2228844969175765</v>
      </c>
      <c r="DA63" s="67">
        <f t="shared" si="79"/>
        <v>127.9694120371982</v>
      </c>
      <c r="DB63" s="67">
        <v>0</v>
      </c>
      <c r="DC63" s="67">
        <f t="shared" si="40"/>
        <v>0</v>
      </c>
      <c r="DD63" s="67">
        <f t="shared" si="41"/>
        <v>7.869781892999999</v>
      </c>
      <c r="DE63" s="67">
        <f t="shared" si="42"/>
        <v>1.6729655198183397</v>
      </c>
      <c r="DF63" s="81">
        <f t="shared" si="43"/>
        <v>634.17112217900012</v>
      </c>
      <c r="DG63" s="81">
        <f t="shared" si="44"/>
        <v>0.59045616489218566</v>
      </c>
      <c r="DH63" s="40">
        <f t="shared" si="45"/>
        <v>400.24476932099998</v>
      </c>
      <c r="DI63" s="40">
        <f>SUMIFS($DH$3:$DH63,$D$3:$D63,D63)</f>
        <v>400.24476932099998</v>
      </c>
      <c r="DJ63" s="40">
        <f t="shared" si="60"/>
        <v>941.83453392500041</v>
      </c>
      <c r="DK63" s="40">
        <f t="shared" si="46"/>
        <v>85.084403566160972</v>
      </c>
      <c r="DL63" s="40">
        <f t="shared" si="80"/>
        <v>183.39439676538063</v>
      </c>
      <c r="DM63" s="73">
        <f t="shared" si="100"/>
        <v>1.5199802271246328</v>
      </c>
      <c r="DN63" s="73">
        <f t="shared" si="100"/>
        <v>1.5199802271246328</v>
      </c>
      <c r="DO63" s="73">
        <f t="shared" si="100"/>
        <v>3.3172526358771117</v>
      </c>
      <c r="DP63" s="67">
        <f t="shared" si="47"/>
        <v>0.37265492427252134</v>
      </c>
      <c r="DQ63" s="264">
        <f t="shared" si="81"/>
        <v>0.87691158965672289</v>
      </c>
      <c r="DR63" s="81">
        <f t="shared" si="48"/>
        <v>479.53418263899994</v>
      </c>
      <c r="DS63" s="81">
        <f t="shared" si="82"/>
        <v>1440.8500413130002</v>
      </c>
      <c r="DT63" s="81">
        <f t="shared" si="49"/>
        <v>0.44647872555731588</v>
      </c>
      <c r="DU63" s="264">
        <f t="shared" si="83"/>
        <v>1.3415287448839204</v>
      </c>
      <c r="DV63" s="70">
        <v>374.74794542400002</v>
      </c>
      <c r="DW63" s="70">
        <v>410.506792738</v>
      </c>
      <c r="DX63" s="217">
        <v>65.506125080593165</v>
      </c>
      <c r="DY63" s="218">
        <f t="shared" si="50"/>
        <v>1579.1132359414371</v>
      </c>
      <c r="DZ63" s="218">
        <f t="shared" si="84"/>
        <v>17839.60721660592</v>
      </c>
      <c r="EA63" s="71">
        <f t="shared" si="105"/>
        <v>7.1943360509422405E-2</v>
      </c>
      <c r="EB63" s="219">
        <f t="shared" si="51"/>
        <v>965.47062282328056</v>
      </c>
      <c r="EC63" s="219">
        <f t="shared" si="85"/>
        <v>11454.557054869483</v>
      </c>
      <c r="ED63" s="71">
        <f t="shared" si="106"/>
        <v>3.3744352083909357E-2</v>
      </c>
      <c r="EE63" s="219">
        <f t="shared" si="52"/>
        <v>932.95183903963891</v>
      </c>
      <c r="EF63" s="219">
        <f t="shared" si="86"/>
        <v>13921.875415289502</v>
      </c>
      <c r="EG63" s="71">
        <f t="shared" si="107"/>
        <v>4.5614462599037342E-2</v>
      </c>
      <c r="EH63" s="219">
        <f t="shared" si="53"/>
        <v>35.157816963933072</v>
      </c>
      <c r="EI63" s="219">
        <f t="shared" si="87"/>
        <v>2348.6234644054616</v>
      </c>
      <c r="EJ63" s="74">
        <f t="shared" si="108"/>
        <v>-0.17620682350681249</v>
      </c>
    </row>
    <row r="64" spans="1:140">
      <c r="A64" s="66">
        <v>39479</v>
      </c>
      <c r="B64" s="86">
        <f t="shared" si="0"/>
        <v>2</v>
      </c>
      <c r="C64" t="str">
        <f t="shared" si="1"/>
        <v>Febrero</v>
      </c>
      <c r="D64">
        <f t="shared" si="54"/>
        <v>2008</v>
      </c>
      <c r="E64" s="65">
        <f t="shared" si="2"/>
        <v>107403.59062806917</v>
      </c>
      <c r="F64" s="65">
        <f t="shared" si="3"/>
        <v>4672.8571428571431</v>
      </c>
      <c r="G64" s="40">
        <f t="shared" si="4"/>
        <v>1014.461690237</v>
      </c>
      <c r="H64" s="67">
        <f t="shared" si="55"/>
        <v>0.9445323795086209</v>
      </c>
      <c r="I64" s="67">
        <f>SUMIFS($G$3:$G64,$D$3:$D64,D64)</f>
        <v>2048.8775817370001</v>
      </c>
      <c r="J64" s="14">
        <f t="shared" si="61"/>
        <v>11445.916812646001</v>
      </c>
      <c r="K64" s="14">
        <f t="shared" si="62"/>
        <v>10.656921938748193</v>
      </c>
      <c r="L64" s="71">
        <f t="shared" si="88"/>
        <v>0.44763423128791913</v>
      </c>
      <c r="M64" s="71">
        <f t="shared" si="89"/>
        <v>0.60807252830989555</v>
      </c>
      <c r="N64" s="71">
        <f t="shared" si="101"/>
        <v>0.20936735640236814</v>
      </c>
      <c r="O64" s="67">
        <f t="shared" si="5"/>
        <v>679.00750469399998</v>
      </c>
      <c r="P64" s="67">
        <f t="shared" si="6"/>
        <v>0.63220186655151378</v>
      </c>
      <c r="Q64" s="67">
        <f>SUMIFS($O$3:$O64,$D$3:$D64,D64)</f>
        <v>1311.449898497</v>
      </c>
      <c r="R64" s="67">
        <f t="shared" si="58"/>
        <v>7363.5881504130011</v>
      </c>
      <c r="S64" s="71">
        <f t="shared" si="90"/>
        <v>0.6432624070184747</v>
      </c>
      <c r="T64" s="71">
        <f t="shared" si="91"/>
        <v>0.35690498140326232</v>
      </c>
      <c r="U64" s="71">
        <f t="shared" si="91"/>
        <v>0.16335626532023895</v>
      </c>
      <c r="V64" s="67">
        <v>207.237497784</v>
      </c>
      <c r="W64" s="67">
        <f t="shared" si="63"/>
        <v>3216.2244671559997</v>
      </c>
      <c r="X64" s="71">
        <f t="shared" si="102"/>
        <v>0.14254130383136321</v>
      </c>
      <c r="Y64" s="71">
        <f t="shared" si="92"/>
        <v>0.12954190780759767</v>
      </c>
      <c r="Z64" s="67">
        <v>375.90416937999998</v>
      </c>
      <c r="AA64" s="67">
        <f t="shared" si="64"/>
        <v>4003.6427963016667</v>
      </c>
      <c r="AB64" s="71">
        <f t="shared" si="103"/>
        <v>0.13505430229831883</v>
      </c>
      <c r="AC64" s="71">
        <f t="shared" si="93"/>
        <v>0.42915815110129141</v>
      </c>
      <c r="AD64" s="67">
        <v>156.92707473499999</v>
      </c>
      <c r="AE64" s="67">
        <v>178.83910881400001</v>
      </c>
      <c r="AF64" s="71">
        <f t="shared" si="94"/>
        <v>0.2472922402032296</v>
      </c>
      <c r="AG64" s="71">
        <f t="shared" si="95"/>
        <v>0.57853659940704683</v>
      </c>
      <c r="AH64" s="67">
        <f t="shared" si="7"/>
        <v>44.068689699000004</v>
      </c>
      <c r="AI64" s="67">
        <f t="shared" si="8"/>
        <v>4.1030927775596138E-2</v>
      </c>
      <c r="AJ64" s="67">
        <f t="shared" si="9"/>
        <v>46.107031662000004</v>
      </c>
      <c r="AK64" s="67">
        <f t="shared" si="10"/>
        <v>4.2928761871346838E-2</v>
      </c>
      <c r="AL64" s="67">
        <f t="shared" si="11"/>
        <v>245.27846418200002</v>
      </c>
      <c r="AM64" s="67">
        <f t="shared" si="12"/>
        <v>52.490041249587286</v>
      </c>
      <c r="AN64" s="67">
        <v>121.963683336</v>
      </c>
      <c r="AO64" s="67">
        <f t="shared" si="13"/>
        <v>26.100451952063587</v>
      </c>
      <c r="AP64" s="81">
        <f>SUMIFS($AO$3:$AO64,$D$3:$D64,D64)</f>
        <v>52.215312136120019</v>
      </c>
      <c r="AQ64" s="67">
        <v>46.9</v>
      </c>
      <c r="AR64" s="67">
        <f t="shared" si="14"/>
        <v>10.036686028737389</v>
      </c>
      <c r="AS64" s="81">
        <f>SUMIFS($AR$3:$AR64,$D$3:$D64,D64)</f>
        <v>10.036686028737389</v>
      </c>
      <c r="AT64" s="67">
        <f t="shared" si="56"/>
        <v>76.414780846000014</v>
      </c>
      <c r="AU64" s="79">
        <f t="shared" si="15"/>
        <v>168.86368333600001</v>
      </c>
      <c r="AV64" s="40">
        <f t="shared" si="16"/>
        <v>684.33390082099993</v>
      </c>
      <c r="AW64" s="67">
        <f t="shared" si="17"/>
        <v>0.63716110124362468</v>
      </c>
      <c r="AX64" s="67">
        <f>SUMIFS($AV$3:$AV64,$D$3:$D64,D64)</f>
        <v>1295.474499444</v>
      </c>
      <c r="AY64" s="67">
        <f t="shared" si="65"/>
        <v>8779.4195208500005</v>
      </c>
      <c r="AZ64" s="67">
        <f t="shared" si="66"/>
        <v>8.1742327882244581</v>
      </c>
      <c r="BA64" s="262">
        <f t="shared" si="18"/>
        <v>628.12377604699998</v>
      </c>
      <c r="BB64" s="262">
        <f t="shared" si="19"/>
        <v>0.58482567703173627</v>
      </c>
      <c r="BC64" s="262">
        <f t="shared" si="67"/>
        <v>8113.3090040670004</v>
      </c>
      <c r="BD64" s="262">
        <f t="shared" si="68"/>
        <v>7.5540388888513039</v>
      </c>
      <c r="BE64" s="260">
        <f t="shared" si="20"/>
        <v>608.51103087199999</v>
      </c>
      <c r="BF64" s="260">
        <f t="shared" si="21"/>
        <v>0.56656488606533595</v>
      </c>
      <c r="BG64" s="260">
        <f t="shared" si="69"/>
        <v>7618.210512702999</v>
      </c>
      <c r="BH64" s="260">
        <f t="shared" si="70"/>
        <v>7.0930687402102857</v>
      </c>
      <c r="BI64" s="71">
        <f t="shared" si="96"/>
        <v>0.22375253016489571</v>
      </c>
      <c r="BJ64" s="71">
        <f t="shared" si="71"/>
        <v>0.17727177969115115</v>
      </c>
      <c r="BK64" s="74">
        <f t="shared" si="109"/>
        <v>0.13434760711777649</v>
      </c>
      <c r="BL64" s="67">
        <f t="shared" si="22"/>
        <v>402.51415779199988</v>
      </c>
      <c r="BM64" s="67">
        <f>SUMIFS($BL$3:$BL64,$D$3:$D64,D64)</f>
        <v>783.40922996099994</v>
      </c>
      <c r="BN64" s="67">
        <f t="shared" si="72"/>
        <v>4572.5596420999991</v>
      </c>
      <c r="BO64" s="71">
        <f t="shared" si="97"/>
        <v>0.20972579493337173</v>
      </c>
      <c r="BP64" s="71">
        <f t="shared" si="97"/>
        <v>0.22675513295915639</v>
      </c>
      <c r="BQ64" s="71">
        <f t="shared" si="97"/>
        <v>0.15804569778272581</v>
      </c>
      <c r="BR64" s="67">
        <v>298.01379636000001</v>
      </c>
      <c r="BS64" s="67">
        <f t="shared" si="57"/>
        <v>104.50036143199986</v>
      </c>
      <c r="BT64" s="67">
        <f t="shared" si="23"/>
        <v>25.182944811999999</v>
      </c>
      <c r="BU64" s="67">
        <f t="shared" si="24"/>
        <v>19.612745175000001</v>
      </c>
      <c r="BV64" s="67">
        <f t="shared" si="25"/>
        <v>4.1971634431366551</v>
      </c>
      <c r="BW64" s="67">
        <f t="shared" si="26"/>
        <v>1.8260790966400285E-2</v>
      </c>
      <c r="BX64" s="67">
        <f t="shared" si="73"/>
        <v>495.09849136399987</v>
      </c>
      <c r="BY64" s="67">
        <f t="shared" si="27"/>
        <v>111.50272481399999</v>
      </c>
      <c r="BZ64" s="67">
        <f t="shared" si="28"/>
        <v>108.57176137</v>
      </c>
      <c r="CA64" s="67">
        <f t="shared" si="29"/>
        <v>16.949566858000001</v>
      </c>
      <c r="CB64" s="40">
        <f t="shared" si="30"/>
        <v>330.12778941600004</v>
      </c>
      <c r="CC64" s="40">
        <f>SUMIFS($CB$3:$CB64,$D$3:$D64,D64)</f>
        <v>753.40308229300001</v>
      </c>
      <c r="CD64" s="40">
        <f t="shared" si="59"/>
        <v>2666.4972917960004</v>
      </c>
      <c r="CE64" s="73">
        <f t="shared" si="98"/>
        <v>3.6077440273471035</v>
      </c>
      <c r="CF64" s="73">
        <f t="shared" si="98"/>
        <v>1.3923308426013055</v>
      </c>
      <c r="CG64" s="73">
        <f t="shared" si="98"/>
        <v>0.54600729921710989</v>
      </c>
      <c r="CH64" s="14">
        <f t="shared" si="31"/>
        <v>70.647952488902476</v>
      </c>
      <c r="CI64" s="14">
        <f t="shared" si="32"/>
        <v>0.30737127826499638</v>
      </c>
      <c r="CJ64" s="14">
        <f t="shared" si="74"/>
        <v>538.1918303476092</v>
      </c>
      <c r="CK64" s="264">
        <f t="shared" si="75"/>
        <v>2.482689150523735</v>
      </c>
      <c r="CL64" s="81">
        <f t="shared" si="33"/>
        <v>349.74053459100003</v>
      </c>
      <c r="CM64" s="81">
        <f t="shared" si="34"/>
        <v>0.32563206923139659</v>
      </c>
      <c r="CN64" s="40">
        <f t="shared" si="35"/>
        <v>31.266086548999997</v>
      </c>
      <c r="CO64" s="40">
        <f>SUMIFS($CN$3:$CN64,$D$3:$D64,D64)</f>
        <v>54.296610104999999</v>
      </c>
      <c r="CP64" s="40">
        <f t="shared" si="76"/>
        <v>1481.316121565</v>
      </c>
      <c r="CQ64" s="73">
        <f t="shared" si="99"/>
        <v>0.93823340956244028</v>
      </c>
      <c r="CR64" s="73">
        <f t="shared" si="99"/>
        <v>-0.46016861192520375</v>
      </c>
      <c r="CS64" s="73">
        <f t="shared" si="99"/>
        <v>-9.5879096690600463E-2</v>
      </c>
      <c r="CT64" s="40">
        <f t="shared" si="36"/>
        <v>6.6909998729134808</v>
      </c>
      <c r="CU64" s="40">
        <f t="shared" si="37"/>
        <v>2.911083918718526E-2</v>
      </c>
      <c r="CV64" s="40">
        <f t="shared" si="38"/>
        <v>5.0553812761274637E-2</v>
      </c>
      <c r="CW64" s="40">
        <f t="shared" si="77"/>
        <v>301.5082493292295</v>
      </c>
      <c r="CX64" s="267">
        <f t="shared" si="78"/>
        <v>1.3792053998405789</v>
      </c>
      <c r="CY64" s="67">
        <v>15.575192763000002</v>
      </c>
      <c r="CZ64" s="67">
        <f t="shared" si="39"/>
        <v>3.3331198208804649</v>
      </c>
      <c r="DA64" s="67">
        <f t="shared" si="79"/>
        <v>131.15426937210631</v>
      </c>
      <c r="DB64" s="67">
        <v>0</v>
      </c>
      <c r="DC64" s="67">
        <f t="shared" si="40"/>
        <v>0</v>
      </c>
      <c r="DD64" s="67">
        <f t="shared" si="41"/>
        <v>15.690893785999995</v>
      </c>
      <c r="DE64" s="67">
        <f t="shared" si="42"/>
        <v>3.3578800520330163</v>
      </c>
      <c r="DF64" s="81">
        <f t="shared" si="43"/>
        <v>715.59998736999989</v>
      </c>
      <c r="DG64" s="81">
        <f t="shared" si="44"/>
        <v>0.66627194043080984</v>
      </c>
      <c r="DH64" s="40">
        <f t="shared" si="45"/>
        <v>298.86170286700002</v>
      </c>
      <c r="DI64" s="40">
        <f>SUMIFS($DH$3:$DH64,$D$3:$D64,D64)</f>
        <v>699.106472188</v>
      </c>
      <c r="DJ64" s="40">
        <f t="shared" si="60"/>
        <v>1185.1811702310006</v>
      </c>
      <c r="DK64" s="40">
        <f t="shared" si="46"/>
        <v>63.956952615988996</v>
      </c>
      <c r="DL64" s="40">
        <f t="shared" si="80"/>
        <v>236.68358101837964</v>
      </c>
      <c r="DM64" s="73">
        <f t="shared" si="100"/>
        <v>4.3834341086236694</v>
      </c>
      <c r="DN64" s="73">
        <f t="shared" si="100"/>
        <v>2.2616157655402862</v>
      </c>
      <c r="DO64" s="73">
        <f t="shared" si="100"/>
        <v>12.723917248514276</v>
      </c>
      <c r="DP64" s="67">
        <f t="shared" si="47"/>
        <v>0.27826043907781106</v>
      </c>
      <c r="DQ64" s="264">
        <f t="shared" si="81"/>
        <v>1.1034837506831563</v>
      </c>
      <c r="DR64" s="81">
        <f t="shared" si="48"/>
        <v>318.47444804200001</v>
      </c>
      <c r="DS64" s="81">
        <f t="shared" si="82"/>
        <v>1680.2796615950003</v>
      </c>
      <c r="DT64" s="81">
        <f t="shared" si="49"/>
        <v>0.29652123004421133</v>
      </c>
      <c r="DU64" s="264">
        <f t="shared" si="83"/>
        <v>1.5644538993241732</v>
      </c>
      <c r="DV64" s="70">
        <v>392.71422553899998</v>
      </c>
      <c r="DW64" s="70">
        <v>429.30756061099999</v>
      </c>
      <c r="DX64" s="217">
        <v>66.34429400386847</v>
      </c>
      <c r="DY64" s="218">
        <f t="shared" si="50"/>
        <v>1529.0865709986269</v>
      </c>
      <c r="DZ64" s="218">
        <f t="shared" si="84"/>
        <v>18317.849621242713</v>
      </c>
      <c r="EA64" s="71">
        <f t="shared" si="105"/>
        <v>0.1151308435331202</v>
      </c>
      <c r="EB64" s="219">
        <f t="shared" si="51"/>
        <v>1023.4602913317726</v>
      </c>
      <c r="EC64" s="219">
        <f t="shared" si="85"/>
        <v>11789.72022438354</v>
      </c>
      <c r="ED64" s="71">
        <f t="shared" si="106"/>
        <v>7.3588407769436426E-2</v>
      </c>
      <c r="EE64" s="219">
        <f t="shared" si="52"/>
        <v>1031.4887076514781</v>
      </c>
      <c r="EF64" s="219">
        <f t="shared" si="86"/>
        <v>14021.864354578711</v>
      </c>
      <c r="EG64" s="71">
        <f t="shared" si="107"/>
        <v>4.876402076809061E-2</v>
      </c>
      <c r="EH64" s="219">
        <f t="shared" si="53"/>
        <v>47.127016751699706</v>
      </c>
      <c r="EI64" s="219">
        <f t="shared" si="87"/>
        <v>2368.8799810410396</v>
      </c>
      <c r="EJ64" s="74">
        <f t="shared" si="108"/>
        <v>-0.16153802117242944</v>
      </c>
    </row>
    <row r="65" spans="1:140">
      <c r="A65" s="66">
        <v>39508</v>
      </c>
      <c r="B65" s="86">
        <f t="shared" si="0"/>
        <v>3</v>
      </c>
      <c r="C65" t="str">
        <f t="shared" si="1"/>
        <v>Marzo</v>
      </c>
      <c r="D65">
        <f t="shared" si="54"/>
        <v>2008</v>
      </c>
      <c r="E65" s="65">
        <f t="shared" si="2"/>
        <v>107403.59062806917</v>
      </c>
      <c r="F65" s="65">
        <f t="shared" si="3"/>
        <v>4524.7368421052633</v>
      </c>
      <c r="G65" s="40">
        <f t="shared" si="4"/>
        <v>992.9383303149998</v>
      </c>
      <c r="H65" s="67">
        <f t="shared" si="55"/>
        <v>0.92449267711493288</v>
      </c>
      <c r="I65" s="67">
        <f>SUMIFS($G$3:$G65,$D$3:$D65,D65)</f>
        <v>3041.8159120519999</v>
      </c>
      <c r="J65" s="14">
        <f t="shared" si="61"/>
        <v>11382.552703886002</v>
      </c>
      <c r="K65" s="14">
        <f t="shared" si="62"/>
        <v>10.597925672059656</v>
      </c>
      <c r="L65" s="71">
        <f t="shared" si="88"/>
        <v>0.23069193174942004</v>
      </c>
      <c r="M65" s="71">
        <f t="shared" si="89"/>
        <v>-5.9986710638941676E-2</v>
      </c>
      <c r="N65" s="71">
        <f t="shared" si="101"/>
        <v>0.16441693242145283</v>
      </c>
      <c r="O65" s="67">
        <f t="shared" si="5"/>
        <v>559.97745219599983</v>
      </c>
      <c r="P65" s="67">
        <f t="shared" si="6"/>
        <v>0.52137684496523129</v>
      </c>
      <c r="Q65" s="67">
        <f>SUMIFS($O$3:$O65,$D$3:$D65,D65)</f>
        <v>1871.4273506929999</v>
      </c>
      <c r="R65" s="67">
        <f t="shared" si="58"/>
        <v>7355.8802996570003</v>
      </c>
      <c r="S65" s="71">
        <f t="shared" si="90"/>
        <v>-1.3577682416505921E-2</v>
      </c>
      <c r="T65" s="71">
        <f t="shared" si="91"/>
        <v>0.21981760468487654</v>
      </c>
      <c r="U65" s="71">
        <f t="shared" si="91"/>
        <v>0.15112905869906457</v>
      </c>
      <c r="V65" s="67">
        <v>219.81453538999997</v>
      </c>
      <c r="W65" s="67">
        <f t="shared" si="63"/>
        <v>3259.7550472869998</v>
      </c>
      <c r="X65" s="71">
        <f t="shared" si="102"/>
        <v>0.17734142336479941</v>
      </c>
      <c r="Y65" s="71">
        <f t="shared" si="92"/>
        <v>0.24693444203157311</v>
      </c>
      <c r="Z65" s="67">
        <v>326.04844308600002</v>
      </c>
      <c r="AA65" s="67">
        <f t="shared" si="64"/>
        <v>3991.6770990419996</v>
      </c>
      <c r="AB65" s="71">
        <f t="shared" si="103"/>
        <v>0.11048603064563367</v>
      </c>
      <c r="AC65" s="71">
        <f t="shared" si="93"/>
        <v>-3.5399990211740895E-2</v>
      </c>
      <c r="AD65" s="67">
        <v>162.80912338899998</v>
      </c>
      <c r="AE65" s="67">
        <v>164.76301203599999</v>
      </c>
      <c r="AF65" s="71">
        <f t="shared" si="94"/>
        <v>0.33404127027738451</v>
      </c>
      <c r="AG65" s="71">
        <f t="shared" si="95"/>
        <v>0.21162287545515457</v>
      </c>
      <c r="AH65" s="67">
        <f t="shared" si="7"/>
        <v>165.70788527900001</v>
      </c>
      <c r="AI65" s="67">
        <f t="shared" si="8"/>
        <v>0.15428523786773049</v>
      </c>
      <c r="AJ65" s="67">
        <f t="shared" si="9"/>
        <v>57.685102975</v>
      </c>
      <c r="AK65" s="67">
        <f t="shared" si="10"/>
        <v>5.3708728579437648E-2</v>
      </c>
      <c r="AL65" s="67">
        <f t="shared" si="11"/>
        <v>209.56788986500001</v>
      </c>
      <c r="AM65" s="67">
        <f t="shared" si="12"/>
        <v>46.316039402524133</v>
      </c>
      <c r="AN65" s="67">
        <v>122.53881230099999</v>
      </c>
      <c r="AO65" s="67">
        <f t="shared" si="13"/>
        <v>27.081975499813886</v>
      </c>
      <c r="AP65" s="81">
        <f>SUMIFS($AO$3:$AO65,$D$3:$D65,D65)</f>
        <v>79.297287635933912</v>
      </c>
      <c r="AQ65" s="67">
        <v>46</v>
      </c>
      <c r="AR65" s="67">
        <f t="shared" si="14"/>
        <v>10.166337094335233</v>
      </c>
      <c r="AS65" s="81">
        <f>SUMIFS($AR$3:$AR65,$D$3:$D65,D65)</f>
        <v>20.203023123072622</v>
      </c>
      <c r="AT65" s="67">
        <f t="shared" si="56"/>
        <v>41.029077564000019</v>
      </c>
      <c r="AU65" s="79">
        <f t="shared" si="15"/>
        <v>168.53881230100001</v>
      </c>
      <c r="AV65" s="40">
        <f t="shared" si="16"/>
        <v>847.81760941599998</v>
      </c>
      <c r="AW65" s="67">
        <f t="shared" si="17"/>
        <v>0.78937548033373561</v>
      </c>
      <c r="AX65" s="67">
        <f>SUMIFS($AV$3:$AV65,$D$3:$D65,D65)</f>
        <v>2143.2921088600001</v>
      </c>
      <c r="AY65" s="67">
        <f t="shared" si="65"/>
        <v>8997.2055044469998</v>
      </c>
      <c r="AZ65" s="67">
        <f t="shared" si="66"/>
        <v>8.3770062544777186</v>
      </c>
      <c r="BA65" s="262">
        <f t="shared" si="18"/>
        <v>741.54267326499996</v>
      </c>
      <c r="BB65" s="262">
        <f t="shared" si="19"/>
        <v>0.69042633391364761</v>
      </c>
      <c r="BC65" s="262">
        <f t="shared" si="67"/>
        <v>8255.9892159709998</v>
      </c>
      <c r="BD65" s="262">
        <f t="shared" si="68"/>
        <v>7.6868838068560388</v>
      </c>
      <c r="BE65" s="260">
        <f t="shared" si="20"/>
        <v>692.12717524199991</v>
      </c>
      <c r="BF65" s="260">
        <f t="shared" si="21"/>
        <v>0.64441716631130708</v>
      </c>
      <c r="BG65" s="260">
        <f t="shared" si="69"/>
        <v>7749.1520119349989</v>
      </c>
      <c r="BH65" s="260">
        <f t="shared" si="70"/>
        <v>7.2149841235473673</v>
      </c>
      <c r="BI65" s="71">
        <f t="shared" si="96"/>
        <v>0.34567468468569706</v>
      </c>
      <c r="BJ65" s="71">
        <f t="shared" si="71"/>
        <v>0.23858533473027355</v>
      </c>
      <c r="BK65" s="74">
        <f t="shared" si="109"/>
        <v>0.14960605267076521</v>
      </c>
      <c r="BL65" s="67">
        <f t="shared" si="22"/>
        <v>404.37226482199992</v>
      </c>
      <c r="BM65" s="67">
        <f>SUMIFS($BL$3:$BL65,$D$3:$D65,D65)</f>
        <v>1187.7814947829997</v>
      </c>
      <c r="BN65" s="67">
        <f t="shared" si="72"/>
        <v>4652.0604239859995</v>
      </c>
      <c r="BO65" s="71">
        <f t="shared" si="97"/>
        <v>0.24471455963914712</v>
      </c>
      <c r="BP65" s="71">
        <f t="shared" si="97"/>
        <v>0.23281082727685343</v>
      </c>
      <c r="BQ65" s="71">
        <f t="shared" si="97"/>
        <v>0.16874064614100104</v>
      </c>
      <c r="BR65" s="67">
        <v>298.82184760500002</v>
      </c>
      <c r="BS65" s="67">
        <f t="shared" si="57"/>
        <v>105.5504172169999</v>
      </c>
      <c r="BT65" s="67">
        <f t="shared" si="23"/>
        <v>65.829090278999999</v>
      </c>
      <c r="BU65" s="67">
        <f t="shared" si="24"/>
        <v>49.415498023000005</v>
      </c>
      <c r="BV65" s="67">
        <f t="shared" si="25"/>
        <v>10.921187186658138</v>
      </c>
      <c r="BW65" s="67">
        <f t="shared" si="26"/>
        <v>4.6009167602340487E-2</v>
      </c>
      <c r="BX65" s="67">
        <f t="shared" si="73"/>
        <v>506.83720403599995</v>
      </c>
      <c r="BY65" s="67">
        <f t="shared" si="27"/>
        <v>135.91585269100003</v>
      </c>
      <c r="BZ65" s="67">
        <f t="shared" si="28"/>
        <v>114.36137784799998</v>
      </c>
      <c r="CA65" s="67">
        <f t="shared" si="29"/>
        <v>77.923525753000007</v>
      </c>
      <c r="CB65" s="40">
        <f t="shared" si="30"/>
        <v>145.12072089899982</v>
      </c>
      <c r="CC65" s="40">
        <f>SUMIFS($CB$3:$CB65,$D$3:$D65,D65)</f>
        <v>898.52380319199983</v>
      </c>
      <c r="CD65" s="40">
        <f t="shared" si="59"/>
        <v>2385.3471994390011</v>
      </c>
      <c r="CE65" s="73">
        <f t="shared" si="98"/>
        <v>-0.65955745412049471</v>
      </c>
      <c r="CF65" s="73">
        <f t="shared" si="98"/>
        <v>0.21226355137762343</v>
      </c>
      <c r="CG65" s="73">
        <f t="shared" si="98"/>
        <v>0.22389142489998837</v>
      </c>
      <c r="CH65" s="14">
        <f t="shared" si="31"/>
        <v>32.072742783308094</v>
      </c>
      <c r="CI65" s="14">
        <f t="shared" si="32"/>
        <v>0.13511719678119732</v>
      </c>
      <c r="CJ65" s="14">
        <f t="shared" si="74"/>
        <v>486.5335182401119</v>
      </c>
      <c r="CK65" s="264">
        <f t="shared" si="75"/>
        <v>2.2209194175819365</v>
      </c>
      <c r="CL65" s="81">
        <f t="shared" si="33"/>
        <v>194.53621892199982</v>
      </c>
      <c r="CM65" s="81">
        <f t="shared" si="34"/>
        <v>0.1811263643835378</v>
      </c>
      <c r="CN65" s="40">
        <f t="shared" si="35"/>
        <v>53.593922126999999</v>
      </c>
      <c r="CO65" s="40">
        <f>SUMIFS($CN$3:$CN65,$D$3:$D65,D65)</f>
        <v>107.890532232</v>
      </c>
      <c r="CP65" s="40">
        <f t="shared" si="76"/>
        <v>1446.0899588059999</v>
      </c>
      <c r="CQ65" s="73">
        <f t="shared" si="99"/>
        <v>-0.39660131831907786</v>
      </c>
      <c r="CR65" s="73">
        <f t="shared" si="99"/>
        <v>-0.43035853007767877</v>
      </c>
      <c r="CS65" s="73">
        <f t="shared" si="99"/>
        <v>-7.5679495316183676E-2</v>
      </c>
      <c r="CT65" s="40">
        <f t="shared" si="36"/>
        <v>11.844649533709433</v>
      </c>
      <c r="CU65" s="40">
        <f t="shared" si="37"/>
        <v>4.9899562774015492E-2</v>
      </c>
      <c r="CV65" s="40">
        <f t="shared" si="38"/>
        <v>0.10045337553529013</v>
      </c>
      <c r="CW65" s="40">
        <f t="shared" si="77"/>
        <v>295.90624483051914</v>
      </c>
      <c r="CX65" s="267">
        <f t="shared" si="78"/>
        <v>1.3464074621245246</v>
      </c>
      <c r="CY65" s="67">
        <v>21.664072748999999</v>
      </c>
      <c r="CZ65" s="67">
        <f t="shared" si="39"/>
        <v>4.7879188348377335</v>
      </c>
      <c r="DA65" s="67">
        <f t="shared" si="79"/>
        <v>124.92208260157507</v>
      </c>
      <c r="DB65" s="67">
        <v>0</v>
      </c>
      <c r="DC65" s="67">
        <f t="shared" si="40"/>
        <v>0</v>
      </c>
      <c r="DD65" s="67">
        <f t="shared" si="41"/>
        <v>31.929849378</v>
      </c>
      <c r="DE65" s="67">
        <f t="shared" si="42"/>
        <v>7.0567306988716991</v>
      </c>
      <c r="DF65" s="81">
        <f t="shared" si="43"/>
        <v>901.41153154300002</v>
      </c>
      <c r="DG65" s="81">
        <f t="shared" si="44"/>
        <v>0.83927504310775114</v>
      </c>
      <c r="DH65" s="40">
        <f t="shared" si="45"/>
        <v>91.526798771999822</v>
      </c>
      <c r="DI65" s="40">
        <f>SUMIFS($DH$3:$DH65,$D$3:$D65,D65)</f>
        <v>790.63327095999978</v>
      </c>
      <c r="DJ65" s="40">
        <f t="shared" si="60"/>
        <v>939.25724063300015</v>
      </c>
      <c r="DK65" s="40">
        <f t="shared" si="46"/>
        <v>20.228093249598658</v>
      </c>
      <c r="DL65" s="40">
        <f t="shared" si="80"/>
        <v>190.62727340959273</v>
      </c>
      <c r="DM65" s="73">
        <f t="shared" si="100"/>
        <v>-0.72876988823196531</v>
      </c>
      <c r="DN65" s="73">
        <f t="shared" si="100"/>
        <v>0.43284051167938276</v>
      </c>
      <c r="DO65" s="73">
        <f t="shared" si="100"/>
        <v>1.442825791213616</v>
      </c>
      <c r="DP65" s="67">
        <f t="shared" si="47"/>
        <v>8.5217634007181825E-2</v>
      </c>
      <c r="DQ65" s="264">
        <f t="shared" si="81"/>
        <v>0.87451195545741078</v>
      </c>
      <c r="DR65" s="81">
        <f t="shared" si="48"/>
        <v>140.94229679499983</v>
      </c>
      <c r="DS65" s="81">
        <f t="shared" si="82"/>
        <v>1446.094444669</v>
      </c>
      <c r="DT65" s="81">
        <f t="shared" si="49"/>
        <v>0.13122680160952233</v>
      </c>
      <c r="DU65" s="264">
        <f t="shared" si="83"/>
        <v>1.3464116387660818</v>
      </c>
      <c r="DV65" s="70">
        <v>382.01640826599998</v>
      </c>
      <c r="DW65" s="70">
        <v>420.30763731799999</v>
      </c>
      <c r="DX65" s="217">
        <v>66.795615731785944</v>
      </c>
      <c r="DY65" s="218">
        <f t="shared" si="50"/>
        <v>1486.532191427186</v>
      </c>
      <c r="DZ65" s="218">
        <f t="shared" si="84"/>
        <v>18027.761480983503</v>
      </c>
      <c r="EA65" s="71">
        <f t="shared" si="105"/>
        <v>6.806736537517577E-2</v>
      </c>
      <c r="EB65" s="219">
        <f t="shared" si="51"/>
        <v>838.3446219652468</v>
      </c>
      <c r="EC65" s="219">
        <f t="shared" si="85"/>
        <v>11673.261360230486</v>
      </c>
      <c r="ED65" s="71">
        <f t="shared" si="106"/>
        <v>5.7812965510809722E-2</v>
      </c>
      <c r="EE65" s="219">
        <f t="shared" si="52"/>
        <v>1269.2713438264632</v>
      </c>
      <c r="EF65" s="219">
        <f t="shared" si="86"/>
        <v>14231.470440966537</v>
      </c>
      <c r="EG65" s="71">
        <f t="shared" si="107"/>
        <v>5.6988018274068297E-2</v>
      </c>
      <c r="EH65" s="219">
        <f t="shared" si="53"/>
        <v>80.235688435305988</v>
      </c>
      <c r="EI65" s="219">
        <f t="shared" si="87"/>
        <v>2299.7270447480309</v>
      </c>
      <c r="EJ65" s="74">
        <f t="shared" si="108"/>
        <v>-0.14365066613647393</v>
      </c>
    </row>
    <row r="66" spans="1:140">
      <c r="A66" s="66">
        <v>39539</v>
      </c>
      <c r="B66" s="86">
        <f t="shared" si="0"/>
        <v>4</v>
      </c>
      <c r="C66" t="str">
        <f t="shared" si="1"/>
        <v>Abril</v>
      </c>
      <c r="D66">
        <f t="shared" si="54"/>
        <v>2008</v>
      </c>
      <c r="E66" s="65">
        <f t="shared" si="2"/>
        <v>107403.59062806917</v>
      </c>
      <c r="F66" s="65">
        <f t="shared" si="3"/>
        <v>4274.090909090909</v>
      </c>
      <c r="G66" s="40">
        <f t="shared" si="4"/>
        <v>1052.792667809</v>
      </c>
      <c r="H66" s="67">
        <f t="shared" si="55"/>
        <v>0.98022110960400244</v>
      </c>
      <c r="I66" s="67">
        <f>SUMIFS($G$3:$G66,$D$3:$D66,D66)</f>
        <v>4094.6085798610002</v>
      </c>
      <c r="J66" s="14">
        <f t="shared" si="61"/>
        <v>11550.491753447001</v>
      </c>
      <c r="K66" s="14">
        <f t="shared" si="62"/>
        <v>10.754288274630888</v>
      </c>
      <c r="L66" s="71">
        <f t="shared" si="88"/>
        <v>0.2199099533626836</v>
      </c>
      <c r="M66" s="71">
        <f t="shared" si="89"/>
        <v>0.18979303027942351</v>
      </c>
      <c r="N66" s="71">
        <f t="shared" si="101"/>
        <v>0.18231037712268106</v>
      </c>
      <c r="O66" s="67">
        <f t="shared" si="5"/>
        <v>807.30564953699991</v>
      </c>
      <c r="P66" s="67">
        <f t="shared" si="6"/>
        <v>0.75165610834431107</v>
      </c>
      <c r="Q66" s="67">
        <f>SUMIFS($O$3:$O66,$D$3:$D66,D66)</f>
        <v>2678.7330002299996</v>
      </c>
      <c r="R66" s="67">
        <f t="shared" si="58"/>
        <v>7518.228834339001</v>
      </c>
      <c r="S66" s="71">
        <f t="shared" si="90"/>
        <v>0.25171989104810377</v>
      </c>
      <c r="T66" s="71">
        <f t="shared" si="91"/>
        <v>0.22925966676184295</v>
      </c>
      <c r="U66" s="71">
        <f t="shared" si="91"/>
        <v>0.17409132285852191</v>
      </c>
      <c r="V66" s="67">
        <v>420.18343935699994</v>
      </c>
      <c r="W66" s="67">
        <f t="shared" si="63"/>
        <v>3338.3415954299994</v>
      </c>
      <c r="X66" s="71">
        <f t="shared" si="102"/>
        <v>0.22160069621602907</v>
      </c>
      <c r="Y66" s="71">
        <f t="shared" si="92"/>
        <v>0.23005639150787194</v>
      </c>
      <c r="Z66" s="67">
        <v>371.90721237000002</v>
      </c>
      <c r="AA66" s="67">
        <f t="shared" si="64"/>
        <v>4060.5635050673336</v>
      </c>
      <c r="AB66" s="71">
        <f t="shared" si="103"/>
        <v>0.11372875688539841</v>
      </c>
      <c r="AC66" s="71">
        <f t="shared" si="93"/>
        <v>0.22733226426366104</v>
      </c>
      <c r="AD66" s="67">
        <v>159.96545731699999</v>
      </c>
      <c r="AE66" s="67">
        <v>174.71222094200002</v>
      </c>
      <c r="AF66" s="71">
        <f t="shared" si="94"/>
        <v>0.11219698444671056</v>
      </c>
      <c r="AG66" s="71">
        <f t="shared" si="95"/>
        <v>0.39259020928907673</v>
      </c>
      <c r="AH66" s="67">
        <f t="shared" si="7"/>
        <v>42.079225582999996</v>
      </c>
      <c r="AI66" s="67">
        <f t="shared" si="8"/>
        <v>3.9178602258016955E-2</v>
      </c>
      <c r="AJ66" s="67">
        <f t="shared" si="9"/>
        <v>16.503338472999999</v>
      </c>
      <c r="AK66" s="67">
        <f t="shared" si="10"/>
        <v>1.5365723228145939E-2</v>
      </c>
      <c r="AL66" s="67">
        <f t="shared" si="11"/>
        <v>186.904454216</v>
      </c>
      <c r="AM66" s="67">
        <f t="shared" si="12"/>
        <v>43.729639399680956</v>
      </c>
      <c r="AN66" s="67">
        <v>108.62129169900001</v>
      </c>
      <c r="AO66" s="67">
        <f t="shared" si="13"/>
        <v>25.413893623077744</v>
      </c>
      <c r="AP66" s="81">
        <f>SUMIFS($AO$3:$AO66,$D$3:$D66,D66)</f>
        <v>104.71118125901165</v>
      </c>
      <c r="AQ66" s="67">
        <v>43.8</v>
      </c>
      <c r="AR66" s="67">
        <f t="shared" si="14"/>
        <v>10.24779325747102</v>
      </c>
      <c r="AS66" s="81">
        <f>SUMIFS($AR$3:$AR66,$D$3:$D66,D66)</f>
        <v>30.450816380543642</v>
      </c>
      <c r="AT66" s="67">
        <f t="shared" si="56"/>
        <v>34.483162516999997</v>
      </c>
      <c r="AU66" s="79">
        <f t="shared" si="15"/>
        <v>152.42129169899999</v>
      </c>
      <c r="AV66" s="40">
        <f t="shared" si="16"/>
        <v>805.66503268400015</v>
      </c>
      <c r="AW66" s="67">
        <f t="shared" si="17"/>
        <v>0.75012858319975506</v>
      </c>
      <c r="AX66" s="67">
        <f>SUMIFS($AV$3:$AV66,$D$3:$D66,D66)</f>
        <v>2948.9571415440005</v>
      </c>
      <c r="AY66" s="67">
        <f t="shared" si="65"/>
        <v>9195.754447745001</v>
      </c>
      <c r="AZ66" s="67">
        <f t="shared" si="66"/>
        <v>8.5618687363900428</v>
      </c>
      <c r="BA66" s="262">
        <f t="shared" si="18"/>
        <v>730.47772597100015</v>
      </c>
      <c r="BB66" s="262">
        <f t="shared" si="19"/>
        <v>0.6801241203383892</v>
      </c>
      <c r="BC66" s="262">
        <f t="shared" si="67"/>
        <v>8404.7108233160016</v>
      </c>
      <c r="BD66" s="262">
        <f t="shared" si="68"/>
        <v>7.8253536722258241</v>
      </c>
      <c r="BE66" s="260">
        <f t="shared" si="20"/>
        <v>694.88522248000015</v>
      </c>
      <c r="BF66" s="260">
        <f t="shared" si="21"/>
        <v>0.64698509464766141</v>
      </c>
      <c r="BG66" s="260">
        <f t="shared" si="69"/>
        <v>7893.2337359290004</v>
      </c>
      <c r="BH66" s="260">
        <f t="shared" si="70"/>
        <v>7.3491339440062999</v>
      </c>
      <c r="BI66" s="71">
        <f t="shared" si="96"/>
        <v>0.32703620735665306</v>
      </c>
      <c r="BJ66" s="71">
        <f t="shared" si="71"/>
        <v>0.2615580668524049</v>
      </c>
      <c r="BK66" s="74">
        <f t="shared" si="109"/>
        <v>0.17021830448476294</v>
      </c>
      <c r="BL66" s="67">
        <f t="shared" si="22"/>
        <v>397.92069704800008</v>
      </c>
      <c r="BM66" s="67">
        <f>SUMIFS($BL$3:$BL66,$D$3:$D66,D66)</f>
        <v>1585.7021918309997</v>
      </c>
      <c r="BN66" s="67">
        <f t="shared" si="72"/>
        <v>4714.9146383989992</v>
      </c>
      <c r="BO66" s="71">
        <f t="shared" si="97"/>
        <v>0.18758729288202036</v>
      </c>
      <c r="BP66" s="71">
        <f t="shared" si="97"/>
        <v>0.22114165884075998</v>
      </c>
      <c r="BQ66" s="71">
        <f t="shared" si="97"/>
        <v>0.17139273947883482</v>
      </c>
      <c r="BR66" s="67">
        <v>300.09446367700002</v>
      </c>
      <c r="BS66" s="67">
        <f t="shared" si="57"/>
        <v>97.826233371000058</v>
      </c>
      <c r="BT66" s="67">
        <f t="shared" si="23"/>
        <v>70.889170491999991</v>
      </c>
      <c r="BU66" s="67">
        <f t="shared" si="24"/>
        <v>35.592503491000002</v>
      </c>
      <c r="BV66" s="67">
        <f t="shared" si="25"/>
        <v>8.3275026778900365</v>
      </c>
      <c r="BW66" s="67">
        <f t="shared" si="26"/>
        <v>3.3139025690727839E-2</v>
      </c>
      <c r="BX66" s="67">
        <f t="shared" si="73"/>
        <v>511.47708738699993</v>
      </c>
      <c r="BY66" s="67">
        <f t="shared" si="27"/>
        <v>156.952720535</v>
      </c>
      <c r="BZ66" s="67">
        <f t="shared" si="28"/>
        <v>111.25498790099999</v>
      </c>
      <c r="CA66" s="67">
        <f t="shared" si="29"/>
        <v>33.054953217000005</v>
      </c>
      <c r="CB66" s="40">
        <f t="shared" si="30"/>
        <v>247.12763512499987</v>
      </c>
      <c r="CC66" s="40">
        <f>SUMIFS($CB$3:$CB66,$D$3:$D66,D66)</f>
        <v>1145.6514383169997</v>
      </c>
      <c r="CD66" s="40">
        <f t="shared" si="59"/>
        <v>2354.7373057020004</v>
      </c>
      <c r="CE66" s="73">
        <f t="shared" si="98"/>
        <v>-0.11021158668193276</v>
      </c>
      <c r="CF66" s="73">
        <f t="shared" si="98"/>
        <v>0.12436426785338894</v>
      </c>
      <c r="CG66" s="73">
        <f t="shared" si="98"/>
        <v>0.23202668590468511</v>
      </c>
      <c r="CH66" s="14">
        <f t="shared" si="31"/>
        <v>57.819929519834062</v>
      </c>
      <c r="CI66" s="14">
        <f t="shared" si="32"/>
        <v>0.23009252640424743</v>
      </c>
      <c r="CJ66" s="14">
        <f t="shared" si="74"/>
        <v>489.06202856067944</v>
      </c>
      <c r="CK66" s="264">
        <f t="shared" si="75"/>
        <v>2.192419538240844</v>
      </c>
      <c r="CL66" s="81">
        <f t="shared" si="33"/>
        <v>282.72013861599987</v>
      </c>
      <c r="CM66" s="81">
        <f t="shared" si="34"/>
        <v>0.26323155209497529</v>
      </c>
      <c r="CN66" s="40">
        <f t="shared" si="35"/>
        <v>100.10283615999998</v>
      </c>
      <c r="CO66" s="40">
        <f>SUMIFS($CN$3:$CN66,$D$3:$D66,D66)</f>
        <v>207.99336839199998</v>
      </c>
      <c r="CP66" s="40">
        <f t="shared" si="76"/>
        <v>1466.1197084699998</v>
      </c>
      <c r="CQ66" s="73">
        <f t="shared" si="99"/>
        <v>0.25014334454312026</v>
      </c>
      <c r="CR66" s="73">
        <f t="shared" si="99"/>
        <v>-0.22815009895926641</v>
      </c>
      <c r="CS66" s="73">
        <f t="shared" si="99"/>
        <v>-6.3705057726017866E-2</v>
      </c>
      <c r="CT66" s="40">
        <f t="shared" si="36"/>
        <v>23.420848617675205</v>
      </c>
      <c r="CU66" s="40">
        <f t="shared" si="37"/>
        <v>9.3202504287448668E-2</v>
      </c>
      <c r="CV66" s="40">
        <f t="shared" si="38"/>
        <v>0.1936558798227388</v>
      </c>
      <c r="CW66" s="40">
        <f t="shared" si="77"/>
        <v>303.38630715917509</v>
      </c>
      <c r="CX66" s="267">
        <f t="shared" si="78"/>
        <v>1.3650565124466516</v>
      </c>
      <c r="CY66" s="67">
        <v>53.183486373000008</v>
      </c>
      <c r="CZ66" s="67">
        <f t="shared" si="39"/>
        <v>12.443227695480168</v>
      </c>
      <c r="DA66" s="67">
        <f t="shared" si="79"/>
        <v>130.22208536626101</v>
      </c>
      <c r="DB66" s="67">
        <v>0</v>
      </c>
      <c r="DC66" s="67">
        <f t="shared" si="40"/>
        <v>0</v>
      </c>
      <c r="DD66" s="67">
        <f t="shared" si="41"/>
        <v>46.919349786999973</v>
      </c>
      <c r="DE66" s="67">
        <f t="shared" si="42"/>
        <v>10.977620922195037</v>
      </c>
      <c r="DF66" s="81">
        <f t="shared" si="43"/>
        <v>905.76786884400008</v>
      </c>
      <c r="DG66" s="81">
        <f t="shared" si="44"/>
        <v>0.84333108748720376</v>
      </c>
      <c r="DH66" s="40">
        <f t="shared" si="45"/>
        <v>147.02479896499989</v>
      </c>
      <c r="DI66" s="40">
        <f>SUMIFS($DH$3:$DH66,$D$3:$D66,D66)</f>
        <v>937.65806992499961</v>
      </c>
      <c r="DJ66" s="40">
        <f t="shared" si="60"/>
        <v>888.61759723200021</v>
      </c>
      <c r="DK66" s="40">
        <f t="shared" si="46"/>
        <v>34.399080902158857</v>
      </c>
      <c r="DL66" s="40">
        <f t="shared" si="80"/>
        <v>185.67572140150429</v>
      </c>
      <c r="DM66" s="73">
        <f t="shared" si="100"/>
        <v>-0.25618994896024139</v>
      </c>
      <c r="DN66" s="73">
        <f t="shared" si="100"/>
        <v>0.25111360862182819</v>
      </c>
      <c r="DO66" s="73">
        <f t="shared" si="100"/>
        <v>1.572738489151873</v>
      </c>
      <c r="DP66" s="67">
        <f t="shared" si="47"/>
        <v>0.13689002211679874</v>
      </c>
      <c r="DQ66" s="264">
        <f t="shared" si="81"/>
        <v>0.82736302579419185</v>
      </c>
      <c r="DR66" s="81">
        <f t="shared" si="48"/>
        <v>182.61730245599989</v>
      </c>
      <c r="DS66" s="81">
        <f t="shared" si="82"/>
        <v>1400.094684619</v>
      </c>
      <c r="DT66" s="81">
        <f t="shared" si="49"/>
        <v>0.17002904780752659</v>
      </c>
      <c r="DU66" s="264">
        <f t="shared" si="83"/>
        <v>1.3035827540137146</v>
      </c>
      <c r="DV66" s="70">
        <v>378.88453620799999</v>
      </c>
      <c r="DW66" s="70">
        <v>416.81324312200002</v>
      </c>
      <c r="DX66" s="217">
        <v>67.311411992263061</v>
      </c>
      <c r="DY66" s="218">
        <f t="shared" si="50"/>
        <v>1564.0626702794625</v>
      </c>
      <c r="DZ66" s="218">
        <f t="shared" si="84"/>
        <v>18117.546732394345</v>
      </c>
      <c r="EA66" s="71">
        <f t="shared" si="105"/>
        <v>7.9906884491572683E-2</v>
      </c>
      <c r="EB66" s="219">
        <f t="shared" si="51"/>
        <v>1199.3592552029565</v>
      </c>
      <c r="EC66" s="219">
        <f t="shared" si="85"/>
        <v>11798.040943767475</v>
      </c>
      <c r="ED66" s="71">
        <f t="shared" si="106"/>
        <v>7.3315728453529516E-2</v>
      </c>
      <c r="EE66" s="219">
        <f t="shared" si="52"/>
        <v>1196.9219020046783</v>
      </c>
      <c r="EF66" s="219">
        <f t="shared" si="86"/>
        <v>14416.860579123309</v>
      </c>
      <c r="EG66" s="71">
        <f t="shared" si="107"/>
        <v>7.1271361583635118E-2</v>
      </c>
      <c r="EH66" s="219">
        <f t="shared" si="53"/>
        <v>148.71599509977008</v>
      </c>
      <c r="EI66" s="219">
        <f t="shared" si="87"/>
        <v>2315.031206697473</v>
      </c>
      <c r="EJ66" s="74">
        <f t="shared" si="108"/>
        <v>-0.13607688767441961</v>
      </c>
    </row>
    <row r="67" spans="1:140">
      <c r="A67" s="66">
        <v>39569</v>
      </c>
      <c r="B67" s="86">
        <f t="shared" ref="B67:B130" si="110">MONTH(A67)</f>
        <v>5</v>
      </c>
      <c r="C67" t="str">
        <f t="shared" ref="C67:C130" si="111">VLOOKUP(MONTH(A67),Meses,2,0)</f>
        <v>Mayo</v>
      </c>
      <c r="D67">
        <f t="shared" si="54"/>
        <v>2008</v>
      </c>
      <c r="E67" s="65">
        <f t="shared" ref="E67:E130" si="112">VLOOKUP(D67,PIBNOMG,2,0)</f>
        <v>107403.59062806917</v>
      </c>
      <c r="F67" s="65">
        <f t="shared" ref="F67:F130" si="113">VLOOKUP(A67,TC_mes,2,0)</f>
        <v>4072.5</v>
      </c>
      <c r="G67" s="40">
        <f t="shared" ref="G67:G130" si="114">O67+AH67+AJ67+AL67</f>
        <v>1183.3630319040003</v>
      </c>
      <c r="H67" s="67">
        <f t="shared" si="55"/>
        <v>1.1017909410514035</v>
      </c>
      <c r="I67" s="67">
        <f>SUMIFS($G$3:$G67,$D$3:$D67,D67)</f>
        <v>5277.9716117650005</v>
      </c>
      <c r="J67" s="14">
        <f t="shared" si="61"/>
        <v>11672.531770068001</v>
      </c>
      <c r="K67" s="14">
        <f t="shared" si="62"/>
        <v>10.867915776195165</v>
      </c>
      <c r="L67" s="71">
        <f t="shared" si="88"/>
        <v>0.19470390186176756</v>
      </c>
      <c r="M67" s="71">
        <f t="shared" si="89"/>
        <v>0.11498857074013258</v>
      </c>
      <c r="N67" s="71">
        <f t="shared" si="101"/>
        <v>0.17431912741414157</v>
      </c>
      <c r="O67" s="67">
        <f t="shared" ref="O67:O130" si="115">HLOOKUP(A67,serie_situfin,4,0)</f>
        <v>873.9174724730002</v>
      </c>
      <c r="P67" s="67">
        <f t="shared" ref="P67:P130" si="116">O67/E67*100</f>
        <v>0.81367621637465815</v>
      </c>
      <c r="Q67" s="67">
        <f>SUMIFS($O$3:$O67,$D$3:$D67,D67)</f>
        <v>3552.6504727029997</v>
      </c>
      <c r="R67" s="67">
        <f t="shared" si="58"/>
        <v>7730.2676508960003</v>
      </c>
      <c r="S67" s="71">
        <f t="shared" si="90"/>
        <v>0.32035904868929665</v>
      </c>
      <c r="T67" s="71">
        <f t="shared" si="91"/>
        <v>0.25048327461250053</v>
      </c>
      <c r="U67" s="71">
        <f t="shared" si="91"/>
        <v>0.19270524678439704</v>
      </c>
      <c r="V67" s="67">
        <v>504.82807106190012</v>
      </c>
      <c r="W67" s="67">
        <f t="shared" si="63"/>
        <v>3470.4590211728996</v>
      </c>
      <c r="X67" s="71">
        <f t="shared" si="102"/>
        <v>0.23182062229233824</v>
      </c>
      <c r="Y67" s="71">
        <f t="shared" si="92"/>
        <v>0.35447719940980504</v>
      </c>
      <c r="Z67" s="67">
        <v>387.19782035999992</v>
      </c>
      <c r="AA67" s="67">
        <f t="shared" si="64"/>
        <v>4132.4157017456664</v>
      </c>
      <c r="AB67" s="71">
        <f t="shared" si="103"/>
        <v>0.12392956943982081</v>
      </c>
      <c r="AC67" s="71">
        <f t="shared" si="93"/>
        <v>0.22785220812471541</v>
      </c>
      <c r="AD67" s="67">
        <v>182.84118522400004</v>
      </c>
      <c r="AE67" s="67">
        <v>198.45475533999993</v>
      </c>
      <c r="AF67" s="71">
        <f t="shared" si="94"/>
        <v>0.27225378962869118</v>
      </c>
      <c r="AG67" s="71">
        <f t="shared" si="95"/>
        <v>0.44562330225473246</v>
      </c>
      <c r="AH67" s="67">
        <f t="shared" ref="AH67:AH130" si="117">HLOOKUP(A67,serie_situfin,13,0)</f>
        <v>96.586501780000006</v>
      </c>
      <c r="AI67" s="67">
        <f t="shared" ref="AI67:AI130" si="118">AH67/E67*100</f>
        <v>8.9928559385385951E-2</v>
      </c>
      <c r="AJ67" s="67">
        <f t="shared" ref="AJ67:AJ130" si="119">HLOOKUP(A67,serie_situfin,15,0)</f>
        <v>42.904134490000004</v>
      </c>
      <c r="AK67" s="67">
        <f t="shared" ref="AK67:AK130" si="120">AJ67/E67*100</f>
        <v>3.9946648188489253E-2</v>
      </c>
      <c r="AL67" s="67">
        <f t="shared" ref="AL67:AL130" si="121">HLOOKUP(A67,serie_situfin,25,0)</f>
        <v>169.95492316100001</v>
      </c>
      <c r="AM67" s="67">
        <f t="shared" ref="AM67:AM130" si="122">AL67*1000/F67</f>
        <v>41.732332267894414</v>
      </c>
      <c r="AN67" s="67">
        <v>113.19774268499999</v>
      </c>
      <c r="AO67" s="67">
        <f t="shared" ref="AO67:AO130" si="123">AN67*1000/F67</f>
        <v>27.795639701657457</v>
      </c>
      <c r="AP67" s="81">
        <f>SUMIFS($AO$3:$AO67,$D$3:$D67,D67)</f>
        <v>132.5068209606691</v>
      </c>
      <c r="AQ67" s="67">
        <v>12.494814033999999</v>
      </c>
      <c r="AR67" s="67">
        <f t="shared" ref="AR67:AR130" si="124">AQ67*1000/F67</f>
        <v>3.0680942993247391</v>
      </c>
      <c r="AS67" s="81">
        <f>SUMIFS($AR$3:$AR67,$D$3:$D67,D67)</f>
        <v>33.518910679868384</v>
      </c>
      <c r="AT67" s="67">
        <f t="shared" si="56"/>
        <v>44.262366442000015</v>
      </c>
      <c r="AU67" s="79">
        <f t="shared" ref="AU67:AU130" si="125">AN67+AQ67</f>
        <v>125.692556719</v>
      </c>
      <c r="AV67" s="40">
        <f t="shared" ref="AV67:AV130" si="126">BL67+BT67+BU67+BY67+BZ67+CA67</f>
        <v>672.71715304200006</v>
      </c>
      <c r="AW67" s="67">
        <f t="shared" ref="AW67:AW130" si="127">+AV67/E67*100</f>
        <v>0.62634512413236787</v>
      </c>
      <c r="AX67" s="67">
        <f>SUMIFS($AV$3:$AV67,$D$3:$D67,D67)</f>
        <v>3621.6742945860005</v>
      </c>
      <c r="AY67" s="67">
        <f t="shared" si="65"/>
        <v>9215.1753561210007</v>
      </c>
      <c r="AZ67" s="67">
        <f t="shared" si="66"/>
        <v>8.5799509143344039</v>
      </c>
      <c r="BA67" s="262">
        <f t="shared" ref="BA67:BA130" si="128">HLOOKUP(A67,serie_situfin,34,0)-(HLOOKUP(A67,serie_situfin,48,0)+HLOOKUP(A67,serie_situfin,51,0)+HLOOKUP(A67,serie_situfin,54,0)+HLOOKUP(A67,serie_situfin,66,0))</f>
        <v>654.62658918000011</v>
      </c>
      <c r="BB67" s="262">
        <f t="shared" ref="BB67:BB130" si="129">BA67/$E67*100</f>
        <v>0.60950158682024369</v>
      </c>
      <c r="BC67" s="262">
        <f t="shared" si="67"/>
        <v>8449.8562346250001</v>
      </c>
      <c r="BD67" s="262">
        <f t="shared" si="68"/>
        <v>7.8673871005730502</v>
      </c>
      <c r="BE67" s="260">
        <f t="shared" ref="BE67:BE130" si="130">BA67-BU67</f>
        <v>642.50722869900017</v>
      </c>
      <c r="BF67" s="260">
        <f t="shared" ref="BF67:BF130" si="131">BE67/$E67*100</f>
        <v>0.59821764332251792</v>
      </c>
      <c r="BG67" s="260">
        <f t="shared" si="69"/>
        <v>7963.9163923940005</v>
      </c>
      <c r="BH67" s="260">
        <f t="shared" si="70"/>
        <v>7.4149442731132371</v>
      </c>
      <c r="BI67" s="71">
        <f t="shared" si="96"/>
        <v>2.9727567752863893E-2</v>
      </c>
      <c r="BJ67" s="71">
        <f t="shared" si="71"/>
        <v>0.21091891709869226</v>
      </c>
      <c r="BK67" s="74">
        <f t="shared" si="109"/>
        <v>0.16688092751045924</v>
      </c>
      <c r="BL67" s="67">
        <f t="shared" ref="BL67:BL130" si="132">HLOOKUP(A67,serie_situfin,35,0)</f>
        <v>397.45385965099996</v>
      </c>
      <c r="BM67" s="67">
        <f>SUMIFS($BL$3:$BL67,$D$3:$D67,D67)</f>
        <v>1983.1560514819996</v>
      </c>
      <c r="BN67" s="67">
        <f t="shared" si="72"/>
        <v>4782.3927838</v>
      </c>
      <c r="BO67" s="71">
        <f t="shared" si="97"/>
        <v>0.20449427787245078</v>
      </c>
      <c r="BP67" s="71">
        <f t="shared" si="97"/>
        <v>0.21776850813345483</v>
      </c>
      <c r="BQ67" s="71">
        <f t="shared" si="97"/>
        <v>0.179291474014591</v>
      </c>
      <c r="BR67" s="67">
        <v>301.20121048200002</v>
      </c>
      <c r="BS67" s="67">
        <f t="shared" si="57"/>
        <v>96.252649168999938</v>
      </c>
      <c r="BT67" s="67">
        <f t="shared" ref="BT67:BT130" si="133">HLOOKUP(A67,serie_situfin,36,0)</f>
        <v>50.808717177999995</v>
      </c>
      <c r="BU67" s="67">
        <f t="shared" ref="BU67:BU130" si="134">HLOOKUP(A67,serie_situfin,41,0)</f>
        <v>12.119360480999999</v>
      </c>
      <c r="BV67" s="67">
        <f t="shared" ref="BV67:BV130" si="135">+BU67*1000/F67</f>
        <v>2.9759018983425412</v>
      </c>
      <c r="BW67" s="67">
        <f t="shared" ref="BW67:BW130" si="136">(BU67/E67)*100</f>
        <v>1.1283943497725754E-2</v>
      </c>
      <c r="BX67" s="67">
        <f t="shared" si="73"/>
        <v>485.93984223099994</v>
      </c>
      <c r="BY67" s="67">
        <f t="shared" ref="BY67:BY130" si="137">HLOOKUP(A67,serie_situfin,45,0)</f>
        <v>87.694756731999988</v>
      </c>
      <c r="BZ67" s="67">
        <f t="shared" ref="BZ67:BZ130" si="138">HLOOKUP(A67,serie_situfin,55,0)</f>
        <v>109.86443260600001</v>
      </c>
      <c r="CA67" s="67">
        <f t="shared" ref="CA67:CA130" si="139">HLOOKUP(A67,serie_situfin,59,0)</f>
        <v>14.776026394000001</v>
      </c>
      <c r="CB67" s="40">
        <f t="shared" ref="CB67:CB130" si="140">G67-AV67</f>
        <v>510.64587886200025</v>
      </c>
      <c r="CC67" s="40">
        <f>SUMIFS($CB$3:$CB67,$D$3:$D67,D67)</f>
        <v>1656.2973171789999</v>
      </c>
      <c r="CD67" s="40">
        <f t="shared" si="59"/>
        <v>2457.3564139470004</v>
      </c>
      <c r="CE67" s="73">
        <f t="shared" si="98"/>
        <v>0.2515009201230205</v>
      </c>
      <c r="CF67" s="73">
        <f t="shared" si="98"/>
        <v>0.16071790041048439</v>
      </c>
      <c r="CG67" s="73">
        <f t="shared" si="98"/>
        <v>0.20307791085127924</v>
      </c>
      <c r="CH67" s="14">
        <f t="shared" ref="CH67:CH130" si="141">CB67*1000/F67</f>
        <v>125.3887977561695</v>
      </c>
      <c r="CI67" s="14">
        <f t="shared" ref="CI67:CI130" si="142">CB67/E67*100</f>
        <v>0.47544581691903559</v>
      </c>
      <c r="CJ67" s="14">
        <f t="shared" si="74"/>
        <v>533.58481855017283</v>
      </c>
      <c r="CK67" s="264">
        <f t="shared" si="75"/>
        <v>2.2879648618607611</v>
      </c>
      <c r="CL67" s="81">
        <f t="shared" ref="CL67:CL130" si="143">CB67+BU67</f>
        <v>522.76523934300019</v>
      </c>
      <c r="CM67" s="81">
        <f t="shared" ref="CM67:CM130" si="144">(CL67/E67)*100</f>
        <v>0.4867297604167613</v>
      </c>
      <c r="CN67" s="40">
        <f t="shared" ref="CN67:CN130" si="145">HLOOKUP(A67,serie_situfin,74,0)</f>
        <v>128.320563443</v>
      </c>
      <c r="CO67" s="40">
        <f>SUMIFS($CN$3:$CN67,$D$3:$D67,D67)</f>
        <v>336.31393183499995</v>
      </c>
      <c r="CP67" s="40">
        <f t="shared" si="76"/>
        <v>1452.5162141999999</v>
      </c>
      <c r="CQ67" s="73">
        <f t="shared" si="99"/>
        <v>-9.5850516742616687E-2</v>
      </c>
      <c r="CR67" s="73">
        <f t="shared" si="99"/>
        <v>-0.18250938723680221</v>
      </c>
      <c r="CS67" s="73">
        <f t="shared" si="99"/>
        <v>-8.8012044475078599E-2</v>
      </c>
      <c r="CT67" s="40">
        <f t="shared" ref="CT67:CT130" si="146">CN67*1000/F67</f>
        <v>31.50903951945979</v>
      </c>
      <c r="CU67" s="40">
        <f t="shared" ref="CU67:CU130" si="147">(CN67/E67)*100</f>
        <v>0.1194751150241939</v>
      </c>
      <c r="CV67" s="40">
        <f t="shared" ref="CV67:CV130" si="148">(CO67/E67)*100</f>
        <v>0.31313099484693269</v>
      </c>
      <c r="CW67" s="40">
        <f t="shared" si="77"/>
        <v>306.76770217152847</v>
      </c>
      <c r="CX67" s="267">
        <f t="shared" si="78"/>
        <v>1.3523907401103172</v>
      </c>
      <c r="CY67" s="67">
        <v>78.042201250999994</v>
      </c>
      <c r="CZ67" s="67">
        <f t="shared" ref="CZ67:CZ130" si="149">CY67*1000/F67</f>
        <v>19.163217004542663</v>
      </c>
      <c r="DA67" s="67">
        <f t="shared" si="79"/>
        <v>132.43418743923516</v>
      </c>
      <c r="DB67" s="67">
        <v>0</v>
      </c>
      <c r="DC67" s="67">
        <f t="shared" ref="DC67:DC130" si="150">DB67*1000/F67</f>
        <v>0</v>
      </c>
      <c r="DD67" s="67">
        <f t="shared" ref="DD67:DD130" si="151">+CN67-CY67</f>
        <v>50.278362192000003</v>
      </c>
      <c r="DE67" s="67">
        <f t="shared" ref="DE67:DE130" si="152">DD67*1000/F67</f>
        <v>12.345822514917128</v>
      </c>
      <c r="DF67" s="81">
        <f t="shared" ref="DF67:DF130" si="153">AV67+CN67</f>
        <v>801.03771648500003</v>
      </c>
      <c r="DG67" s="81">
        <f t="shared" ref="DG67:DG130" si="154">(DF67/E67)*100</f>
        <v>0.7458202391565617</v>
      </c>
      <c r="DH67" s="40">
        <f t="shared" ref="DH67:DH130" si="155">CB67-CN67</f>
        <v>382.32531541900028</v>
      </c>
      <c r="DI67" s="40">
        <f>SUMIFS($DH$3:$DH67,$D$3:$D67,D67)</f>
        <v>1319.983385344</v>
      </c>
      <c r="DJ67" s="40">
        <f t="shared" si="60"/>
        <v>1004.8401997470004</v>
      </c>
      <c r="DK67" s="40">
        <f t="shared" ref="DK67:DK130" si="156">DH67*1000/F67</f>
        <v>93.879758236709705</v>
      </c>
      <c r="DL67" s="40">
        <f t="shared" si="80"/>
        <v>226.81711637864433</v>
      </c>
      <c r="DM67" s="73">
        <f t="shared" si="100"/>
        <v>0.43675842777645379</v>
      </c>
      <c r="DN67" s="73">
        <f t="shared" si="100"/>
        <v>0.29975723158534762</v>
      </c>
      <c r="DO67" s="73">
        <f t="shared" si="100"/>
        <v>1.2336449376616794</v>
      </c>
      <c r="DP67" s="67">
        <f t="shared" ref="DP67:DP130" si="157">+DH67/E67*100</f>
        <v>0.3559707018948417</v>
      </c>
      <c r="DQ67" s="264">
        <f t="shared" si="81"/>
        <v>0.93557412175044408</v>
      </c>
      <c r="DR67" s="81">
        <f t="shared" ref="DR67:DR130" si="158">DH67+BU67</f>
        <v>394.44467590000028</v>
      </c>
      <c r="DS67" s="81">
        <f t="shared" si="82"/>
        <v>1490.7800419780003</v>
      </c>
      <c r="DT67" s="81">
        <f t="shared" ref="DT67:DT130" si="159">(DR67/E67)*100</f>
        <v>0.36725464539256747</v>
      </c>
      <c r="DU67" s="264">
        <f t="shared" si="83"/>
        <v>1.3880169492102581</v>
      </c>
      <c r="DV67" s="70">
        <v>372.33962941800002</v>
      </c>
      <c r="DW67" s="70">
        <v>409.99564808299999</v>
      </c>
      <c r="DX67" s="217">
        <v>67.182462927143774</v>
      </c>
      <c r="DY67" s="218">
        <f t="shared" ref="DY67:DY130" si="160">(G67/DX67)*100</f>
        <v>1761.416566682442</v>
      </c>
      <c r="DZ67" s="218">
        <f t="shared" si="84"/>
        <v>18120.335103008267</v>
      </c>
      <c r="EA67" s="71">
        <f t="shared" si="105"/>
        <v>6.8763423841763816E-2</v>
      </c>
      <c r="EB67" s="219">
        <f t="shared" ref="EB67:EB130" si="161">(O67/DX67)*100</f>
        <v>1300.8119000053969</v>
      </c>
      <c r="EC67" s="219">
        <f t="shared" si="85"/>
        <v>12002.109957857567</v>
      </c>
      <c r="ED67" s="71">
        <f t="shared" si="106"/>
        <v>8.5926655710278022E-2</v>
      </c>
      <c r="EE67" s="219">
        <f t="shared" ref="EE67:EE130" si="162">(AV67/DX67)*100</f>
        <v>1001.3285070711538</v>
      </c>
      <c r="EF67" s="219">
        <f t="shared" si="86"/>
        <v>14335.667384779223</v>
      </c>
      <c r="EG67" s="71">
        <f t="shared" si="107"/>
        <v>6.582797896292969E-2</v>
      </c>
      <c r="EH67" s="219">
        <f t="shared" ref="EH67:EH130" si="163">(CN67/DX67)*100</f>
        <v>191.00306516323707</v>
      </c>
      <c r="EI67" s="219">
        <f t="shared" si="87"/>
        <v>2270.8639740339117</v>
      </c>
      <c r="EJ67" s="74">
        <f t="shared" si="108"/>
        <v>-0.16221826817462859</v>
      </c>
    </row>
    <row r="68" spans="1:140">
      <c r="A68" s="66">
        <v>39600</v>
      </c>
      <c r="B68" s="86">
        <f t="shared" si="110"/>
        <v>6</v>
      </c>
      <c r="C68" t="str">
        <f t="shared" si="111"/>
        <v>Junio</v>
      </c>
      <c r="D68">
        <f t="shared" ref="D68:D131" si="164">YEAR(A68)</f>
        <v>2008</v>
      </c>
      <c r="E68" s="65">
        <f t="shared" si="112"/>
        <v>107403.59062806917</v>
      </c>
      <c r="F68" s="65">
        <f t="shared" si="113"/>
        <v>3969</v>
      </c>
      <c r="G68" s="40">
        <f t="shared" si="114"/>
        <v>961.69130117399993</v>
      </c>
      <c r="H68" s="67">
        <f t="shared" ref="H68:H131" si="165">G68/E68*100</f>
        <v>0.89539958166228073</v>
      </c>
      <c r="I68" s="67">
        <f>SUMIFS($G$3:$G68,$D$3:$D68,D68)</f>
        <v>6239.6629129390003</v>
      </c>
      <c r="J68" s="14">
        <f t="shared" si="61"/>
        <v>11859.472350779</v>
      </c>
      <c r="K68" s="14">
        <f t="shared" si="62"/>
        <v>11.04197008817656</v>
      </c>
      <c r="L68" s="71">
        <f t="shared" si="88"/>
        <v>0.20165492530077356</v>
      </c>
      <c r="M68" s="71">
        <f t="shared" si="89"/>
        <v>0.24129126411045121</v>
      </c>
      <c r="N68" s="71">
        <f t="shared" si="101"/>
        <v>0.18826919612039994</v>
      </c>
      <c r="O68" s="67">
        <f t="shared" si="115"/>
        <v>676.90941695999993</v>
      </c>
      <c r="P68" s="67">
        <f t="shared" si="116"/>
        <v>0.63024840510601554</v>
      </c>
      <c r="Q68" s="67">
        <f>SUMIFS($O$3:$O68,$D$3:$D68,D68)</f>
        <v>4229.5598896629999</v>
      </c>
      <c r="R68" s="67">
        <f t="shared" si="58"/>
        <v>7860.3704793290008</v>
      </c>
      <c r="S68" s="71">
        <f t="shared" si="90"/>
        <v>0.23793207902537161</v>
      </c>
      <c r="T68" s="71">
        <f t="shared" si="91"/>
        <v>0.24845747068063617</v>
      </c>
      <c r="U68" s="71">
        <f t="shared" si="91"/>
        <v>0.19918313155080014</v>
      </c>
      <c r="V68" s="67">
        <v>311.6096656249</v>
      </c>
      <c r="W68" s="67">
        <f t="shared" si="63"/>
        <v>3519.3195363217997</v>
      </c>
      <c r="X68" s="71">
        <f t="shared" si="102"/>
        <v>0.21699080226724643</v>
      </c>
      <c r="Y68" s="71">
        <f t="shared" si="92"/>
        <v>0.18595879400707327</v>
      </c>
      <c r="Z68" s="67">
        <v>356.37531824599995</v>
      </c>
      <c r="AA68" s="67">
        <f t="shared" si="64"/>
        <v>4200.4218202039992</v>
      </c>
      <c r="AB68" s="71">
        <f t="shared" si="103"/>
        <v>0.13841964835323761</v>
      </c>
      <c r="AC68" s="71">
        <f t="shared" si="93"/>
        <v>0.23583003492886201</v>
      </c>
      <c r="AD68" s="67">
        <v>176.11208458600004</v>
      </c>
      <c r="AE68" s="67">
        <v>189.23170400099994</v>
      </c>
      <c r="AF68" s="71">
        <f t="shared" si="94"/>
        <v>0.27580149246417873</v>
      </c>
      <c r="AG68" s="71">
        <f t="shared" si="95"/>
        <v>0.36067607580718941</v>
      </c>
      <c r="AH68" s="67">
        <f t="shared" si="117"/>
        <v>66.716170855000001</v>
      </c>
      <c r="AI68" s="67">
        <f t="shared" si="118"/>
        <v>6.2117262993593256E-2</v>
      </c>
      <c r="AJ68" s="67">
        <f t="shared" si="119"/>
        <v>35.735190127000003</v>
      </c>
      <c r="AK68" s="67">
        <f t="shared" si="120"/>
        <v>3.327187659000002E-2</v>
      </c>
      <c r="AL68" s="67">
        <f t="shared" si="121"/>
        <v>182.33052323200002</v>
      </c>
      <c r="AM68" s="67">
        <f t="shared" si="122"/>
        <v>45.938655387251195</v>
      </c>
      <c r="AN68" s="67">
        <v>108.48828704599998</v>
      </c>
      <c r="AO68" s="67">
        <f t="shared" si="123"/>
        <v>27.333909560594606</v>
      </c>
      <c r="AP68" s="81">
        <f>SUMIFS($AO$3:$AO68,$D$3:$D68,D68)</f>
        <v>159.84073052126371</v>
      </c>
      <c r="AQ68" s="67">
        <v>27.829152894</v>
      </c>
      <c r="AR68" s="67">
        <f t="shared" si="124"/>
        <v>7.0116283431594857</v>
      </c>
      <c r="AS68" s="81">
        <f>SUMIFS($AR$3:$AR68,$D$3:$D68,D68)</f>
        <v>40.53053902302787</v>
      </c>
      <c r="AT68" s="67">
        <f t="shared" ref="AT68:AT131" si="166">+AL68-AN68-AQ68</f>
        <v>46.013083292000033</v>
      </c>
      <c r="AU68" s="79">
        <f t="shared" si="125"/>
        <v>136.31743993999999</v>
      </c>
      <c r="AV68" s="40">
        <f t="shared" si="126"/>
        <v>736.55129303700005</v>
      </c>
      <c r="AW68" s="67">
        <f t="shared" si="127"/>
        <v>0.68577902166010785</v>
      </c>
      <c r="AX68" s="67">
        <f>SUMIFS($AV$3:$AV68,$D$3:$D68,D68)</f>
        <v>4358.225587623001</v>
      </c>
      <c r="AY68" s="67">
        <f t="shared" si="65"/>
        <v>9319.3165863519989</v>
      </c>
      <c r="AZ68" s="67">
        <f t="shared" si="66"/>
        <v>8.6769134363711498</v>
      </c>
      <c r="BA68" s="262">
        <f t="shared" si="128"/>
        <v>700.13225375600007</v>
      </c>
      <c r="BB68" s="262">
        <f t="shared" si="129"/>
        <v>0.65187043530090827</v>
      </c>
      <c r="BC68" s="262">
        <f t="shared" si="67"/>
        <v>8554.6411515900018</v>
      </c>
      <c r="BD68" s="262">
        <f t="shared" si="68"/>
        <v>7.964948938452256</v>
      </c>
      <c r="BE68" s="260">
        <f t="shared" si="130"/>
        <v>648.77288025900009</v>
      </c>
      <c r="BF68" s="260">
        <f t="shared" si="131"/>
        <v>0.60405138828705773</v>
      </c>
      <c r="BG68" s="260">
        <f t="shared" si="69"/>
        <v>8037.767629033</v>
      </c>
      <c r="BH68" s="260">
        <f t="shared" si="70"/>
        <v>7.4837047644591372</v>
      </c>
      <c r="BI68" s="71">
        <f t="shared" si="96"/>
        <v>0.1646735818353775</v>
      </c>
      <c r="BJ68" s="71">
        <f t="shared" si="71"/>
        <v>0.20284717180302225</v>
      </c>
      <c r="BK68" s="74">
        <f t="shared" si="109"/>
        <v>0.17982694266097243</v>
      </c>
      <c r="BL68" s="67">
        <f t="shared" si="132"/>
        <v>406.28248677600004</v>
      </c>
      <c r="BM68" s="67">
        <f>SUMIFS($BL$3:$BL68,$D$3:$D68,D68)</f>
        <v>2389.4385382579994</v>
      </c>
      <c r="BN68" s="67">
        <f t="shared" si="72"/>
        <v>4853.0447831079991</v>
      </c>
      <c r="BO68" s="71">
        <f t="shared" si="97"/>
        <v>0.21050530850459848</v>
      </c>
      <c r="BP68" s="71">
        <f t="shared" si="97"/>
        <v>0.21652738345905154</v>
      </c>
      <c r="BQ68" s="71">
        <f t="shared" si="97"/>
        <v>0.18521622324592091</v>
      </c>
      <c r="BR68" s="67">
        <v>302.10377090100002</v>
      </c>
      <c r="BS68" s="67">
        <f t="shared" ref="BS68:BS131" si="167">+BL68-BR68</f>
        <v>104.17871587500002</v>
      </c>
      <c r="BT68" s="67">
        <f t="shared" si="133"/>
        <v>47.966850073999993</v>
      </c>
      <c r="BU68" s="67">
        <f t="shared" si="134"/>
        <v>51.359373496999993</v>
      </c>
      <c r="BV68" s="67">
        <f t="shared" si="135"/>
        <v>12.940129376921137</v>
      </c>
      <c r="BW68" s="67">
        <f t="shared" si="136"/>
        <v>4.7819047013850563E-2</v>
      </c>
      <c r="BX68" s="67">
        <f t="shared" si="73"/>
        <v>516.87352255699989</v>
      </c>
      <c r="BY68" s="67">
        <f t="shared" si="137"/>
        <v>102.06744179899999</v>
      </c>
      <c r="BZ68" s="67">
        <f t="shared" si="138"/>
        <v>118.281542825</v>
      </c>
      <c r="CA68" s="67">
        <f t="shared" si="139"/>
        <v>10.593598066</v>
      </c>
      <c r="CB68" s="40">
        <f t="shared" si="140"/>
        <v>225.14000813699988</v>
      </c>
      <c r="CC68" s="40">
        <f>SUMIFS($CB$3:$CB68,$D$3:$D68,D68)</f>
        <v>1881.4373253159997</v>
      </c>
      <c r="CD68" s="40">
        <f t="shared" si="59"/>
        <v>2540.1557644270001</v>
      </c>
      <c r="CE68" s="73">
        <f t="shared" si="98"/>
        <v>0.58169852411053591</v>
      </c>
      <c r="CF68" s="73">
        <f t="shared" si="98"/>
        <v>0.19890222252100864</v>
      </c>
      <c r="CG68" s="73">
        <f t="shared" si="98"/>
        <v>0.22030473927730121</v>
      </c>
      <c r="CH68" s="14">
        <f t="shared" si="141"/>
        <v>56.724617822373361</v>
      </c>
      <c r="CI68" s="14">
        <f t="shared" si="142"/>
        <v>0.20962056000217288</v>
      </c>
      <c r="CJ68" s="14">
        <f t="shared" si="74"/>
        <v>562.23158694814526</v>
      </c>
      <c r="CK68" s="264">
        <f t="shared" si="75"/>
        <v>2.3650566518054084</v>
      </c>
      <c r="CL68" s="81">
        <f t="shared" si="143"/>
        <v>276.49938163399986</v>
      </c>
      <c r="CM68" s="81">
        <f t="shared" si="144"/>
        <v>0.25743960701602342</v>
      </c>
      <c r="CN68" s="40">
        <f t="shared" si="145"/>
        <v>76.133217696000017</v>
      </c>
      <c r="CO68" s="40">
        <f>SUMIFS($CN$3:$CN68,$D$3:$D68,D68)</f>
        <v>412.44714953099998</v>
      </c>
      <c r="CP68" s="40">
        <f t="shared" si="76"/>
        <v>1440.1838115999999</v>
      </c>
      <c r="CQ68" s="73">
        <f t="shared" si="99"/>
        <v>-0.13940333610657551</v>
      </c>
      <c r="CR68" s="73">
        <f t="shared" si="99"/>
        <v>-0.17488049795170391</v>
      </c>
      <c r="CS68" s="73">
        <f t="shared" si="99"/>
        <v>-5.973492083115417E-2</v>
      </c>
      <c r="CT68" s="40">
        <f t="shared" si="146"/>
        <v>19.181964650037798</v>
      </c>
      <c r="CU68" s="40">
        <f t="shared" si="147"/>
        <v>7.0885169900551853E-2</v>
      </c>
      <c r="CV68" s="40">
        <f t="shared" si="148"/>
        <v>0.38401616474748451</v>
      </c>
      <c r="CW68" s="40">
        <f t="shared" si="77"/>
        <v>308.49910556384856</v>
      </c>
      <c r="CX68" s="267">
        <f t="shared" si="78"/>
        <v>1.340908440004815</v>
      </c>
      <c r="CY68" s="67">
        <v>32.502854918999994</v>
      </c>
      <c r="CZ68" s="67">
        <f t="shared" si="149"/>
        <v>8.1891798737717298</v>
      </c>
      <c r="DA68" s="67">
        <f t="shared" si="79"/>
        <v>132.41534890428807</v>
      </c>
      <c r="DB68" s="67">
        <v>0</v>
      </c>
      <c r="DC68" s="67">
        <f t="shared" si="150"/>
        <v>0</v>
      </c>
      <c r="DD68" s="67">
        <f t="shared" si="151"/>
        <v>43.630362777000023</v>
      </c>
      <c r="DE68" s="67">
        <f t="shared" si="152"/>
        <v>10.992784776266069</v>
      </c>
      <c r="DF68" s="81">
        <f t="shared" si="153"/>
        <v>812.68451073300002</v>
      </c>
      <c r="DG68" s="81">
        <f t="shared" si="154"/>
        <v>0.75666419156065967</v>
      </c>
      <c r="DH68" s="40">
        <f t="shared" si="155"/>
        <v>149.00679044099985</v>
      </c>
      <c r="DI68" s="40">
        <f>SUMIFS($DH$3:$DH68,$D$3:$D68,D68)</f>
        <v>1468.9901757849998</v>
      </c>
      <c r="DJ68" s="40">
        <f t="shared" si="60"/>
        <v>1099.9719528270002</v>
      </c>
      <c r="DK68" s="40">
        <f t="shared" si="156"/>
        <v>37.542653172335562</v>
      </c>
      <c r="DL68" s="40">
        <f t="shared" si="80"/>
        <v>253.73248138429682</v>
      </c>
      <c r="DM68" s="73">
        <f t="shared" si="100"/>
        <v>1.765785375563667</v>
      </c>
      <c r="DN68" s="73">
        <f t="shared" si="100"/>
        <v>0.37361137749807627</v>
      </c>
      <c r="DO68" s="73">
        <f t="shared" si="100"/>
        <v>1.0003256697405103</v>
      </c>
      <c r="DP68" s="67">
        <f t="shared" si="157"/>
        <v>0.13873539010162103</v>
      </c>
      <c r="DQ68" s="264">
        <f t="shared" si="81"/>
        <v>1.0241482118005933</v>
      </c>
      <c r="DR68" s="81">
        <f t="shared" si="158"/>
        <v>200.36616393799983</v>
      </c>
      <c r="DS68" s="81">
        <f t="shared" si="82"/>
        <v>1616.8454753840001</v>
      </c>
      <c r="DT68" s="81">
        <f t="shared" si="159"/>
        <v>0.18655443711547159</v>
      </c>
      <c r="DU68" s="264">
        <f t="shared" si="83"/>
        <v>1.5053923857937099</v>
      </c>
      <c r="DV68" s="70">
        <v>390.05055009900002</v>
      </c>
      <c r="DW68" s="70">
        <v>427.57219298500002</v>
      </c>
      <c r="DX68" s="217">
        <v>67.95615731785945</v>
      </c>
      <c r="DY68" s="218">
        <f t="shared" si="160"/>
        <v>1415.1643340805254</v>
      </c>
      <c r="DZ68" s="218">
        <f t="shared" si="84"/>
        <v>18242.890511895555</v>
      </c>
      <c r="EA68" s="71">
        <f t="shared" si="105"/>
        <v>7.7006286479593289E-2</v>
      </c>
      <c r="EB68" s="219">
        <f t="shared" si="161"/>
        <v>996.09725398952537</v>
      </c>
      <c r="EC68" s="219">
        <f t="shared" si="85"/>
        <v>12085.904637591892</v>
      </c>
      <c r="ED68" s="71">
        <f t="shared" si="106"/>
        <v>8.6763302337079073E-2</v>
      </c>
      <c r="EE68" s="219">
        <f t="shared" si="162"/>
        <v>1083.8624814994184</v>
      </c>
      <c r="EF68" s="219">
        <f t="shared" si="86"/>
        <v>14364.404817699755</v>
      </c>
      <c r="EG68" s="71">
        <f t="shared" si="107"/>
        <v>7.3493674208175763E-2</v>
      </c>
      <c r="EH68" s="219">
        <f t="shared" si="163"/>
        <v>112.03284691318407</v>
      </c>
      <c r="EI68" s="219">
        <f t="shared" si="87"/>
        <v>2235.2990874476968</v>
      </c>
      <c r="EJ68" s="74">
        <f t="shared" si="108"/>
        <v>-0.13752184484462593</v>
      </c>
    </row>
    <row r="69" spans="1:140">
      <c r="A69" s="66">
        <v>39630</v>
      </c>
      <c r="B69" s="86">
        <f t="shared" si="110"/>
        <v>7</v>
      </c>
      <c r="C69" t="str">
        <f t="shared" si="111"/>
        <v>Julio</v>
      </c>
      <c r="D69">
        <f t="shared" si="164"/>
        <v>2008</v>
      </c>
      <c r="E69" s="65">
        <f t="shared" si="112"/>
        <v>107403.59062806917</v>
      </c>
      <c r="F69" s="65">
        <f t="shared" si="113"/>
        <v>3962.8260869565215</v>
      </c>
      <c r="G69" s="40">
        <f t="shared" si="114"/>
        <v>1086.4679564180001</v>
      </c>
      <c r="H69" s="67">
        <f t="shared" si="165"/>
        <v>1.0115750786957949</v>
      </c>
      <c r="I69" s="67">
        <f>SUMIFS($G$3:$G69,$D$3:$D69,D69)</f>
        <v>7326.1308693570008</v>
      </c>
      <c r="J69" s="14">
        <f t="shared" si="61"/>
        <v>12044.471109584001</v>
      </c>
      <c r="K69" s="14">
        <f t="shared" si="62"/>
        <v>11.214216432757009</v>
      </c>
      <c r="L69" s="71">
        <f t="shared" si="88"/>
        <v>0.20218217189610499</v>
      </c>
      <c r="M69" s="71">
        <f t="shared" si="89"/>
        <v>0.205219168103423</v>
      </c>
      <c r="N69" s="71">
        <f t="shared" si="101"/>
        <v>0.19010560304945767</v>
      </c>
      <c r="O69" s="67">
        <f t="shared" si="115"/>
        <v>891.52400867000006</v>
      </c>
      <c r="P69" s="67">
        <f t="shared" si="116"/>
        <v>0.83006909122552797</v>
      </c>
      <c r="Q69" s="67">
        <f>SUMIFS($O$3:$O69,$D$3:$D69,D69)</f>
        <v>5121.0838983329995</v>
      </c>
      <c r="R69" s="67">
        <f t="shared" si="58"/>
        <v>8117.6390390289998</v>
      </c>
      <c r="S69" s="71">
        <f t="shared" si="90"/>
        <v>0.40562293964961871</v>
      </c>
      <c r="T69" s="71">
        <f t="shared" si="91"/>
        <v>0.27324140223761817</v>
      </c>
      <c r="U69" s="71">
        <f t="shared" si="91"/>
        <v>0.22354372029123848</v>
      </c>
      <c r="V69" s="67">
        <v>430.12076372799999</v>
      </c>
      <c r="W69" s="67">
        <f t="shared" si="63"/>
        <v>3641.1473855377999</v>
      </c>
      <c r="X69" s="71">
        <f t="shared" si="102"/>
        <v>0.23500712849223326</v>
      </c>
      <c r="Y69" s="71">
        <f t="shared" si="92"/>
        <v>0.39516915076962622</v>
      </c>
      <c r="Z69" s="67">
        <v>445.15895762100001</v>
      </c>
      <c r="AA69" s="67">
        <f t="shared" si="64"/>
        <v>4316.5451843453338</v>
      </c>
      <c r="AB69" s="71">
        <f t="shared" si="103"/>
        <v>0.16062924132086165</v>
      </c>
      <c r="AC69" s="71">
        <f t="shared" si="93"/>
        <v>0.35292037227124329</v>
      </c>
      <c r="AD69" s="67">
        <v>170.244979167</v>
      </c>
      <c r="AE69" s="67">
        <v>242.01336523800001</v>
      </c>
      <c r="AF69" s="71">
        <f t="shared" si="94"/>
        <v>0.24447408249577829</v>
      </c>
      <c r="AG69" s="71">
        <f t="shared" si="95"/>
        <v>0.54198882662254255</v>
      </c>
      <c r="AH69" s="67">
        <f t="shared" si="117"/>
        <v>69.705391949000003</v>
      </c>
      <c r="AI69" s="67">
        <f t="shared" si="118"/>
        <v>6.4900429810009527E-2</v>
      </c>
      <c r="AJ69" s="67">
        <f t="shared" si="119"/>
        <v>15.027150486</v>
      </c>
      <c r="AK69" s="67">
        <f t="shared" si="120"/>
        <v>1.3991292468086964E-2</v>
      </c>
      <c r="AL69" s="67">
        <f t="shared" si="121"/>
        <v>110.211405313</v>
      </c>
      <c r="AM69" s="67">
        <f t="shared" si="122"/>
        <v>27.811315181293544</v>
      </c>
      <c r="AN69" s="67">
        <v>63.105137161000002</v>
      </c>
      <c r="AO69" s="67">
        <f t="shared" si="123"/>
        <v>15.924276204981075</v>
      </c>
      <c r="AP69" s="81">
        <f>SUMIFS($AO$3:$AO69,$D$3:$D69,D69)</f>
        <v>175.76500672624479</v>
      </c>
      <c r="AQ69" s="67">
        <v>0</v>
      </c>
      <c r="AR69" s="67">
        <f t="shared" si="124"/>
        <v>0</v>
      </c>
      <c r="AS69" s="81">
        <f>SUMIFS($AR$3:$AR69,$D$3:$D69,D69)</f>
        <v>40.53053902302787</v>
      </c>
      <c r="AT69" s="67">
        <f t="shared" si="166"/>
        <v>47.106268151999998</v>
      </c>
      <c r="AU69" s="79">
        <f t="shared" si="125"/>
        <v>63.105137161000002</v>
      </c>
      <c r="AV69" s="40">
        <f t="shared" si="126"/>
        <v>808.80953297700012</v>
      </c>
      <c r="AW69" s="67">
        <f t="shared" si="127"/>
        <v>0.75305632544246004</v>
      </c>
      <c r="AX69" s="67">
        <f>SUMIFS($AV$3:$AV69,$D$3:$D69,D69)</f>
        <v>5167.0351206000014</v>
      </c>
      <c r="AY69" s="67">
        <f t="shared" si="65"/>
        <v>9393.1419222999994</v>
      </c>
      <c r="AZ69" s="67">
        <f t="shared" si="66"/>
        <v>8.7456498124236539</v>
      </c>
      <c r="BA69" s="262">
        <f t="shared" si="128"/>
        <v>713.54285020800012</v>
      </c>
      <c r="BB69" s="262">
        <f t="shared" si="129"/>
        <v>0.66435660673482244</v>
      </c>
      <c r="BC69" s="262">
        <f t="shared" si="67"/>
        <v>8579.5372165050012</v>
      </c>
      <c r="BD69" s="262">
        <f t="shared" si="68"/>
        <v>7.9881288570838525</v>
      </c>
      <c r="BE69" s="260">
        <f t="shared" si="130"/>
        <v>670.53056281500017</v>
      </c>
      <c r="BF69" s="260">
        <f t="shared" si="131"/>
        <v>0.6243092608858849</v>
      </c>
      <c r="BG69" s="260">
        <f t="shared" si="69"/>
        <v>8118.9247676400009</v>
      </c>
      <c r="BH69" s="260">
        <f t="shared" si="70"/>
        <v>7.5592675441878354</v>
      </c>
      <c r="BI69" s="71">
        <f t="shared" si="96"/>
        <v>0.10044479357028591</v>
      </c>
      <c r="BJ69" s="71">
        <f t="shared" si="71"/>
        <v>0.18557779413649333</v>
      </c>
      <c r="BK69" s="74">
        <f t="shared" si="109"/>
        <v>0.17477301077559715</v>
      </c>
      <c r="BL69" s="67">
        <f t="shared" si="132"/>
        <v>402.00626029400007</v>
      </c>
      <c r="BM69" s="67">
        <f>SUMIFS($BL$3:$BL69,$D$3:$D69,D69)</f>
        <v>2791.4447985519996</v>
      </c>
      <c r="BN69" s="67">
        <f t="shared" si="72"/>
        <v>4920.569060417999</v>
      </c>
      <c r="BO69" s="71">
        <f t="shared" si="97"/>
        <v>0.20187717349556089</v>
      </c>
      <c r="BP69" s="71">
        <f t="shared" si="97"/>
        <v>0.21439557730728298</v>
      </c>
      <c r="BQ69" s="71">
        <f t="shared" si="97"/>
        <v>0.19150122639551337</v>
      </c>
      <c r="BR69" s="67">
        <v>304.51925776500002</v>
      </c>
      <c r="BS69" s="67">
        <f t="shared" si="167"/>
        <v>97.487002529000051</v>
      </c>
      <c r="BT69" s="67">
        <f t="shared" si="133"/>
        <v>61.002278497999995</v>
      </c>
      <c r="BU69" s="67">
        <f t="shared" si="134"/>
        <v>43.012287393000001</v>
      </c>
      <c r="BV69" s="67">
        <f t="shared" si="135"/>
        <v>10.853942729047123</v>
      </c>
      <c r="BW69" s="67">
        <f t="shared" si="136"/>
        <v>4.0047345848937606E-2</v>
      </c>
      <c r="BX69" s="67">
        <f t="shared" si="73"/>
        <v>460.61244886499998</v>
      </c>
      <c r="BY69" s="67">
        <f t="shared" si="137"/>
        <v>113.56412853800001</v>
      </c>
      <c r="BZ69" s="67">
        <f t="shared" si="138"/>
        <v>115.64041770500002</v>
      </c>
      <c r="CA69" s="67">
        <f t="shared" si="139"/>
        <v>73.584160548999989</v>
      </c>
      <c r="CB69" s="40">
        <f t="shared" si="140"/>
        <v>277.65842344099997</v>
      </c>
      <c r="CC69" s="40">
        <f>SUMIFS($CB$3:$CB69,$D$3:$D69,D69)</f>
        <v>2159.0957487569995</v>
      </c>
      <c r="CD69" s="40">
        <f t="shared" si="59"/>
        <v>2651.329187284</v>
      </c>
      <c r="CE69" s="73">
        <f t="shared" si="98"/>
        <v>0.66776840236071155</v>
      </c>
      <c r="CF69" s="73">
        <f t="shared" si="98"/>
        <v>0.24387275957815691</v>
      </c>
      <c r="CG69" s="73">
        <f t="shared" si="98"/>
        <v>0.24780281379294089</v>
      </c>
      <c r="CH69" s="14">
        <f t="shared" si="141"/>
        <v>70.065760482121902</v>
      </c>
      <c r="CI69" s="14">
        <f t="shared" si="142"/>
        <v>0.25851875325333484</v>
      </c>
      <c r="CJ69" s="14">
        <f t="shared" si="74"/>
        <v>599.72145902498414</v>
      </c>
      <c r="CK69" s="264">
        <f t="shared" si="75"/>
        <v>2.4685666203333558</v>
      </c>
      <c r="CL69" s="81">
        <f t="shared" si="143"/>
        <v>320.67071083399998</v>
      </c>
      <c r="CM69" s="81">
        <f t="shared" si="144"/>
        <v>0.29856609910227244</v>
      </c>
      <c r="CN69" s="40">
        <f t="shared" si="145"/>
        <v>141.69952347999998</v>
      </c>
      <c r="CO69" s="40">
        <f>SUMIFS($CN$3:$CN69,$D$3:$D69,D69)</f>
        <v>554.14667301099996</v>
      </c>
      <c r="CP69" s="40">
        <f t="shared" si="76"/>
        <v>1468.1764265260001</v>
      </c>
      <c r="CQ69" s="73">
        <f t="shared" si="99"/>
        <v>0.24618218261299529</v>
      </c>
      <c r="CR69" s="73">
        <f t="shared" si="99"/>
        <v>-9.6849138447640648E-2</v>
      </c>
      <c r="CS69" s="73">
        <f t="shared" si="99"/>
        <v>-5.4932587584195391E-2</v>
      </c>
      <c r="CT69" s="40">
        <f t="shared" si="146"/>
        <v>35.757189533600304</v>
      </c>
      <c r="CU69" s="40">
        <f t="shared" si="147"/>
        <v>0.1319318308181103</v>
      </c>
      <c r="CV69" s="40">
        <f t="shared" si="148"/>
        <v>0.51594799556559479</v>
      </c>
      <c r="CW69" s="40">
        <f t="shared" si="77"/>
        <v>322.00742252051106</v>
      </c>
      <c r="CX69" s="267">
        <f t="shared" si="78"/>
        <v>1.366971455926635</v>
      </c>
      <c r="CY69" s="67">
        <v>38.629924931999994</v>
      </c>
      <c r="CZ69" s="67">
        <f t="shared" si="149"/>
        <v>9.7480747538098633</v>
      </c>
      <c r="DA69" s="67">
        <f t="shared" si="79"/>
        <v>128.74322196172227</v>
      </c>
      <c r="DB69" s="67">
        <v>0</v>
      </c>
      <c r="DC69" s="67">
        <f t="shared" si="150"/>
        <v>0</v>
      </c>
      <c r="DD69" s="67">
        <f t="shared" si="151"/>
        <v>103.06959854799999</v>
      </c>
      <c r="DE69" s="67">
        <f t="shared" si="152"/>
        <v>26.009114779790444</v>
      </c>
      <c r="DF69" s="81">
        <f t="shared" si="153"/>
        <v>950.50905645700004</v>
      </c>
      <c r="DG69" s="81">
        <f t="shared" si="154"/>
        <v>0.88498815626057037</v>
      </c>
      <c r="DH69" s="40">
        <f t="shared" si="155"/>
        <v>135.95889996099999</v>
      </c>
      <c r="DI69" s="40">
        <f>SUMIFS($DH$3:$DH69,$D$3:$D69,D69)</f>
        <v>1604.9490757459998</v>
      </c>
      <c r="DJ69" s="40">
        <f t="shared" si="60"/>
        <v>1183.1527607580003</v>
      </c>
      <c r="DK69" s="40">
        <f t="shared" si="156"/>
        <v>34.308570948521584</v>
      </c>
      <c r="DL69" s="40">
        <f t="shared" si="80"/>
        <v>277.71403650447314</v>
      </c>
      <c r="DM69" s="73">
        <f t="shared" si="100"/>
        <v>1.5760480292413432</v>
      </c>
      <c r="DN69" s="73">
        <f t="shared" si="100"/>
        <v>0.43016233611548693</v>
      </c>
      <c r="DO69" s="73">
        <f t="shared" si="100"/>
        <v>1.0710442597606451</v>
      </c>
      <c r="DP69" s="67">
        <f t="shared" si="157"/>
        <v>0.12658692243522451</v>
      </c>
      <c r="DQ69" s="264">
        <f t="shared" si="81"/>
        <v>1.1015951644067212</v>
      </c>
      <c r="DR69" s="81">
        <f t="shared" si="158"/>
        <v>178.97118735399999</v>
      </c>
      <c r="DS69" s="81">
        <f t="shared" si="82"/>
        <v>1643.7652096230001</v>
      </c>
      <c r="DT69" s="81">
        <f t="shared" si="159"/>
        <v>0.16663426828416211</v>
      </c>
      <c r="DU69" s="264">
        <f t="shared" si="83"/>
        <v>1.5304564773027372</v>
      </c>
      <c r="DV69" s="70">
        <v>380.82046450799999</v>
      </c>
      <c r="DW69" s="70">
        <v>418.35862961300001</v>
      </c>
      <c r="DX69" s="217">
        <v>68.278529980657638</v>
      </c>
      <c r="DY69" s="218">
        <f t="shared" si="160"/>
        <v>1591.2292732807539</v>
      </c>
      <c r="DZ69" s="218">
        <f t="shared" si="84"/>
        <v>18336.276503508725</v>
      </c>
      <c r="EA69" s="71">
        <f t="shared" si="105"/>
        <v>7.3775519316848337E-2</v>
      </c>
      <c r="EB69" s="219">
        <f t="shared" si="161"/>
        <v>1305.7164659557791</v>
      </c>
      <c r="EC69" s="219">
        <f t="shared" si="85"/>
        <v>12337.76894130373</v>
      </c>
      <c r="ED69" s="71">
        <f t="shared" si="106"/>
        <v>0.10311048137473322</v>
      </c>
      <c r="EE69" s="219">
        <f t="shared" si="162"/>
        <v>1184.5737352665981</v>
      </c>
      <c r="EF69" s="219">
        <f t="shared" si="86"/>
        <v>14327.759741977823</v>
      </c>
      <c r="EG69" s="71">
        <f t="shared" si="107"/>
        <v>6.4276309441345658E-2</v>
      </c>
      <c r="EH69" s="219">
        <f t="shared" si="163"/>
        <v>207.53159671150141</v>
      </c>
      <c r="EI69" s="219">
        <f t="shared" si="87"/>
        <v>2253.90007010408</v>
      </c>
      <c r="EJ69" s="74">
        <f t="shared" si="108"/>
        <v>-0.13860371049956421</v>
      </c>
    </row>
    <row r="70" spans="1:140">
      <c r="A70" s="66">
        <v>39661</v>
      </c>
      <c r="B70" s="86">
        <f t="shared" si="110"/>
        <v>8</v>
      </c>
      <c r="C70" t="str">
        <f t="shared" si="111"/>
        <v>Agosto</v>
      </c>
      <c r="D70">
        <f t="shared" si="164"/>
        <v>2008</v>
      </c>
      <c r="E70" s="65">
        <f t="shared" si="112"/>
        <v>107403.59062806917</v>
      </c>
      <c r="F70" s="65">
        <f t="shared" si="113"/>
        <v>3974.5</v>
      </c>
      <c r="G70" s="40">
        <f t="shared" si="114"/>
        <v>951.01629430699995</v>
      </c>
      <c r="H70" s="67">
        <f t="shared" si="165"/>
        <v>0.88546042897234256</v>
      </c>
      <c r="I70" s="67">
        <f>SUMIFS($G$3:$G70,$D$3:$D70,D70)</f>
        <v>8277.1471636640017</v>
      </c>
      <c r="J70" s="14">
        <f t="shared" si="61"/>
        <v>12079.654296714001</v>
      </c>
      <c r="K70" s="14">
        <f t="shared" si="62"/>
        <v>11.246974357258656</v>
      </c>
      <c r="L70" s="71">
        <f t="shared" si="88"/>
        <v>0.18078631909111165</v>
      </c>
      <c r="M70" s="71">
        <f t="shared" si="89"/>
        <v>3.8416592340115185E-2</v>
      </c>
      <c r="N70" s="71">
        <f t="shared" si="101"/>
        <v>0.17603457546217149</v>
      </c>
      <c r="O70" s="67">
        <f t="shared" si="115"/>
        <v>613.925693701</v>
      </c>
      <c r="P70" s="67">
        <f t="shared" si="116"/>
        <v>0.57160630302107873</v>
      </c>
      <c r="Q70" s="67">
        <f>SUMIFS($O$3:$O70,$D$3:$D70,D70)</f>
        <v>5735.0095920339991</v>
      </c>
      <c r="R70" s="67">
        <f t="shared" si="58"/>
        <v>8165.5583479440011</v>
      </c>
      <c r="S70" s="71">
        <f t="shared" si="90"/>
        <v>8.4662134921177135E-2</v>
      </c>
      <c r="T70" s="71">
        <f t="shared" si="91"/>
        <v>0.24997746018155431</v>
      </c>
      <c r="U70" s="71">
        <f t="shared" si="91"/>
        <v>0.21500289598050903</v>
      </c>
      <c r="V70" s="67">
        <v>224.03055815899998</v>
      </c>
      <c r="W70" s="67">
        <f t="shared" si="63"/>
        <v>3675.1913723438001</v>
      </c>
      <c r="X70" s="71">
        <f t="shared" si="102"/>
        <v>0.24002561455930005</v>
      </c>
      <c r="Y70" s="71">
        <f t="shared" si="92"/>
        <v>0.1791915426630093</v>
      </c>
      <c r="Z70" s="67">
        <v>391.22609842399999</v>
      </c>
      <c r="AA70" s="67">
        <f t="shared" si="64"/>
        <v>4352.7183738016665</v>
      </c>
      <c r="AB70" s="71">
        <f t="shared" si="103"/>
        <v>0.15410262863331003</v>
      </c>
      <c r="AC70" s="71">
        <f t="shared" si="93"/>
        <v>0.10188112403165084</v>
      </c>
      <c r="AD70" s="67">
        <v>156.16543883699998</v>
      </c>
      <c r="AE70" s="67">
        <v>215.492654208</v>
      </c>
      <c r="AF70" s="71">
        <f t="shared" si="94"/>
        <v>0.14699080922769348</v>
      </c>
      <c r="AG70" s="71">
        <f t="shared" si="95"/>
        <v>0.19758981380605545</v>
      </c>
      <c r="AH70" s="67">
        <f t="shared" si="117"/>
        <v>70.649695468000004</v>
      </c>
      <c r="AI70" s="67">
        <f t="shared" si="118"/>
        <v>6.577964019159728E-2</v>
      </c>
      <c r="AJ70" s="67">
        <f t="shared" si="119"/>
        <v>56.503861178000001</v>
      </c>
      <c r="AK70" s="67">
        <f t="shared" si="120"/>
        <v>5.2608912651411037E-2</v>
      </c>
      <c r="AL70" s="67">
        <f t="shared" si="121"/>
        <v>209.93704395999998</v>
      </c>
      <c r="AM70" s="67">
        <f t="shared" si="122"/>
        <v>52.820994832054339</v>
      </c>
      <c r="AN70" s="67">
        <v>157.86137652399998</v>
      </c>
      <c r="AO70" s="67">
        <f t="shared" si="123"/>
        <v>39.718549886526603</v>
      </c>
      <c r="AP70" s="81">
        <f>SUMIFS($AO$3:$AO70,$D$3:$D70,D70)</f>
        <v>215.48355661277139</v>
      </c>
      <c r="AQ70" s="67">
        <v>0</v>
      </c>
      <c r="AR70" s="67">
        <f t="shared" si="124"/>
        <v>0</v>
      </c>
      <c r="AS70" s="81">
        <f>SUMIFS($AR$3:$AR70,$D$3:$D70,D70)</f>
        <v>40.53053902302787</v>
      </c>
      <c r="AT70" s="67">
        <f t="shared" si="166"/>
        <v>52.075667436000003</v>
      </c>
      <c r="AU70" s="79">
        <f t="shared" si="125"/>
        <v>157.86137652399998</v>
      </c>
      <c r="AV70" s="40">
        <f t="shared" si="126"/>
        <v>683.05188582799997</v>
      </c>
      <c r="AW70" s="67">
        <f t="shared" si="127"/>
        <v>0.63596745866100424</v>
      </c>
      <c r="AX70" s="67">
        <f>SUMIFS($AV$3:$AV70,$D$3:$D70,D70)</f>
        <v>5850.0870064280016</v>
      </c>
      <c r="AY70" s="67">
        <f t="shared" si="65"/>
        <v>9400.8779122329997</v>
      </c>
      <c r="AZ70" s="67">
        <f t="shared" si="66"/>
        <v>8.7528525417623673</v>
      </c>
      <c r="BA70" s="262">
        <f t="shared" si="128"/>
        <v>664.92511693400002</v>
      </c>
      <c r="BB70" s="262">
        <f t="shared" si="129"/>
        <v>0.6190902120177596</v>
      </c>
      <c r="BC70" s="262">
        <f t="shared" si="67"/>
        <v>8629.3329913260004</v>
      </c>
      <c r="BD70" s="262">
        <f t="shared" si="68"/>
        <v>8.0344920880799542</v>
      </c>
      <c r="BE70" s="260">
        <f t="shared" si="130"/>
        <v>647.66270052300001</v>
      </c>
      <c r="BF70" s="260">
        <f t="shared" si="131"/>
        <v>0.603017735939396</v>
      </c>
      <c r="BG70" s="260">
        <f t="shared" si="69"/>
        <v>8187.8710898809995</v>
      </c>
      <c r="BH70" s="260">
        <f t="shared" si="70"/>
        <v>7.6234612288103119</v>
      </c>
      <c r="BI70" s="71">
        <f t="shared" si="96"/>
        <v>1.1455364785612376E-2</v>
      </c>
      <c r="BJ70" s="71">
        <f t="shared" si="71"/>
        <v>0.16221705344762927</v>
      </c>
      <c r="BK70" s="74">
        <f t="shared" si="109"/>
        <v>0.16580357105913235</v>
      </c>
      <c r="BL70" s="67">
        <f t="shared" si="132"/>
        <v>400.94736231499996</v>
      </c>
      <c r="BM70" s="67">
        <f>SUMIFS($BL$3:$BL70,$D$3:$D70,D70)</f>
        <v>3192.3921608669998</v>
      </c>
      <c r="BN70" s="67">
        <f t="shared" si="72"/>
        <v>4977.8605719639991</v>
      </c>
      <c r="BO70" s="71">
        <f t="shared" si="97"/>
        <v>0.16671187590084235</v>
      </c>
      <c r="BP70" s="71">
        <f t="shared" si="97"/>
        <v>0.20819382981423873</v>
      </c>
      <c r="BQ70" s="71">
        <f t="shared" si="97"/>
        <v>0.19587823609958144</v>
      </c>
      <c r="BR70" s="67">
        <v>305.46326045699999</v>
      </c>
      <c r="BS70" s="67">
        <f t="shared" si="167"/>
        <v>95.484101857999974</v>
      </c>
      <c r="BT70" s="67">
        <f t="shared" si="133"/>
        <v>45.183987758999997</v>
      </c>
      <c r="BU70" s="67">
        <f t="shared" si="134"/>
        <v>17.262416411000004</v>
      </c>
      <c r="BV70" s="67">
        <f t="shared" si="135"/>
        <v>4.3432925930305712</v>
      </c>
      <c r="BW70" s="67">
        <f t="shared" si="136"/>
        <v>1.6072476078363616E-2</v>
      </c>
      <c r="BX70" s="67">
        <f t="shared" si="73"/>
        <v>441.46190144499997</v>
      </c>
      <c r="BY70" s="67">
        <f t="shared" si="137"/>
        <v>85.055431069000008</v>
      </c>
      <c r="BZ70" s="67">
        <f t="shared" si="138"/>
        <v>109.54068813200001</v>
      </c>
      <c r="CA70" s="67">
        <f t="shared" si="139"/>
        <v>25.062000142000006</v>
      </c>
      <c r="CB70" s="40">
        <f t="shared" si="140"/>
        <v>267.96440847899999</v>
      </c>
      <c r="CC70" s="40">
        <f>SUMIFS($CB$3:$CB70,$D$3:$D70,D70)</f>
        <v>2427.0601572359992</v>
      </c>
      <c r="CD70" s="40">
        <f t="shared" si="59"/>
        <v>2678.7763844809997</v>
      </c>
      <c r="CE70" s="73">
        <f t="shared" si="98"/>
        <v>0.11411739330712112</v>
      </c>
      <c r="CF70" s="73">
        <f t="shared" si="98"/>
        <v>0.2280814510587672</v>
      </c>
      <c r="CG70" s="73">
        <f t="shared" si="98"/>
        <v>0.21340522993415822</v>
      </c>
      <c r="CH70" s="14">
        <f t="shared" si="141"/>
        <v>67.420910423701088</v>
      </c>
      <c r="CI70" s="14">
        <f t="shared" si="142"/>
        <v>0.24949297031133832</v>
      </c>
      <c r="CJ70" s="14">
        <f t="shared" si="74"/>
        <v>619.94637740298219</v>
      </c>
      <c r="CK70" s="264">
        <f t="shared" si="75"/>
        <v>2.4941218154962881</v>
      </c>
      <c r="CL70" s="81">
        <f t="shared" si="143"/>
        <v>285.22682488999999</v>
      </c>
      <c r="CM70" s="81">
        <f t="shared" si="144"/>
        <v>0.26556544638970198</v>
      </c>
      <c r="CN70" s="40">
        <f t="shared" si="145"/>
        <v>109.06892762299998</v>
      </c>
      <c r="CO70" s="40">
        <f>SUMIFS($CN$3:$CN70,$D$3:$D70,D70)</f>
        <v>663.21560063399988</v>
      </c>
      <c r="CP70" s="40">
        <f t="shared" si="76"/>
        <v>1449.1060980960001</v>
      </c>
      <c r="CQ70" s="73">
        <f t="shared" si="99"/>
        <v>-0.148825028468343</v>
      </c>
      <c r="CR70" s="73">
        <f t="shared" si="99"/>
        <v>-0.105828597527729</v>
      </c>
      <c r="CS70" s="73">
        <f t="shared" si="99"/>
        <v>-7.5264220506012669E-2</v>
      </c>
      <c r="CT70" s="40">
        <f t="shared" si="146"/>
        <v>27.44217577632406</v>
      </c>
      <c r="CU70" s="40">
        <f t="shared" si="147"/>
        <v>0.10155054126700265</v>
      </c>
      <c r="CV70" s="40">
        <f t="shared" si="148"/>
        <v>0.61749853683259748</v>
      </c>
      <c r="CW70" s="40">
        <f t="shared" si="77"/>
        <v>324.3052051900608</v>
      </c>
      <c r="CX70" s="267">
        <f t="shared" si="78"/>
        <v>1.3492156916002456</v>
      </c>
      <c r="CY70" s="67">
        <v>40.708756139999998</v>
      </c>
      <c r="CZ70" s="67">
        <f t="shared" si="149"/>
        <v>10.242484876085042</v>
      </c>
      <c r="DA70" s="67">
        <f t="shared" si="79"/>
        <v>127.19402489680031</v>
      </c>
      <c r="DB70" s="67">
        <v>0</v>
      </c>
      <c r="DC70" s="67">
        <f t="shared" si="150"/>
        <v>0</v>
      </c>
      <c r="DD70" s="67">
        <f t="shared" si="151"/>
        <v>68.360171482999988</v>
      </c>
      <c r="DE70" s="67">
        <f t="shared" si="152"/>
        <v>17.19969090023902</v>
      </c>
      <c r="DF70" s="81">
        <f t="shared" si="153"/>
        <v>792.120813451</v>
      </c>
      <c r="DG70" s="81">
        <f t="shared" si="154"/>
        <v>0.73751799992800693</v>
      </c>
      <c r="DH70" s="40">
        <f t="shared" si="155"/>
        <v>158.89548085600001</v>
      </c>
      <c r="DI70" s="40">
        <f>SUMIFS($DH$3:$DH70,$D$3:$D70,D70)</f>
        <v>1763.8445566019998</v>
      </c>
      <c r="DJ70" s="40">
        <f t="shared" si="60"/>
        <v>1229.6702863850001</v>
      </c>
      <c r="DK70" s="40">
        <f t="shared" si="156"/>
        <v>39.978734647377031</v>
      </c>
      <c r="DL70" s="40">
        <f t="shared" si="80"/>
        <v>295.64117221292133</v>
      </c>
      <c r="DM70" s="73">
        <f t="shared" si="100"/>
        <v>0.41393817437065894</v>
      </c>
      <c r="DN70" s="73">
        <f t="shared" si="100"/>
        <v>0.4286855427459102</v>
      </c>
      <c r="DO70" s="73">
        <f t="shared" si="100"/>
        <v>0.91955090313514054</v>
      </c>
      <c r="DP70" s="67">
        <f t="shared" si="157"/>
        <v>0.14794242904433569</v>
      </c>
      <c r="DQ70" s="264">
        <f t="shared" si="81"/>
        <v>1.1449061238960425</v>
      </c>
      <c r="DR70" s="81">
        <f t="shared" si="158"/>
        <v>176.15789726700001</v>
      </c>
      <c r="DS70" s="81">
        <f t="shared" si="82"/>
        <v>1671.1321878299998</v>
      </c>
      <c r="DT70" s="81">
        <f t="shared" si="159"/>
        <v>0.16401490512269928</v>
      </c>
      <c r="DU70" s="264">
        <f t="shared" si="83"/>
        <v>1.5559369831656831</v>
      </c>
      <c r="DV70" s="70">
        <v>377.053744118</v>
      </c>
      <c r="DW70" s="70">
        <v>414.04444765</v>
      </c>
      <c r="DX70" s="217">
        <v>68.665377176015468</v>
      </c>
      <c r="DY70" s="218">
        <f t="shared" si="160"/>
        <v>1385.0011948076592</v>
      </c>
      <c r="DZ70" s="218">
        <f t="shared" si="84"/>
        <v>18249.33878721216</v>
      </c>
      <c r="EA70" s="71">
        <f t="shared" si="105"/>
        <v>6.1929174989395985E-2</v>
      </c>
      <c r="EB70" s="219">
        <f t="shared" si="161"/>
        <v>894.08333420680856</v>
      </c>
      <c r="EC70" s="219">
        <f t="shared" si="85"/>
        <v>12322.159433909726</v>
      </c>
      <c r="ED70" s="71">
        <f t="shared" si="106"/>
        <v>9.6400346456855912E-2</v>
      </c>
      <c r="EE70" s="219">
        <f t="shared" si="162"/>
        <v>994.75443654387607</v>
      </c>
      <c r="EF70" s="219">
        <f t="shared" si="86"/>
        <v>14237.137665415419</v>
      </c>
      <c r="EG70" s="71">
        <f t="shared" si="107"/>
        <v>5.7301147768487937E-2</v>
      </c>
      <c r="EH70" s="219">
        <f t="shared" si="163"/>
        <v>158.84122698898869</v>
      </c>
      <c r="EI70" s="219">
        <f t="shared" si="87"/>
        <v>2206.7942139986963</v>
      </c>
      <c r="EJ70" s="74">
        <f t="shared" si="108"/>
        <v>-0.15714192302936059</v>
      </c>
    </row>
    <row r="71" spans="1:140">
      <c r="A71" s="66">
        <v>39692</v>
      </c>
      <c r="B71" s="86">
        <f t="shared" si="110"/>
        <v>9</v>
      </c>
      <c r="C71" t="str">
        <f t="shared" si="111"/>
        <v>Septiembre</v>
      </c>
      <c r="D71">
        <f t="shared" si="164"/>
        <v>2008</v>
      </c>
      <c r="E71" s="65">
        <f t="shared" si="112"/>
        <v>107403.59062806917</v>
      </c>
      <c r="F71" s="65">
        <f t="shared" si="113"/>
        <v>3986.6666666666665</v>
      </c>
      <c r="G71" s="40">
        <f t="shared" si="114"/>
        <v>1090.1667557430001</v>
      </c>
      <c r="H71" s="67">
        <f t="shared" si="165"/>
        <v>1.0150189107905792</v>
      </c>
      <c r="I71" s="67">
        <f>SUMIFS($G$3:$G71,$D$3:$D71,D71)</f>
        <v>9367.3139194070027</v>
      </c>
      <c r="J71" s="14">
        <f t="shared" si="61"/>
        <v>12350.156614871001</v>
      </c>
      <c r="K71" s="14">
        <f t="shared" si="62"/>
        <v>11.498830292963572</v>
      </c>
      <c r="L71" s="71">
        <f t="shared" si="88"/>
        <v>0.19640900442584464</v>
      </c>
      <c r="M71" s="71">
        <f t="shared" si="89"/>
        <v>0.33001592572889749</v>
      </c>
      <c r="N71" s="71">
        <f t="shared" si="101"/>
        <v>0.21659234857327325</v>
      </c>
      <c r="O71" s="67">
        <f t="shared" si="115"/>
        <v>823.64789551600006</v>
      </c>
      <c r="P71" s="67">
        <f t="shared" si="116"/>
        <v>0.76687184357572635</v>
      </c>
      <c r="Q71" s="67">
        <f>SUMIFS($O$3:$O71,$D$3:$D71,D71)</f>
        <v>6558.6574875499991</v>
      </c>
      <c r="R71" s="67">
        <f t="shared" si="58"/>
        <v>8433.7053736350008</v>
      </c>
      <c r="S71" s="71">
        <f t="shared" si="90"/>
        <v>0.48271216168477737</v>
      </c>
      <c r="T71" s="71">
        <f t="shared" si="91"/>
        <v>0.27511249175881947</v>
      </c>
      <c r="U71" s="71">
        <f t="shared" si="91"/>
        <v>0.25232108446355195</v>
      </c>
      <c r="V71" s="67">
        <v>372.74603312999989</v>
      </c>
      <c r="W71" s="67">
        <f t="shared" si="63"/>
        <v>3729.6422587118</v>
      </c>
      <c r="X71" s="71">
        <f t="shared" si="102"/>
        <v>0.23182306568125322</v>
      </c>
      <c r="Y71" s="71">
        <f t="shared" si="92"/>
        <v>0.17107042605558331</v>
      </c>
      <c r="Z71" s="67">
        <v>456.69857069800008</v>
      </c>
      <c r="AA71" s="67">
        <f t="shared" si="64"/>
        <v>4521.8428264269996</v>
      </c>
      <c r="AB71" s="71">
        <f t="shared" si="103"/>
        <v>0.19691714372175761</v>
      </c>
      <c r="AC71" s="71">
        <f t="shared" si="93"/>
        <v>0.58810735040695761</v>
      </c>
      <c r="AD71" s="67">
        <v>156.60143292099994</v>
      </c>
      <c r="AE71" s="67">
        <v>233.72259047000006</v>
      </c>
      <c r="AF71" s="71">
        <f t="shared" si="94"/>
        <v>0.14951465654254381</v>
      </c>
      <c r="AG71" s="71">
        <f t="shared" si="95"/>
        <v>0.49365833638879808</v>
      </c>
      <c r="AH71" s="67">
        <f t="shared" si="117"/>
        <v>70.125049658000009</v>
      </c>
      <c r="AI71" s="67">
        <f t="shared" si="118"/>
        <v>6.5291159492831083E-2</v>
      </c>
      <c r="AJ71" s="67">
        <f t="shared" si="119"/>
        <v>44.719327354999997</v>
      </c>
      <c r="AK71" s="67">
        <f t="shared" si="120"/>
        <v>4.1636715396098603E-2</v>
      </c>
      <c r="AL71" s="67">
        <f t="shared" si="121"/>
        <v>151.67448321400002</v>
      </c>
      <c r="AM71" s="67">
        <f t="shared" si="122"/>
        <v>38.045438933277595</v>
      </c>
      <c r="AN71" s="67">
        <v>107.505259619</v>
      </c>
      <c r="AO71" s="67">
        <f t="shared" si="123"/>
        <v>26.966202245568564</v>
      </c>
      <c r="AP71" s="81">
        <f>SUMIFS($AO$3:$AO71,$D$3:$D71,D71)</f>
        <v>242.44975885833995</v>
      </c>
      <c r="AQ71" s="67">
        <v>0</v>
      </c>
      <c r="AR71" s="67">
        <f t="shared" si="124"/>
        <v>0</v>
      </c>
      <c r="AS71" s="81">
        <f>SUMIFS($AR$3:$AR71,$D$3:$D71,D71)</f>
        <v>40.53053902302787</v>
      </c>
      <c r="AT71" s="67">
        <f t="shared" si="166"/>
        <v>44.16922359500002</v>
      </c>
      <c r="AU71" s="79">
        <f t="shared" si="125"/>
        <v>107.505259619</v>
      </c>
      <c r="AV71" s="40">
        <f t="shared" si="126"/>
        <v>783.54315273199995</v>
      </c>
      <c r="AW71" s="67">
        <f t="shared" si="127"/>
        <v>0.72953161821689272</v>
      </c>
      <c r="AX71" s="67">
        <f>SUMIFS($AV$3:$AV71,$D$3:$D71,D71)</f>
        <v>6633.6301591600013</v>
      </c>
      <c r="AY71" s="67">
        <f t="shared" si="65"/>
        <v>9463.9785738709998</v>
      </c>
      <c r="AZ71" s="67">
        <f t="shared" si="66"/>
        <v>8.8116035213795332</v>
      </c>
      <c r="BA71" s="262">
        <f t="shared" si="128"/>
        <v>740.73724960999994</v>
      </c>
      <c r="BB71" s="262">
        <f t="shared" si="129"/>
        <v>0.68967643006938129</v>
      </c>
      <c r="BC71" s="262">
        <f t="shared" si="67"/>
        <v>8745.3280973359997</v>
      </c>
      <c r="BD71" s="262">
        <f t="shared" si="68"/>
        <v>8.1424913694183978</v>
      </c>
      <c r="BE71" s="260">
        <f t="shared" si="130"/>
        <v>694.75573513599988</v>
      </c>
      <c r="BF71" s="260">
        <f t="shared" si="131"/>
        <v>0.64686453318110049</v>
      </c>
      <c r="BG71" s="260">
        <f t="shared" si="69"/>
        <v>8287.6462570040003</v>
      </c>
      <c r="BH71" s="260">
        <f t="shared" si="70"/>
        <v>7.7163586510841302</v>
      </c>
      <c r="BI71" s="71">
        <f t="shared" si="96"/>
        <v>8.7585980030384869E-2</v>
      </c>
      <c r="BJ71" s="71">
        <f t="shared" si="71"/>
        <v>0.15287270319043023</v>
      </c>
      <c r="BK71" s="74">
        <f t="shared" si="109"/>
        <v>0.15907071540146278</v>
      </c>
      <c r="BL71" s="67">
        <f t="shared" si="132"/>
        <v>403.27392143999992</v>
      </c>
      <c r="BM71" s="67">
        <f>SUMIFS($BL$3:$BL71,$D$3:$D71,D71)</f>
        <v>3595.6660823069997</v>
      </c>
      <c r="BN71" s="67">
        <f t="shared" si="72"/>
        <v>5037.4366589489991</v>
      </c>
      <c r="BO71" s="71">
        <f t="shared" si="97"/>
        <v>0.17333855792099873</v>
      </c>
      <c r="BP71" s="71">
        <f t="shared" si="97"/>
        <v>0.20418185685963985</v>
      </c>
      <c r="BQ71" s="71">
        <f t="shared" si="97"/>
        <v>0.19732732437407519</v>
      </c>
      <c r="BR71" s="67">
        <v>306.11163400700002</v>
      </c>
      <c r="BS71" s="67">
        <f t="shared" si="167"/>
        <v>97.162287432999904</v>
      </c>
      <c r="BT71" s="67">
        <f t="shared" si="133"/>
        <v>47.240276496</v>
      </c>
      <c r="BU71" s="67">
        <f t="shared" si="134"/>
        <v>45.981514473999994</v>
      </c>
      <c r="BV71" s="67">
        <f t="shared" si="135"/>
        <v>11.533824700836119</v>
      </c>
      <c r="BW71" s="67">
        <f t="shared" si="136"/>
        <v>4.2811896888280611E-2</v>
      </c>
      <c r="BX71" s="67">
        <f t="shared" si="73"/>
        <v>457.68184033199998</v>
      </c>
      <c r="BY71" s="67">
        <f t="shared" si="137"/>
        <v>125.062600217</v>
      </c>
      <c r="BZ71" s="67">
        <f t="shared" si="138"/>
        <v>109.407231201</v>
      </c>
      <c r="CA71" s="67">
        <f t="shared" si="139"/>
        <v>52.577608904000002</v>
      </c>
      <c r="CB71" s="40">
        <f t="shared" si="140"/>
        <v>306.62360301100011</v>
      </c>
      <c r="CC71" s="40">
        <f>SUMIFS($CB$3:$CB71,$D$3:$D71,D71)</f>
        <v>2733.6837602469996</v>
      </c>
      <c r="CD71" s="40">
        <f t="shared" si="59"/>
        <v>2886.1780410000001</v>
      </c>
      <c r="CE71" s="73">
        <f t="shared" si="98"/>
        <v>2.0902800625436493</v>
      </c>
      <c r="CF71" s="73">
        <f t="shared" si="98"/>
        <v>0.31710521174542272</v>
      </c>
      <c r="CG71" s="73">
        <f t="shared" si="98"/>
        <v>0.4530494097137221</v>
      </c>
      <c r="CH71" s="14">
        <f t="shared" si="141"/>
        <v>76.912275002759216</v>
      </c>
      <c r="CI71" s="14">
        <f t="shared" si="142"/>
        <v>0.28548729257368627</v>
      </c>
      <c r="CJ71" s="14">
        <f t="shared" si="74"/>
        <v>677.0637503624497</v>
      </c>
      <c r="CK71" s="264">
        <f t="shared" si="75"/>
        <v>2.6872267715840383</v>
      </c>
      <c r="CL71" s="81">
        <f t="shared" si="143"/>
        <v>352.60511748500011</v>
      </c>
      <c r="CM71" s="81">
        <f t="shared" si="144"/>
        <v>0.32829918946196684</v>
      </c>
      <c r="CN71" s="40">
        <f t="shared" si="145"/>
        <v>53.162851089</v>
      </c>
      <c r="CO71" s="40">
        <f>SUMIFS($CN$3:$CN71,$D$3:$D71,D71)</f>
        <v>716.3784517229999</v>
      </c>
      <c r="CP71" s="40">
        <f t="shared" si="76"/>
        <v>1362.1542692340001</v>
      </c>
      <c r="CQ71" s="73">
        <f t="shared" si="99"/>
        <v>-0.62057615156676116</v>
      </c>
      <c r="CR71" s="73">
        <f t="shared" si="99"/>
        <v>-0.18761777303289384</v>
      </c>
      <c r="CS71" s="73">
        <f t="shared" si="99"/>
        <v>-0.13999389391181483</v>
      </c>
      <c r="CT71" s="40">
        <f t="shared" si="146"/>
        <v>13.335163316638797</v>
      </c>
      <c r="CU71" s="40">
        <f t="shared" si="147"/>
        <v>4.9498206510710706E-2</v>
      </c>
      <c r="CV71" s="40">
        <f t="shared" si="148"/>
        <v>0.66699674334330816</v>
      </c>
      <c r="CW71" s="40">
        <f t="shared" si="77"/>
        <v>309.68731514989162</v>
      </c>
      <c r="CX71" s="267">
        <f t="shared" si="78"/>
        <v>1.2682576637042251</v>
      </c>
      <c r="CY71" s="67">
        <v>20.274481881999996</v>
      </c>
      <c r="CZ71" s="67">
        <f t="shared" si="149"/>
        <v>5.0855723784280933</v>
      </c>
      <c r="DA71" s="67">
        <f t="shared" si="79"/>
        <v>124.9968102372234</v>
      </c>
      <c r="DB71" s="67">
        <v>0</v>
      </c>
      <c r="DC71" s="67">
        <f t="shared" si="150"/>
        <v>0</v>
      </c>
      <c r="DD71" s="67">
        <f t="shared" si="151"/>
        <v>32.888369207000004</v>
      </c>
      <c r="DE71" s="67">
        <f t="shared" si="152"/>
        <v>8.2495909382107033</v>
      </c>
      <c r="DF71" s="81">
        <f t="shared" si="153"/>
        <v>836.70600382099997</v>
      </c>
      <c r="DG71" s="81">
        <f t="shared" si="154"/>
        <v>0.7790298247276034</v>
      </c>
      <c r="DH71" s="40">
        <f t="shared" si="155"/>
        <v>253.4607519220001</v>
      </c>
      <c r="DI71" s="40">
        <f>SUMIFS($DH$3:$DH71,$D$3:$D71,D71)</f>
        <v>2017.3053085239999</v>
      </c>
      <c r="DJ71" s="40">
        <f t="shared" si="60"/>
        <v>1524.0237717660002</v>
      </c>
      <c r="DK71" s="40">
        <f t="shared" si="156"/>
        <v>63.577111686120432</v>
      </c>
      <c r="DL71" s="40">
        <f t="shared" si="80"/>
        <v>367.37643521255802</v>
      </c>
      <c r="DM71" s="73">
        <f t="shared" si="100"/>
        <v>-7.1981856061572698</v>
      </c>
      <c r="DN71" s="73">
        <f t="shared" si="100"/>
        <v>0.68996027811071903</v>
      </c>
      <c r="DO71" s="73">
        <f t="shared" si="100"/>
        <v>2.7873232120197615</v>
      </c>
      <c r="DP71" s="67">
        <f t="shared" si="157"/>
        <v>0.23598908606297558</v>
      </c>
      <c r="DQ71" s="264">
        <f t="shared" si="81"/>
        <v>1.4189691078798135</v>
      </c>
      <c r="DR71" s="81">
        <f t="shared" si="158"/>
        <v>299.44226639600009</v>
      </c>
      <c r="DS71" s="81">
        <f t="shared" si="82"/>
        <v>1981.7056120980001</v>
      </c>
      <c r="DT71" s="81">
        <f t="shared" si="159"/>
        <v>0.27880098295125616</v>
      </c>
      <c r="DU71" s="264">
        <f t="shared" si="83"/>
        <v>1.8451018262140813</v>
      </c>
      <c r="DV71" s="70">
        <v>379.08606424700002</v>
      </c>
      <c r="DW71" s="70">
        <v>416.04194919100001</v>
      </c>
      <c r="DX71" s="217">
        <v>68.471953578336553</v>
      </c>
      <c r="DY71" s="218">
        <f t="shared" si="160"/>
        <v>1592.136194121839</v>
      </c>
      <c r="DZ71" s="218">
        <f t="shared" si="84"/>
        <v>18535.928867514242</v>
      </c>
      <c r="EA71" s="71">
        <f t="shared" si="105"/>
        <v>0.10053920127558547</v>
      </c>
      <c r="EB71" s="219">
        <f t="shared" si="161"/>
        <v>1202.8981976886216</v>
      </c>
      <c r="EC71" s="219">
        <f t="shared" si="85"/>
        <v>12640.266284593701</v>
      </c>
      <c r="ED71" s="71">
        <f t="shared" si="106"/>
        <v>0.13125817735547241</v>
      </c>
      <c r="EE71" s="219">
        <f t="shared" si="162"/>
        <v>1144.327146786565</v>
      </c>
      <c r="EF71" s="219">
        <f t="shared" si="86"/>
        <v>14233.957550268698</v>
      </c>
      <c r="EG71" s="71">
        <f t="shared" si="107"/>
        <v>5.2245128692651965E-2</v>
      </c>
      <c r="EH71" s="219">
        <f t="shared" si="163"/>
        <v>77.641790997211871</v>
      </c>
      <c r="EI71" s="219">
        <f t="shared" si="87"/>
        <v>2061.2639756739281</v>
      </c>
      <c r="EJ71" s="74">
        <f t="shared" si="108"/>
        <v>-0.21481995273937571</v>
      </c>
    </row>
    <row r="72" spans="1:140">
      <c r="A72" s="66">
        <v>39722</v>
      </c>
      <c r="B72" s="86">
        <f t="shared" si="110"/>
        <v>10</v>
      </c>
      <c r="C72" t="str">
        <f t="shared" si="111"/>
        <v>Octubre</v>
      </c>
      <c r="D72">
        <f t="shared" si="164"/>
        <v>2008</v>
      </c>
      <c r="E72" s="65">
        <f t="shared" si="112"/>
        <v>107403.59062806917</v>
      </c>
      <c r="F72" s="65">
        <f t="shared" si="113"/>
        <v>4351.95652173913</v>
      </c>
      <c r="G72" s="40">
        <f t="shared" si="114"/>
        <v>989.88140071600003</v>
      </c>
      <c r="H72" s="67">
        <f t="shared" si="165"/>
        <v>0.9216464691053835</v>
      </c>
      <c r="I72" s="67">
        <f>SUMIFS($G$3:$G72,$D$3:$D72,D72)</f>
        <v>10357.195320123003</v>
      </c>
      <c r="J72" s="14">
        <f t="shared" si="61"/>
        <v>12375.524423328003</v>
      </c>
      <c r="K72" s="14">
        <f t="shared" si="62"/>
        <v>11.522449436707889</v>
      </c>
      <c r="L72" s="71">
        <f t="shared" si="88"/>
        <v>0.17775189384235524</v>
      </c>
      <c r="M72" s="71">
        <f t="shared" si="89"/>
        <v>2.6301141487893087E-2</v>
      </c>
      <c r="N72" s="71">
        <f t="shared" si="101"/>
        <v>0.1972653712310064</v>
      </c>
      <c r="O72" s="67">
        <f t="shared" si="115"/>
        <v>691.49721565699997</v>
      </c>
      <c r="P72" s="67">
        <f t="shared" si="116"/>
        <v>0.64383063137209684</v>
      </c>
      <c r="Q72" s="67">
        <f>SUMIFS($O$3:$O72,$D$3:$D72,D72)</f>
        <v>7250.1547032069993</v>
      </c>
      <c r="R72" s="67">
        <f t="shared" si="58"/>
        <v>8555.1507722259994</v>
      </c>
      <c r="S72" s="71">
        <f t="shared" si="90"/>
        <v>0.21304273568684917</v>
      </c>
      <c r="T72" s="71">
        <f t="shared" si="91"/>
        <v>0.2689197743170586</v>
      </c>
      <c r="U72" s="71">
        <f t="shared" si="91"/>
        <v>0.25857186163672941</v>
      </c>
      <c r="V72" s="67">
        <v>234.9581037990001</v>
      </c>
      <c r="W72" s="67">
        <f t="shared" si="63"/>
        <v>3743.1441055598002</v>
      </c>
      <c r="X72" s="71">
        <f t="shared" si="102"/>
        <v>0.22159149733550221</v>
      </c>
      <c r="Y72" s="71">
        <f t="shared" si="92"/>
        <v>6.0968459568011113E-2</v>
      </c>
      <c r="Z72" s="67">
        <v>451.16403057999997</v>
      </c>
      <c r="AA72" s="67">
        <f t="shared" si="64"/>
        <v>4600.9712848533336</v>
      </c>
      <c r="AB72" s="71">
        <f t="shared" si="103"/>
        <v>0.20557003874079971</v>
      </c>
      <c r="AC72" s="71">
        <f t="shared" si="93"/>
        <v>0.21269057141033243</v>
      </c>
      <c r="AD72" s="67">
        <v>171.65248611900006</v>
      </c>
      <c r="AE72" s="67">
        <v>226.81221868099993</v>
      </c>
      <c r="AF72" s="71">
        <f t="shared" si="94"/>
        <v>0.12457219612847581</v>
      </c>
      <c r="AG72" s="71">
        <f t="shared" si="95"/>
        <v>0.19623774544013761</v>
      </c>
      <c r="AH72" s="67">
        <f t="shared" si="117"/>
        <v>69.133051979000001</v>
      </c>
      <c r="AI72" s="67">
        <f t="shared" si="118"/>
        <v>6.4367542625649019E-2</v>
      </c>
      <c r="AJ72" s="67">
        <f t="shared" si="119"/>
        <v>54.483900163999998</v>
      </c>
      <c r="AK72" s="67">
        <f t="shared" si="120"/>
        <v>5.0728192461156889E-2</v>
      </c>
      <c r="AL72" s="67">
        <f t="shared" si="121"/>
        <v>174.76723291599998</v>
      </c>
      <c r="AM72" s="67">
        <f t="shared" si="122"/>
        <v>40.158313173165489</v>
      </c>
      <c r="AN72" s="67">
        <v>130.16522457000002</v>
      </c>
      <c r="AO72" s="67">
        <f t="shared" si="123"/>
        <v>29.909587542934219</v>
      </c>
      <c r="AP72" s="81">
        <f>SUMIFS($AO$3:$AO72,$D$3:$D72,D72)</f>
        <v>272.35934640127414</v>
      </c>
      <c r="AQ72" s="67">
        <v>0</v>
      </c>
      <c r="AR72" s="67">
        <f t="shared" si="124"/>
        <v>0</v>
      </c>
      <c r="AS72" s="81">
        <f>SUMIFS($AR$3:$AR72,$D$3:$D72,D72)</f>
        <v>40.53053902302787</v>
      </c>
      <c r="AT72" s="67">
        <f t="shared" si="166"/>
        <v>44.602008345999963</v>
      </c>
      <c r="AU72" s="79">
        <f t="shared" si="125"/>
        <v>130.16522457000002</v>
      </c>
      <c r="AV72" s="40">
        <f t="shared" si="126"/>
        <v>771.72568192100005</v>
      </c>
      <c r="AW72" s="67">
        <f t="shared" si="127"/>
        <v>0.71852875440024166</v>
      </c>
      <c r="AX72" s="67">
        <f>SUMIFS($AV$3:$AV72,$D$3:$D72,D72)</f>
        <v>7405.355841081001</v>
      </c>
      <c r="AY72" s="67">
        <f t="shared" si="65"/>
        <v>9500.9378511460018</v>
      </c>
      <c r="AZ72" s="67">
        <f t="shared" si="66"/>
        <v>8.846015105814347</v>
      </c>
      <c r="BA72" s="262">
        <f t="shared" si="128"/>
        <v>696.70807852600001</v>
      </c>
      <c r="BB72" s="262">
        <f t="shared" si="129"/>
        <v>0.64868229679457312</v>
      </c>
      <c r="BC72" s="262">
        <f t="shared" si="67"/>
        <v>8772.5961159150011</v>
      </c>
      <c r="BD72" s="262">
        <f t="shared" si="68"/>
        <v>8.1678797371811012</v>
      </c>
      <c r="BE72" s="260">
        <f t="shared" si="130"/>
        <v>680.19505638800001</v>
      </c>
      <c r="BF72" s="260">
        <f t="shared" si="131"/>
        <v>0.63330755741999922</v>
      </c>
      <c r="BG72" s="260">
        <f t="shared" si="69"/>
        <v>8327.8175914509993</v>
      </c>
      <c r="BH72" s="260">
        <f t="shared" si="70"/>
        <v>7.7537608777807314</v>
      </c>
      <c r="BI72" s="71">
        <f t="shared" si="96"/>
        <v>5.0300717399847095E-2</v>
      </c>
      <c r="BJ72" s="71">
        <f t="shared" si="71"/>
        <v>0.14125779240152592</v>
      </c>
      <c r="BK72" s="74">
        <f t="shared" si="109"/>
        <v>0.14305565590165958</v>
      </c>
      <c r="BL72" s="67">
        <f t="shared" si="132"/>
        <v>411.64940448900006</v>
      </c>
      <c r="BM72" s="67">
        <f>SUMIFS($BL$3:$BL72,$D$3:$D72,D72)</f>
        <v>4007.3154867959997</v>
      </c>
      <c r="BN72" s="67">
        <f t="shared" si="72"/>
        <v>5096.6145549100002</v>
      </c>
      <c r="BO72" s="71">
        <f t="shared" si="97"/>
        <v>0.16789412627460365</v>
      </c>
      <c r="BP72" s="71">
        <f t="shared" si="97"/>
        <v>0.20035062519037039</v>
      </c>
      <c r="BQ72" s="71">
        <f t="shared" si="97"/>
        <v>0.19670429495711583</v>
      </c>
      <c r="BR72" s="67">
        <v>306.03833261300002</v>
      </c>
      <c r="BS72" s="67">
        <f t="shared" si="167"/>
        <v>105.61107187600004</v>
      </c>
      <c r="BT72" s="67">
        <f t="shared" si="133"/>
        <v>71.170952099999994</v>
      </c>
      <c r="BU72" s="67">
        <f t="shared" si="134"/>
        <v>16.513022138000004</v>
      </c>
      <c r="BV72" s="67">
        <f t="shared" si="135"/>
        <v>3.7943904208402031</v>
      </c>
      <c r="BW72" s="67">
        <f t="shared" si="136"/>
        <v>1.5374739374573985E-2</v>
      </c>
      <c r="BX72" s="67">
        <f t="shared" si="73"/>
        <v>444.77852446399999</v>
      </c>
      <c r="BY72" s="67">
        <f t="shared" si="137"/>
        <v>106.16197482100002</v>
      </c>
      <c r="BZ72" s="67">
        <f t="shared" si="138"/>
        <v>117.172911661</v>
      </c>
      <c r="CA72" s="67">
        <f t="shared" si="139"/>
        <v>49.057416712000006</v>
      </c>
      <c r="CB72" s="40">
        <f t="shared" si="140"/>
        <v>218.15571879499998</v>
      </c>
      <c r="CC72" s="40">
        <f>SUMIFS($CB$3:$CB72,$D$3:$D72,D72)</f>
        <v>2951.8394790419998</v>
      </c>
      <c r="CD72" s="40">
        <f t="shared" si="59"/>
        <v>2874.5865721820001</v>
      </c>
      <c r="CE72" s="73">
        <f t="shared" si="98"/>
        <v>-5.0453147820574973E-2</v>
      </c>
      <c r="CF72" s="73">
        <f t="shared" si="98"/>
        <v>0.28047373342565995</v>
      </c>
      <c r="CG72" s="73">
        <f t="shared" si="98"/>
        <v>0.41981847624187996</v>
      </c>
      <c r="CH72" s="14">
        <f t="shared" si="141"/>
        <v>50.128193538987965</v>
      </c>
      <c r="CI72" s="14">
        <f t="shared" si="142"/>
        <v>0.20311771470514184</v>
      </c>
      <c r="CJ72" s="14">
        <f t="shared" si="74"/>
        <v>680.80485427233691</v>
      </c>
      <c r="CK72" s="264">
        <f t="shared" si="75"/>
        <v>2.6764343308935401</v>
      </c>
      <c r="CL72" s="81">
        <f t="shared" si="143"/>
        <v>234.66874093299998</v>
      </c>
      <c r="CM72" s="81">
        <f t="shared" si="144"/>
        <v>0.21849245407971579</v>
      </c>
      <c r="CN72" s="40">
        <f t="shared" si="145"/>
        <v>85.901997723000008</v>
      </c>
      <c r="CO72" s="40">
        <f>SUMIFS($CN$3:$CN72,$D$3:$D72,D72)</f>
        <v>802.28044944599992</v>
      </c>
      <c r="CP72" s="40">
        <f t="shared" si="76"/>
        <v>1317.048219022</v>
      </c>
      <c r="CQ72" s="73">
        <f t="shared" si="99"/>
        <v>-0.34429984205534825</v>
      </c>
      <c r="CR72" s="73">
        <f t="shared" si="99"/>
        <v>-0.20788431613537028</v>
      </c>
      <c r="CS72" s="73">
        <f t="shared" si="99"/>
        <v>-0.15524532504118638</v>
      </c>
      <c r="CT72" s="40">
        <f t="shared" si="146"/>
        <v>19.73870770397123</v>
      </c>
      <c r="CU72" s="40">
        <f t="shared" si="147"/>
        <v>7.9980564169844545E-2</v>
      </c>
      <c r="CV72" s="40">
        <f t="shared" si="148"/>
        <v>0.74697730751315272</v>
      </c>
      <c r="CW72" s="40">
        <f t="shared" si="77"/>
        <v>302.97485222220763</v>
      </c>
      <c r="CX72" s="267">
        <f t="shared" si="78"/>
        <v>1.2262608831978832</v>
      </c>
      <c r="CY72" s="67">
        <v>45.698800129999995</v>
      </c>
      <c r="CZ72" s="67">
        <f t="shared" si="149"/>
        <v>10.500748318996953</v>
      </c>
      <c r="DA72" s="67">
        <f t="shared" si="79"/>
        <v>127.68186856602591</v>
      </c>
      <c r="DB72" s="67">
        <v>0</v>
      </c>
      <c r="DC72" s="67">
        <f t="shared" si="150"/>
        <v>0</v>
      </c>
      <c r="DD72" s="67">
        <f t="shared" si="151"/>
        <v>40.203197593000013</v>
      </c>
      <c r="DE72" s="67">
        <f t="shared" si="152"/>
        <v>9.2379593849742783</v>
      </c>
      <c r="DF72" s="81">
        <f t="shared" si="153"/>
        <v>857.62767964400007</v>
      </c>
      <c r="DG72" s="81">
        <f t="shared" si="154"/>
        <v>0.79850931857008611</v>
      </c>
      <c r="DH72" s="40">
        <f t="shared" si="155"/>
        <v>132.25372107199996</v>
      </c>
      <c r="DI72" s="40">
        <f>SUMIFS($DH$3:$DH72,$D$3:$D72,D72)</f>
        <v>2149.5590295960001</v>
      </c>
      <c r="DJ72" s="40">
        <f t="shared" si="60"/>
        <v>1557.5383531600003</v>
      </c>
      <c r="DK72" s="40">
        <f t="shared" si="156"/>
        <v>30.389485835016728</v>
      </c>
      <c r="DL72" s="40">
        <f t="shared" si="80"/>
        <v>377.83000205012922</v>
      </c>
      <c r="DM72" s="73">
        <f t="shared" si="100"/>
        <v>0.33942549533340993</v>
      </c>
      <c r="DN72" s="73">
        <f t="shared" si="100"/>
        <v>0.66318028810492224</v>
      </c>
      <c r="DO72" s="73">
        <f t="shared" si="100"/>
        <v>2.345760424281031</v>
      </c>
      <c r="DP72" s="67">
        <f t="shared" si="157"/>
        <v>0.12313715053529728</v>
      </c>
      <c r="DQ72" s="264">
        <f t="shared" si="81"/>
        <v>1.4501734476956569</v>
      </c>
      <c r="DR72" s="81">
        <f t="shared" si="158"/>
        <v>148.76674320999996</v>
      </c>
      <c r="DS72" s="81">
        <f t="shared" si="82"/>
        <v>2002.3168776240002</v>
      </c>
      <c r="DT72" s="81">
        <f t="shared" si="159"/>
        <v>0.13851188990987123</v>
      </c>
      <c r="DU72" s="264">
        <f t="shared" si="83"/>
        <v>1.8642923070960244</v>
      </c>
      <c r="DV72" s="70">
        <v>406.01504294599999</v>
      </c>
      <c r="DW72" s="70">
        <v>442.60152834000002</v>
      </c>
      <c r="DX72" s="217">
        <v>68.665377176015468</v>
      </c>
      <c r="DY72" s="218">
        <f t="shared" si="160"/>
        <v>1441.6019272399212</v>
      </c>
      <c r="DZ72" s="218">
        <f t="shared" si="84"/>
        <v>18496.103304343833</v>
      </c>
      <c r="EA72" s="71">
        <f t="shared" si="105"/>
        <v>8.9057835510561345E-2</v>
      </c>
      <c r="EB72" s="219">
        <f t="shared" si="161"/>
        <v>1007.0536915342789</v>
      </c>
      <c r="EC72" s="219">
        <f t="shared" si="85"/>
        <v>12771.759030654895</v>
      </c>
      <c r="ED72" s="71">
        <f t="shared" si="106"/>
        <v>0.14265178673266377</v>
      </c>
      <c r="EE72" s="219">
        <f t="shared" si="162"/>
        <v>1123.8934578962171</v>
      </c>
      <c r="EF72" s="219">
        <f t="shared" si="86"/>
        <v>14229.299622670031</v>
      </c>
      <c r="EG72" s="71">
        <f t="shared" si="107"/>
        <v>4.2857194729255088E-2</v>
      </c>
      <c r="EH72" s="219">
        <f t="shared" si="163"/>
        <v>125.10234597969298</v>
      </c>
      <c r="EI72" s="219">
        <f t="shared" si="87"/>
        <v>1985.1468414580668</v>
      </c>
      <c r="EJ72" s="74">
        <f t="shared" si="108"/>
        <v>-0.22409378217112152</v>
      </c>
    </row>
    <row r="73" spans="1:140">
      <c r="A73" s="66">
        <v>39753</v>
      </c>
      <c r="B73" s="86">
        <f t="shared" si="110"/>
        <v>11</v>
      </c>
      <c r="C73" t="str">
        <f t="shared" si="111"/>
        <v>Noviembre</v>
      </c>
      <c r="D73">
        <f t="shared" si="164"/>
        <v>2008</v>
      </c>
      <c r="E73" s="65">
        <f t="shared" si="112"/>
        <v>107403.59062806917</v>
      </c>
      <c r="F73" s="65">
        <f t="shared" si="113"/>
        <v>4799</v>
      </c>
      <c r="G73" s="40">
        <f t="shared" si="114"/>
        <v>1208.7742741490001</v>
      </c>
      <c r="H73" s="67">
        <f t="shared" si="165"/>
        <v>1.1254505245871131</v>
      </c>
      <c r="I73" s="67">
        <f>SUMIFS($G$3:$G73,$D$3:$D73,D73)</f>
        <v>11565.969594272003</v>
      </c>
      <c r="J73" s="14">
        <f t="shared" si="61"/>
        <v>12573.006627996001</v>
      </c>
      <c r="K73" s="14">
        <f t="shared" si="62"/>
        <v>11.706318712877495</v>
      </c>
      <c r="L73" s="71">
        <f t="shared" si="88"/>
        <v>0.17955939275707733</v>
      </c>
      <c r="M73" s="71">
        <f t="shared" si="89"/>
        <v>0.19527712184013146</v>
      </c>
      <c r="N73" s="71">
        <f t="shared" si="101"/>
        <v>0.1933454811920865</v>
      </c>
      <c r="O73" s="67">
        <f t="shared" si="115"/>
        <v>760.10001637400012</v>
      </c>
      <c r="P73" s="67">
        <f t="shared" si="116"/>
        <v>0.70770447424441441</v>
      </c>
      <c r="Q73" s="67">
        <f>SUMIFS($O$3:$O73,$D$3:$D73,D73)</f>
        <v>8010.2547195809993</v>
      </c>
      <c r="R73" s="67">
        <f t="shared" si="58"/>
        <v>8598.2436142300012</v>
      </c>
      <c r="S73" s="71">
        <f t="shared" si="90"/>
        <v>6.01009913769186E-2</v>
      </c>
      <c r="T73" s="71">
        <f t="shared" si="91"/>
        <v>0.24563681547114546</v>
      </c>
      <c r="U73" s="71">
        <f t="shared" si="91"/>
        <v>0.2428998451804667</v>
      </c>
      <c r="V73" s="67">
        <v>373.22998389200001</v>
      </c>
      <c r="W73" s="67">
        <f t="shared" si="63"/>
        <v>3785.3559271497998</v>
      </c>
      <c r="X73" s="71">
        <f t="shared" si="102"/>
        <v>0.21005144755735983</v>
      </c>
      <c r="Y73" s="71">
        <f t="shared" si="92"/>
        <v>0.12752116468911034</v>
      </c>
      <c r="Z73" s="67">
        <v>390.94126365700009</v>
      </c>
      <c r="AA73" s="67">
        <f t="shared" si="64"/>
        <v>4635.797634657667</v>
      </c>
      <c r="AB73" s="71">
        <f t="shared" si="103"/>
        <v>0.20400137661315432</v>
      </c>
      <c r="AC73" s="71">
        <f t="shared" si="93"/>
        <v>9.7795257793505286E-2</v>
      </c>
      <c r="AD73" s="67">
        <v>174.72928696300002</v>
      </c>
      <c r="AE73" s="67">
        <v>198.14650726899998</v>
      </c>
      <c r="AF73" s="71">
        <f t="shared" si="94"/>
        <v>8.147961659227243E-2</v>
      </c>
      <c r="AG73" s="71">
        <f t="shared" si="95"/>
        <v>0.159708235327505</v>
      </c>
      <c r="AH73" s="67">
        <f t="shared" si="117"/>
        <v>69.234032013999993</v>
      </c>
      <c r="AI73" s="67">
        <f t="shared" si="118"/>
        <v>6.4461561861327718E-2</v>
      </c>
      <c r="AJ73" s="67">
        <f t="shared" si="119"/>
        <v>21.892250569000005</v>
      </c>
      <c r="AK73" s="67">
        <f t="shared" si="120"/>
        <v>2.0383164511521109E-2</v>
      </c>
      <c r="AL73" s="67">
        <f t="shared" si="121"/>
        <v>357.54797519200002</v>
      </c>
      <c r="AM73" s="67">
        <f t="shared" si="122"/>
        <v>74.504683307355705</v>
      </c>
      <c r="AN73" s="67">
        <v>126.623489667</v>
      </c>
      <c r="AO73" s="67">
        <f t="shared" si="123"/>
        <v>26.38539063700771</v>
      </c>
      <c r="AP73" s="81">
        <f>SUMIFS($AO$3:$AO73,$D$3:$D73,D73)</f>
        <v>298.74473703828187</v>
      </c>
      <c r="AQ73" s="67">
        <v>194.1</v>
      </c>
      <c r="AR73" s="67">
        <f t="shared" si="124"/>
        <v>40.445926234632218</v>
      </c>
      <c r="AS73" s="81">
        <f>SUMIFS($AR$3:$AR73,$D$3:$D73,D73)</f>
        <v>80.976465257660095</v>
      </c>
      <c r="AT73" s="67">
        <f t="shared" si="166"/>
        <v>36.824485525000028</v>
      </c>
      <c r="AU73" s="79">
        <f t="shared" si="125"/>
        <v>320.72348966699997</v>
      </c>
      <c r="AV73" s="40">
        <f t="shared" si="126"/>
        <v>822.004882694</v>
      </c>
      <c r="AW73" s="67">
        <f t="shared" si="127"/>
        <v>0.7653420876221384</v>
      </c>
      <c r="AX73" s="67">
        <f>SUMIFS($AV$3:$AV73,$D$3:$D73,D73)</f>
        <v>8227.3607237750002</v>
      </c>
      <c r="AY73" s="67">
        <f t="shared" si="65"/>
        <v>9543.0677818400018</v>
      </c>
      <c r="AZ73" s="67">
        <f t="shared" si="66"/>
        <v>8.8852409179567857</v>
      </c>
      <c r="BA73" s="262">
        <f t="shared" si="128"/>
        <v>770.19183449499997</v>
      </c>
      <c r="BB73" s="262">
        <f t="shared" si="129"/>
        <v>0.71710063880649788</v>
      </c>
      <c r="BC73" s="262">
        <f t="shared" si="67"/>
        <v>8835.2276203660003</v>
      </c>
      <c r="BD73" s="262">
        <f t="shared" si="68"/>
        <v>8.226193899756808</v>
      </c>
      <c r="BE73" s="260">
        <f t="shared" si="130"/>
        <v>750.05747457199993</v>
      </c>
      <c r="BF73" s="260">
        <f t="shared" si="131"/>
        <v>0.69835418926485848</v>
      </c>
      <c r="BG73" s="260">
        <f t="shared" si="69"/>
        <v>8421.265411755001</v>
      </c>
      <c r="BH73" s="260">
        <f t="shared" si="70"/>
        <v>7.840767112635211</v>
      </c>
      <c r="BI73" s="71">
        <f t="shared" si="96"/>
        <v>5.402139225776792E-2</v>
      </c>
      <c r="BJ73" s="71">
        <f t="shared" si="71"/>
        <v>0.13189793063886834</v>
      </c>
      <c r="BK73" s="74">
        <f t="shared" si="109"/>
        <v>0.12329609026334487</v>
      </c>
      <c r="BL73" s="67">
        <f t="shared" si="132"/>
        <v>426.79484112599999</v>
      </c>
      <c r="BM73" s="67">
        <f>SUMIFS($BL$3:$BL73,$D$3:$D73,D73)</f>
        <v>4434.1103279219997</v>
      </c>
      <c r="BN73" s="67">
        <f t="shared" si="72"/>
        <v>5138.6513903180003</v>
      </c>
      <c r="BO73" s="71">
        <f t="shared" si="97"/>
        <v>0.10925525858663998</v>
      </c>
      <c r="BP73" s="71">
        <f t="shared" si="97"/>
        <v>0.1909367990566142</v>
      </c>
      <c r="BQ73" s="71">
        <f t="shared" si="97"/>
        <v>0.1851079981191277</v>
      </c>
      <c r="BR73" s="67">
        <v>309.74574594900002</v>
      </c>
      <c r="BS73" s="67">
        <f t="shared" si="167"/>
        <v>117.04909517699997</v>
      </c>
      <c r="BT73" s="67">
        <f t="shared" si="133"/>
        <v>109.16437908199998</v>
      </c>
      <c r="BU73" s="67">
        <f t="shared" si="134"/>
        <v>20.134359923000002</v>
      </c>
      <c r="BV73" s="67">
        <f t="shared" si="135"/>
        <v>4.1955323865388623</v>
      </c>
      <c r="BW73" s="67">
        <f t="shared" si="136"/>
        <v>1.8746449541639464E-2</v>
      </c>
      <c r="BX73" s="67">
        <f t="shared" si="73"/>
        <v>413.96220861099999</v>
      </c>
      <c r="BY73" s="67">
        <f t="shared" si="137"/>
        <v>114.50930517799999</v>
      </c>
      <c r="BZ73" s="67">
        <f t="shared" si="138"/>
        <v>120.029131487</v>
      </c>
      <c r="CA73" s="67">
        <f t="shared" si="139"/>
        <v>31.372865898000004</v>
      </c>
      <c r="CB73" s="40">
        <f t="shared" si="140"/>
        <v>386.76939145500012</v>
      </c>
      <c r="CC73" s="40">
        <f>SUMIFS($CB$3:$CB73,$D$3:$D73,D73)</f>
        <v>3338.6088704969998</v>
      </c>
      <c r="CD73" s="40">
        <f t="shared" si="59"/>
        <v>3029.9388461560002</v>
      </c>
      <c r="CE73" s="73">
        <f t="shared" si="98"/>
        <v>0.67130848255749709</v>
      </c>
      <c r="CF73" s="73">
        <f t="shared" si="98"/>
        <v>0.31612882089531835</v>
      </c>
      <c r="CG73" s="73">
        <f t="shared" si="98"/>
        <v>0.48501839052572615</v>
      </c>
      <c r="CH73" s="14">
        <f t="shared" si="141"/>
        <v>80.593746917066071</v>
      </c>
      <c r="CI73" s="14">
        <f t="shared" si="142"/>
        <v>0.36010843696497485</v>
      </c>
      <c r="CJ73" s="14">
        <f t="shared" si="74"/>
        <v>712.31045979633541</v>
      </c>
      <c r="CK73" s="264">
        <f t="shared" si="75"/>
        <v>2.82107779492071</v>
      </c>
      <c r="CL73" s="81">
        <f t="shared" si="143"/>
        <v>406.90375137800009</v>
      </c>
      <c r="CM73" s="81">
        <f t="shared" si="144"/>
        <v>0.37885488650661431</v>
      </c>
      <c r="CN73" s="40">
        <f t="shared" si="145"/>
        <v>161.28281733100005</v>
      </c>
      <c r="CO73" s="40">
        <f>SUMIFS($CN$3:$CN73,$D$3:$D73,D73)</f>
        <v>963.56326677699997</v>
      </c>
      <c r="CP73" s="40">
        <f t="shared" si="76"/>
        <v>1311.563634099</v>
      </c>
      <c r="CQ73" s="73">
        <f t="shared" si="99"/>
        <v>-3.2887631808562245E-2</v>
      </c>
      <c r="CR73" s="73">
        <f t="shared" si="99"/>
        <v>-0.18314394083259633</v>
      </c>
      <c r="CS73" s="73">
        <f t="shared" si="99"/>
        <v>-0.14190198516539154</v>
      </c>
      <c r="CT73" s="40">
        <f t="shared" si="146"/>
        <v>33.607588524901033</v>
      </c>
      <c r="CU73" s="40">
        <f t="shared" si="147"/>
        <v>0.1501652006118778</v>
      </c>
      <c r="CV73" s="40">
        <f t="shared" si="148"/>
        <v>0.89714250812503049</v>
      </c>
      <c r="CW73" s="40">
        <f t="shared" si="77"/>
        <v>301.20778086581856</v>
      </c>
      <c r="CX73" s="267">
        <f t="shared" si="78"/>
        <v>1.2211543640480786</v>
      </c>
      <c r="CY73" s="67">
        <v>73.119611266999996</v>
      </c>
      <c r="CZ73" s="67">
        <f t="shared" si="149"/>
        <v>15.236426602833923</v>
      </c>
      <c r="DA73" s="67">
        <f t="shared" si="79"/>
        <v>127.39140276768356</v>
      </c>
      <c r="DB73" s="67">
        <v>0</v>
      </c>
      <c r="DC73" s="67">
        <f t="shared" si="150"/>
        <v>0</v>
      </c>
      <c r="DD73" s="67">
        <f t="shared" si="151"/>
        <v>88.16320606400005</v>
      </c>
      <c r="DE73" s="67">
        <f t="shared" si="152"/>
        <v>18.37116192206711</v>
      </c>
      <c r="DF73" s="81">
        <f t="shared" si="153"/>
        <v>983.28770002500005</v>
      </c>
      <c r="DG73" s="81">
        <f t="shared" si="154"/>
        <v>0.91550728823401628</v>
      </c>
      <c r="DH73" s="40">
        <f t="shared" si="155"/>
        <v>225.48657412400007</v>
      </c>
      <c r="DI73" s="40">
        <f>SUMIFS($DH$3:$DH73,$D$3:$D73,D73)</f>
        <v>2375.0456037200001</v>
      </c>
      <c r="DJ73" s="40">
        <f t="shared" si="60"/>
        <v>1718.3752120570002</v>
      </c>
      <c r="DK73" s="40">
        <f t="shared" si="156"/>
        <v>46.986158392165045</v>
      </c>
      <c r="DL73" s="40">
        <f t="shared" si="80"/>
        <v>411.10267893051684</v>
      </c>
      <c r="DM73" s="73">
        <f t="shared" si="100"/>
        <v>2.4878200674552846</v>
      </c>
      <c r="DN73" s="73">
        <f t="shared" si="100"/>
        <v>0.75010345151358693</v>
      </c>
      <c r="DO73" s="73">
        <f t="shared" si="100"/>
        <v>2.3569670506779037</v>
      </c>
      <c r="DP73" s="67">
        <f t="shared" si="157"/>
        <v>0.20994323635309706</v>
      </c>
      <c r="DQ73" s="264">
        <f t="shared" si="81"/>
        <v>1.5999234308726313</v>
      </c>
      <c r="DR73" s="81">
        <f t="shared" si="158"/>
        <v>245.62093404700008</v>
      </c>
      <c r="DS73" s="81">
        <f t="shared" si="82"/>
        <v>2132.337420668</v>
      </c>
      <c r="DT73" s="81">
        <f t="shared" si="159"/>
        <v>0.22868968589473657</v>
      </c>
      <c r="DU73" s="264">
        <f t="shared" si="83"/>
        <v>1.9853502179942286</v>
      </c>
      <c r="DV73" s="70">
        <v>417.28777841200002</v>
      </c>
      <c r="DW73" s="70">
        <v>453.55856903599999</v>
      </c>
      <c r="DX73" s="217">
        <v>68.923275306254027</v>
      </c>
      <c r="DY73" s="218">
        <f t="shared" si="160"/>
        <v>1753.7969122592135</v>
      </c>
      <c r="DZ73" s="218">
        <f t="shared" si="84"/>
        <v>18661.055510424994</v>
      </c>
      <c r="EA73" s="71">
        <f t="shared" si="105"/>
        <v>8.4806383878080149E-2</v>
      </c>
      <c r="EB73" s="219">
        <f t="shared" si="161"/>
        <v>1102.8205101927729</v>
      </c>
      <c r="EC73" s="219">
        <f t="shared" si="85"/>
        <v>12748.086920497039</v>
      </c>
      <c r="ED73" s="71">
        <f t="shared" si="106"/>
        <v>0.12846687285291991</v>
      </c>
      <c r="EE73" s="219">
        <f t="shared" si="162"/>
        <v>1192.6375800359158</v>
      </c>
      <c r="EF73" s="219">
        <f t="shared" si="86"/>
        <v>14196.672784680817</v>
      </c>
      <c r="EG73" s="71">
        <f t="shared" si="107"/>
        <v>2.4023841754916564E-2</v>
      </c>
      <c r="EH73" s="219">
        <f t="shared" si="163"/>
        <v>234.00341410699821</v>
      </c>
      <c r="EI73" s="219">
        <f t="shared" si="87"/>
        <v>1957.141373827945</v>
      </c>
      <c r="EJ73" s="74">
        <f t="shared" si="108"/>
        <v>-0.21315413705483222</v>
      </c>
    </row>
    <row r="74" spans="1:140">
      <c r="A74" s="66">
        <v>39783</v>
      </c>
      <c r="B74" s="86">
        <f t="shared" si="110"/>
        <v>12</v>
      </c>
      <c r="C74" t="str">
        <f t="shared" si="111"/>
        <v>Diciembre</v>
      </c>
      <c r="D74">
        <f t="shared" si="164"/>
        <v>2008</v>
      </c>
      <c r="E74" s="65">
        <f t="shared" si="112"/>
        <v>107403.59062806917</v>
      </c>
      <c r="F74" s="65">
        <f t="shared" si="113"/>
        <v>4874.2857142857147</v>
      </c>
      <c r="G74" s="40">
        <f t="shared" si="114"/>
        <v>1153.1431435940003</v>
      </c>
      <c r="H74" s="67">
        <f t="shared" si="165"/>
        <v>1.0736541831150237</v>
      </c>
      <c r="I74" s="67">
        <f>SUMIFS($G$3:$G74,$D$3:$D74,D74)</f>
        <v>12719.112737866002</v>
      </c>
      <c r="J74" s="14">
        <f t="shared" si="61"/>
        <v>12719.112737866002</v>
      </c>
      <c r="K74" s="14">
        <f t="shared" si="62"/>
        <v>11.842353373372186</v>
      </c>
      <c r="L74" s="71">
        <f t="shared" si="88"/>
        <v>0.17634854660865962</v>
      </c>
      <c r="M74" s="71">
        <f t="shared" si="89"/>
        <v>0.14508514084105051</v>
      </c>
      <c r="N74" s="71">
        <f t="shared" si="101"/>
        <v>0.17634854660865962</v>
      </c>
      <c r="O74" s="67">
        <f t="shared" si="115"/>
        <v>645.72799703200008</v>
      </c>
      <c r="P74" s="67">
        <f t="shared" si="116"/>
        <v>0.6012163962637983</v>
      </c>
      <c r="Q74" s="67">
        <f>SUMIFS($O$3:$O74,$D$3:$D74,D74)</f>
        <v>8655.9827166129999</v>
      </c>
      <c r="R74" s="67">
        <f t="shared" si="58"/>
        <v>8655.9827166129999</v>
      </c>
      <c r="S74" s="71">
        <f t="shared" si="90"/>
        <v>9.8197606976008212E-2</v>
      </c>
      <c r="T74" s="71">
        <f t="shared" si="91"/>
        <v>0.23328504538602934</v>
      </c>
      <c r="U74" s="71">
        <f t="shared" si="91"/>
        <v>0.23328504538602934</v>
      </c>
      <c r="V74" s="67">
        <v>246.49838849999995</v>
      </c>
      <c r="W74" s="67">
        <f t="shared" si="63"/>
        <v>3799.5117046547998</v>
      </c>
      <c r="X74" s="71">
        <f t="shared" si="102"/>
        <v>0.19687809247974153</v>
      </c>
      <c r="Y74" s="71">
        <f t="shared" si="92"/>
        <v>6.0926308111879823E-2</v>
      </c>
      <c r="Z74" s="67">
        <v>366.94277503199999</v>
      </c>
      <c r="AA74" s="67">
        <f t="shared" si="64"/>
        <v>4681.256769306</v>
      </c>
      <c r="AB74" s="71">
        <f t="shared" si="103"/>
        <v>0.21955508884243757</v>
      </c>
      <c r="AC74" s="71">
        <f t="shared" si="93"/>
        <v>0.14140419274237837</v>
      </c>
      <c r="AD74" s="67">
        <v>173.31518794799999</v>
      </c>
      <c r="AE74" s="67">
        <v>177.92228997600003</v>
      </c>
      <c r="AF74" s="71">
        <f t="shared" si="94"/>
        <v>0.11847061703998696</v>
      </c>
      <c r="AG74" s="71">
        <f t="shared" si="95"/>
        <v>4.9430891030816326E-2</v>
      </c>
      <c r="AH74" s="67">
        <f t="shared" si="117"/>
        <v>137.97886439500002</v>
      </c>
      <c r="AI74" s="67">
        <f t="shared" si="118"/>
        <v>0.12846764580972977</v>
      </c>
      <c r="AJ74" s="67">
        <f t="shared" si="119"/>
        <v>85.473133856999993</v>
      </c>
      <c r="AK74" s="67">
        <f t="shared" si="120"/>
        <v>7.9581262932807567E-2</v>
      </c>
      <c r="AL74" s="67">
        <f t="shared" si="121"/>
        <v>283.96314831000007</v>
      </c>
      <c r="AM74" s="67">
        <f t="shared" si="122"/>
        <v>58.257386816236824</v>
      </c>
      <c r="AN74" s="67">
        <v>136.34448594699998</v>
      </c>
      <c r="AO74" s="67">
        <f t="shared" si="123"/>
        <v>27.972198172010543</v>
      </c>
      <c r="AP74" s="81">
        <f>SUMIFS($AO$3:$AO74,$D$3:$D74,D74)</f>
        <v>326.71693521029243</v>
      </c>
      <c r="AQ74" s="67">
        <v>82.62</v>
      </c>
      <c r="AR74" s="67">
        <f t="shared" si="124"/>
        <v>16.950175849941381</v>
      </c>
      <c r="AS74" s="81">
        <f>SUMIFS($AR$3:$AR74,$D$3:$D74,D74)</f>
        <v>97.926641107601483</v>
      </c>
      <c r="AT74" s="67">
        <f t="shared" si="166"/>
        <v>64.998662363000079</v>
      </c>
      <c r="AU74" s="79">
        <f t="shared" si="125"/>
        <v>218.96448594699999</v>
      </c>
      <c r="AV74" s="40">
        <f t="shared" si="126"/>
        <v>1452.4623545049999</v>
      </c>
      <c r="AW74" s="67">
        <f t="shared" si="127"/>
        <v>1.3523405930950405</v>
      </c>
      <c r="AX74" s="67">
        <f>SUMIFS($AV$3:$AV74,$D$3:$D74,D74)</f>
        <v>9679.8230782800001</v>
      </c>
      <c r="AY74" s="67">
        <f t="shared" si="65"/>
        <v>9679.8230782800001</v>
      </c>
      <c r="AZ74" s="67">
        <f t="shared" si="66"/>
        <v>9.0125693393254647</v>
      </c>
      <c r="BA74" s="262">
        <f t="shared" si="128"/>
        <v>1296.1519122319999</v>
      </c>
      <c r="BB74" s="262">
        <f t="shared" si="129"/>
        <v>1.2068050096392771</v>
      </c>
      <c r="BC74" s="262">
        <f t="shared" si="67"/>
        <v>8948.3006588469998</v>
      </c>
      <c r="BD74" s="262">
        <f t="shared" si="68"/>
        <v>8.3314725387853326</v>
      </c>
      <c r="BE74" s="260">
        <f t="shared" si="130"/>
        <v>1241.2977214709999</v>
      </c>
      <c r="BF74" s="260">
        <f t="shared" si="131"/>
        <v>1.1557320516122442</v>
      </c>
      <c r="BG74" s="260">
        <f t="shared" si="69"/>
        <v>8503.1539737620005</v>
      </c>
      <c r="BH74" s="260">
        <f t="shared" si="70"/>
        <v>7.9170108969706652</v>
      </c>
      <c r="BI74" s="71">
        <f t="shared" si="96"/>
        <v>0.10394053570034445</v>
      </c>
      <c r="BJ74" s="71">
        <f t="shared" si="71"/>
        <v>0.12761295317223942</v>
      </c>
      <c r="BK74" s="74">
        <f t="shared" si="109"/>
        <v>0.12761295317223942</v>
      </c>
      <c r="BL74" s="67">
        <f t="shared" si="132"/>
        <v>787.60097884300001</v>
      </c>
      <c r="BM74" s="67">
        <f>SUMIFS($BL$3:$BL74,$D$3:$D74,D74)</f>
        <v>5221.7113067649998</v>
      </c>
      <c r="BN74" s="67">
        <f t="shared" si="72"/>
        <v>5221.7113067649998</v>
      </c>
      <c r="BO74" s="71">
        <f t="shared" si="97"/>
        <v>0.11789222925421905</v>
      </c>
      <c r="BP74" s="71">
        <f t="shared" si="97"/>
        <v>0.17931399700407669</v>
      </c>
      <c r="BQ74" s="71">
        <f t="shared" si="97"/>
        <v>0.17931399700407669</v>
      </c>
      <c r="BR74" s="67">
        <v>307.44806939799997</v>
      </c>
      <c r="BS74" s="67">
        <f t="shared" si="167"/>
        <v>480.15290944500003</v>
      </c>
      <c r="BT74" s="67">
        <f t="shared" si="133"/>
        <v>101.96899973699999</v>
      </c>
      <c r="BU74" s="67">
        <f t="shared" si="134"/>
        <v>54.854190760999998</v>
      </c>
      <c r="BV74" s="67">
        <f t="shared" si="135"/>
        <v>11.253790601611957</v>
      </c>
      <c r="BW74" s="67">
        <f t="shared" si="136"/>
        <v>5.1072958027032891E-2</v>
      </c>
      <c r="BX74" s="67">
        <f t="shared" si="73"/>
        <v>445.14668508499994</v>
      </c>
      <c r="BY74" s="67">
        <f t="shared" si="137"/>
        <v>277.38971373599998</v>
      </c>
      <c r="BZ74" s="67">
        <f t="shared" si="138"/>
        <v>194.740625384</v>
      </c>
      <c r="CA74" s="67">
        <f t="shared" si="139"/>
        <v>35.907846044000003</v>
      </c>
      <c r="CB74" s="40">
        <f t="shared" si="140"/>
        <v>-299.31921091099957</v>
      </c>
      <c r="CC74" s="40">
        <f>SUMIFS($CB$3:$CB74,$D$3:$D74,D74)</f>
        <v>3039.2896595860002</v>
      </c>
      <c r="CD74" s="40">
        <f t="shared" si="59"/>
        <v>3039.2896595860002</v>
      </c>
      <c r="CE74" s="73">
        <f t="shared" si="98"/>
        <v>-3.0293882439552777E-2</v>
      </c>
      <c r="CF74" s="73">
        <f t="shared" si="98"/>
        <v>0.3641222753887472</v>
      </c>
      <c r="CG74" s="73">
        <f t="shared" si="98"/>
        <v>0.3641222753887472</v>
      </c>
      <c r="CH74" s="14">
        <f t="shared" si="141"/>
        <v>-61.407809975879154</v>
      </c>
      <c r="CI74" s="14">
        <f t="shared" si="142"/>
        <v>-0.27868640998001665</v>
      </c>
      <c r="CJ74" s="14">
        <f t="shared" si="74"/>
        <v>716.34737034224145</v>
      </c>
      <c r="CK74" s="264">
        <f t="shared" si="75"/>
        <v>2.8297840340467197</v>
      </c>
      <c r="CL74" s="81">
        <f t="shared" si="143"/>
        <v>-244.46502014999959</v>
      </c>
      <c r="CM74" s="81">
        <f t="shared" si="144"/>
        <v>-0.22761345195298374</v>
      </c>
      <c r="CN74" s="40">
        <f t="shared" si="145"/>
        <v>283.39011580400006</v>
      </c>
      <c r="CO74" s="40">
        <f>SUMIFS($CN$3:$CN74,$D$3:$D74,D74)</f>
        <v>1246.9533825809999</v>
      </c>
      <c r="CP74" s="40">
        <f t="shared" si="76"/>
        <v>1246.9533825809999</v>
      </c>
      <c r="CQ74" s="73">
        <f t="shared" si="99"/>
        <v>-0.1856614463231786</v>
      </c>
      <c r="CR74" s="73">
        <f t="shared" si="99"/>
        <v>-0.18371745007815887</v>
      </c>
      <c r="CS74" s="73">
        <f t="shared" si="99"/>
        <v>-0.18371745007815887</v>
      </c>
      <c r="CT74" s="40">
        <f t="shared" si="146"/>
        <v>58.139824461547484</v>
      </c>
      <c r="CU74" s="40">
        <f t="shared" si="147"/>
        <v>0.26385534612651773</v>
      </c>
      <c r="CV74" s="40">
        <f t="shared" si="148"/>
        <v>1.160997854251548</v>
      </c>
      <c r="CW74" s="40">
        <f t="shared" si="77"/>
        <v>285.56400152751451</v>
      </c>
      <c r="CX74" s="267">
        <f t="shared" si="78"/>
        <v>1.160997854251548</v>
      </c>
      <c r="CY74" s="67">
        <v>131.17334401100001</v>
      </c>
      <c r="CZ74" s="67">
        <f t="shared" si="149"/>
        <v>26.911295664624852</v>
      </c>
      <c r="DA74" s="67">
        <f t="shared" si="79"/>
        <v>128.86415032120905</v>
      </c>
      <c r="DB74" s="67">
        <v>0</v>
      </c>
      <c r="DC74" s="67">
        <f t="shared" si="150"/>
        <v>0</v>
      </c>
      <c r="DD74" s="67">
        <f t="shared" si="151"/>
        <v>152.21677179300005</v>
      </c>
      <c r="DE74" s="67">
        <f t="shared" si="152"/>
        <v>31.228528796922635</v>
      </c>
      <c r="DF74" s="81">
        <f t="shared" si="153"/>
        <v>1735.852470309</v>
      </c>
      <c r="DG74" s="81">
        <f t="shared" si="154"/>
        <v>1.6161959392215584</v>
      </c>
      <c r="DH74" s="40">
        <f t="shared" si="155"/>
        <v>-582.70932671499963</v>
      </c>
      <c r="DI74" s="40">
        <f>SUMIFS($DH$3:$DH74,$D$3:$D74,D74)</f>
        <v>1792.3362770050005</v>
      </c>
      <c r="DJ74" s="40">
        <f t="shared" si="60"/>
        <v>1792.3362770050005</v>
      </c>
      <c r="DK74" s="40">
        <f t="shared" si="156"/>
        <v>-119.54763443742664</v>
      </c>
      <c r="DL74" s="40">
        <f t="shared" si="80"/>
        <v>430.78336881472694</v>
      </c>
      <c r="DM74" s="73">
        <f t="shared" si="100"/>
        <v>-0.1126304244671299</v>
      </c>
      <c r="DN74" s="73">
        <f t="shared" si="100"/>
        <v>1.558951238674799</v>
      </c>
      <c r="DO74" s="73">
        <f t="shared" si="100"/>
        <v>1.558951238674799</v>
      </c>
      <c r="DP74" s="67">
        <f t="shared" si="157"/>
        <v>-0.54254175610653432</v>
      </c>
      <c r="DQ74" s="264">
        <f t="shared" si="81"/>
        <v>1.6687861797951717</v>
      </c>
      <c r="DR74" s="81">
        <f t="shared" si="158"/>
        <v>-527.85513595399959</v>
      </c>
      <c r="DS74" s="81">
        <f t="shared" si="82"/>
        <v>2237.4829620899995</v>
      </c>
      <c r="DT74" s="81">
        <f t="shared" si="159"/>
        <v>-0.49146879807950145</v>
      </c>
      <c r="DU74" s="264">
        <f t="shared" si="83"/>
        <v>2.0832478216098385</v>
      </c>
      <c r="DV74" s="70">
        <v>771.05395473999999</v>
      </c>
      <c r="DW74" s="70">
        <v>844.91124159399999</v>
      </c>
      <c r="DX74" s="217">
        <v>69.310122501611858</v>
      </c>
      <c r="DY74" s="218">
        <f t="shared" si="160"/>
        <v>1663.7442006644601</v>
      </c>
      <c r="DZ74" s="218">
        <f t="shared" si="84"/>
        <v>18762.885271783525</v>
      </c>
      <c r="EA74" s="71">
        <f t="shared" si="105"/>
        <v>6.8297925798407544E-2</v>
      </c>
      <c r="EB74" s="219">
        <f t="shared" si="161"/>
        <v>931.65034734570429</v>
      </c>
      <c r="EC74" s="219">
        <f t="shared" si="85"/>
        <v>12767.766492242145</v>
      </c>
      <c r="ED74" s="71">
        <f t="shared" si="106"/>
        <v>0.11919446565248393</v>
      </c>
      <c r="EE74" s="219">
        <f t="shared" si="162"/>
        <v>2095.5991738020975</v>
      </c>
      <c r="EF74" s="219">
        <f t="shared" si="86"/>
        <v>14251.610311424101</v>
      </c>
      <c r="EG74" s="71">
        <f t="shared" si="107"/>
        <v>2.6200906224499665E-2</v>
      </c>
      <c r="EH74" s="219">
        <f t="shared" si="163"/>
        <v>408.87262289488751</v>
      </c>
      <c r="EI74" s="219">
        <f t="shared" si="87"/>
        <v>1826.2654270064108</v>
      </c>
      <c r="EJ74" s="74">
        <f t="shared" si="108"/>
        <v>-0.2557154008422915</v>
      </c>
    </row>
    <row r="75" spans="1:140">
      <c r="A75" s="72">
        <v>39814</v>
      </c>
      <c r="B75" s="87">
        <f t="shared" si="110"/>
        <v>1</v>
      </c>
      <c r="C75" t="str">
        <f t="shared" si="111"/>
        <v>Enero</v>
      </c>
      <c r="D75">
        <f t="shared" si="164"/>
        <v>2009</v>
      </c>
      <c r="E75" s="65">
        <f t="shared" si="112"/>
        <v>111030.93359014504</v>
      </c>
      <c r="F75" s="65">
        <f t="shared" si="113"/>
        <v>4978.5714285714284</v>
      </c>
      <c r="G75" s="40">
        <f t="shared" si="114"/>
        <v>940.72586127900001</v>
      </c>
      <c r="H75" s="67">
        <f t="shared" si="165"/>
        <v>0.84726465937101469</v>
      </c>
      <c r="I75" s="67">
        <f>SUMIFS($G$3:$G75,$D$3:$D75,D75)</f>
        <v>940.72586127900001</v>
      </c>
      <c r="J75" s="14">
        <f t="shared" si="61"/>
        <v>12625.422707645001</v>
      </c>
      <c r="K75" s="14">
        <f t="shared" si="62"/>
        <v>11.3710857861017</v>
      </c>
      <c r="L75" s="71">
        <f t="shared" si="88"/>
        <v>-9.0572883683312955E-2</v>
      </c>
      <c r="M75" s="71">
        <f t="shared" si="89"/>
        <v>-9.0572883683312955E-2</v>
      </c>
      <c r="N75" s="71">
        <f t="shared" si="101"/>
        <v>0.14130066780862727</v>
      </c>
      <c r="O75" s="67">
        <f t="shared" si="115"/>
        <v>601.88127809000002</v>
      </c>
      <c r="P75" s="67">
        <f t="shared" si="116"/>
        <v>0.54208431707127624</v>
      </c>
      <c r="Q75" s="67">
        <f>SUMIFS($O$3:$O75,$D$3:$D75,D75)</f>
        <v>601.88127809000002</v>
      </c>
      <c r="R75" s="67">
        <f t="shared" si="58"/>
        <v>8625.4216009000011</v>
      </c>
      <c r="S75" s="71">
        <f t="shared" si="90"/>
        <v>-4.8322370562842942E-2</v>
      </c>
      <c r="T75" s="71">
        <f t="shared" si="91"/>
        <v>-4.8322370562842942E-2</v>
      </c>
      <c r="U75" s="71">
        <f t="shared" si="91"/>
        <v>0.21522677906339927</v>
      </c>
      <c r="V75" s="67">
        <v>311.98086993300001</v>
      </c>
      <c r="W75" s="67">
        <f t="shared" si="63"/>
        <v>3857.2379103588</v>
      </c>
      <c r="X75" s="71">
        <f t="shared" si="102"/>
        <v>0.20823474598918779</v>
      </c>
      <c r="Y75" s="71">
        <f t="shared" si="92"/>
        <v>0.22704089177301245</v>
      </c>
      <c r="Z75" s="67">
        <v>330.56002752133327</v>
      </c>
      <c r="AA75" s="67">
        <f t="shared" si="64"/>
        <v>4650.124686975334</v>
      </c>
      <c r="AB75" s="71">
        <f t="shared" si="103"/>
        <v>0.19517021877444396</v>
      </c>
      <c r="AC75" s="71">
        <f t="shared" si="93"/>
        <v>-8.6073435064440651E-2</v>
      </c>
      <c r="AD75" s="67">
        <v>199.69782137300001</v>
      </c>
      <c r="AE75" s="67">
        <v>148.18409739000001</v>
      </c>
      <c r="AF75" s="71">
        <f t="shared" si="94"/>
        <v>9.3455056050058882E-2</v>
      </c>
      <c r="AG75" s="71">
        <f t="shared" si="95"/>
        <v>-0.19915918482540129</v>
      </c>
      <c r="AH75" s="67">
        <f t="shared" si="117"/>
        <v>6.3281085300000006</v>
      </c>
      <c r="AI75" s="67">
        <f t="shared" si="118"/>
        <v>5.6994103583415025E-3</v>
      </c>
      <c r="AJ75" s="67">
        <f t="shared" si="119"/>
        <v>3.149718182</v>
      </c>
      <c r="AK75" s="67">
        <f t="shared" si="120"/>
        <v>2.8367933873516171E-3</v>
      </c>
      <c r="AL75" s="67">
        <f t="shared" si="121"/>
        <v>329.36675647699997</v>
      </c>
      <c r="AM75" s="67">
        <f t="shared" si="122"/>
        <v>66.156880784476314</v>
      </c>
      <c r="AN75" s="67">
        <v>130.57840407200001</v>
      </c>
      <c r="AO75" s="67">
        <f t="shared" si="123"/>
        <v>26.228086901119084</v>
      </c>
      <c r="AP75" s="81">
        <f>SUMIFS($AO$3:$AO75,$D$3:$D75,D75)</f>
        <v>26.228086901119084</v>
      </c>
      <c r="AQ75" s="67">
        <v>164.46</v>
      </c>
      <c r="AR75" s="67">
        <f t="shared" si="124"/>
        <v>33.03357245337159</v>
      </c>
      <c r="AS75" s="81">
        <f>SUMIFS($AR$3:$AR75,$D$3:$D75,D75)</f>
        <v>33.03357245337159</v>
      </c>
      <c r="AT75" s="67">
        <f t="shared" si="166"/>
        <v>34.328352404999947</v>
      </c>
      <c r="AU75" s="79">
        <f t="shared" si="125"/>
        <v>295.03840407200005</v>
      </c>
      <c r="AV75" s="40">
        <f t="shared" si="126"/>
        <v>644.78271129300003</v>
      </c>
      <c r="AW75" s="67">
        <f t="shared" si="127"/>
        <v>0.58072348889105452</v>
      </c>
      <c r="AX75" s="67">
        <f>SUMIFS($AV$3:$AV75,$D$3:$D75,D75)</f>
        <v>644.78271129300003</v>
      </c>
      <c r="AY75" s="67">
        <f t="shared" si="65"/>
        <v>9713.4651909500008</v>
      </c>
      <c r="AZ75" s="67">
        <f t="shared" si="66"/>
        <v>8.7484315198194054</v>
      </c>
      <c r="BA75" s="262">
        <f t="shared" si="128"/>
        <v>644.64137129300002</v>
      </c>
      <c r="BB75" s="262">
        <f t="shared" si="129"/>
        <v>0.58059619103321447</v>
      </c>
      <c r="BC75" s="262">
        <f t="shared" si="67"/>
        <v>8981.8014315170003</v>
      </c>
      <c r="BD75" s="262">
        <f t="shared" si="68"/>
        <v>8.0894586230104544</v>
      </c>
      <c r="BE75" s="260">
        <f t="shared" si="130"/>
        <v>590.66509630200005</v>
      </c>
      <c r="BF75" s="260">
        <f t="shared" si="131"/>
        <v>0.53198246398824001</v>
      </c>
      <c r="BG75" s="260">
        <f t="shared" si="69"/>
        <v>8561.9678847590003</v>
      </c>
      <c r="BH75" s="260">
        <f t="shared" si="70"/>
        <v>7.7113355782130881</v>
      </c>
      <c r="BI75" s="71">
        <f t="shared" si="96"/>
        <v>5.5048073627903538E-2</v>
      </c>
      <c r="BJ75" s="71">
        <f t="shared" si="71"/>
        <v>5.5048073627903538E-2</v>
      </c>
      <c r="BK75" s="74">
        <f t="shared" si="109"/>
        <v>0.12238665129348836</v>
      </c>
      <c r="BL75" s="67">
        <f t="shared" si="132"/>
        <v>416.82089053999994</v>
      </c>
      <c r="BM75" s="67">
        <f>SUMIFS($BL$3:$BL75,$D$3:$D75,D75)</f>
        <v>416.82089053999994</v>
      </c>
      <c r="BN75" s="67">
        <f t="shared" si="72"/>
        <v>5257.6371251359997</v>
      </c>
      <c r="BO75" s="71">
        <f t="shared" si="97"/>
        <v>9.4319462224651485E-2</v>
      </c>
      <c r="BP75" s="71">
        <f t="shared" si="97"/>
        <v>9.4319462224651485E-2</v>
      </c>
      <c r="BQ75" s="71">
        <f t="shared" si="97"/>
        <v>0.16764318413390389</v>
      </c>
      <c r="BR75" s="67">
        <v>325.49693840700002</v>
      </c>
      <c r="BS75" s="67">
        <f t="shared" si="167"/>
        <v>91.323952132999921</v>
      </c>
      <c r="BT75" s="67">
        <f t="shared" si="133"/>
        <v>4.4804507570000007</v>
      </c>
      <c r="BU75" s="67">
        <f t="shared" si="134"/>
        <v>53.976274990999997</v>
      </c>
      <c r="BV75" s="67">
        <f t="shared" si="135"/>
        <v>10.841719510387374</v>
      </c>
      <c r="BW75" s="67">
        <f t="shared" si="136"/>
        <v>4.8613727044974485E-2</v>
      </c>
      <c r="BX75" s="67">
        <f t="shared" si="73"/>
        <v>419.83354675800001</v>
      </c>
      <c r="BY75" s="67">
        <f t="shared" si="137"/>
        <v>41.554823604999996</v>
      </c>
      <c r="BZ75" s="67">
        <f t="shared" si="138"/>
        <v>123.69230318700002</v>
      </c>
      <c r="CA75" s="67">
        <f t="shared" si="139"/>
        <v>4.2579682129999998</v>
      </c>
      <c r="CB75" s="40">
        <f t="shared" si="140"/>
        <v>295.94314998599998</v>
      </c>
      <c r="CC75" s="40">
        <f>SUMIFS($CB$3:$CB75,$D$3:$D75,D75)</f>
        <v>295.94314998599998</v>
      </c>
      <c r="CD75" s="40">
        <f t="shared" si="59"/>
        <v>2911.9575166950008</v>
      </c>
      <c r="CE75" s="73">
        <f t="shared" si="98"/>
        <v>-0.30082583376299632</v>
      </c>
      <c r="CF75" s="73">
        <f t="shared" si="98"/>
        <v>-0.30082583376299632</v>
      </c>
      <c r="CG75" s="73">
        <f t="shared" si="98"/>
        <v>0.20927674953668829</v>
      </c>
      <c r="CH75" s="14">
        <f t="shared" si="141"/>
        <v>59.443387371649926</v>
      </c>
      <c r="CI75" s="14">
        <f t="shared" si="142"/>
        <v>0.26654117047996029</v>
      </c>
      <c r="CJ75" s="14">
        <f t="shared" si="74"/>
        <v>685.81050413099445</v>
      </c>
      <c r="CK75" s="264">
        <f t="shared" si="75"/>
        <v>2.6226542662822951</v>
      </c>
      <c r="CL75" s="81">
        <f t="shared" si="143"/>
        <v>349.91942497699995</v>
      </c>
      <c r="CM75" s="81">
        <f t="shared" si="144"/>
        <v>0.31515489752493475</v>
      </c>
      <c r="CN75" s="40">
        <f t="shared" si="145"/>
        <v>2.4334052349999995</v>
      </c>
      <c r="CO75" s="40">
        <f>SUMIFS($CN$3:$CN75,$D$3:$D75,D75)</f>
        <v>2.4334052349999995</v>
      </c>
      <c r="CP75" s="40">
        <f t="shared" si="76"/>
        <v>1226.35626426</v>
      </c>
      <c r="CQ75" s="73">
        <f t="shared" si="99"/>
        <v>-0.89433999496003469</v>
      </c>
      <c r="CR75" s="73">
        <f t="shared" si="99"/>
        <v>-0.89433999496003469</v>
      </c>
      <c r="CS75" s="73">
        <f t="shared" si="99"/>
        <v>-0.16357118008103677</v>
      </c>
      <c r="CT75" s="40">
        <f t="shared" si="146"/>
        <v>0.48877580043041602</v>
      </c>
      <c r="CU75" s="40">
        <f t="shared" si="147"/>
        <v>2.1916461983311516E-3</v>
      </c>
      <c r="CV75" s="40">
        <f t="shared" si="148"/>
        <v>2.1916461983311516E-3</v>
      </c>
      <c r="CW75" s="40">
        <f t="shared" si="77"/>
        <v>281.15692731120902</v>
      </c>
      <c r="CX75" s="267">
        <f t="shared" si="78"/>
        <v>1.10451765522113</v>
      </c>
      <c r="CY75" s="67">
        <v>0.43937369899999995</v>
      </c>
      <c r="CZ75" s="67">
        <f t="shared" si="149"/>
        <v>8.8252966800573873E-2</v>
      </c>
      <c r="DA75" s="67">
        <f t="shared" si="79"/>
        <v>125.72951879109205</v>
      </c>
      <c r="DB75" s="67">
        <v>0</v>
      </c>
      <c r="DC75" s="67">
        <f t="shared" si="150"/>
        <v>0</v>
      </c>
      <c r="DD75" s="67">
        <f t="shared" si="151"/>
        <v>1.9940315359999996</v>
      </c>
      <c r="DE75" s="67">
        <f t="shared" si="152"/>
        <v>0.40052283362984209</v>
      </c>
      <c r="DF75" s="81">
        <f t="shared" si="153"/>
        <v>647.21611652800004</v>
      </c>
      <c r="DG75" s="81">
        <f t="shared" si="154"/>
        <v>0.58291513508938564</v>
      </c>
      <c r="DH75" s="40">
        <f t="shared" si="155"/>
        <v>293.50974475099997</v>
      </c>
      <c r="DI75" s="40">
        <f>SUMIFS($DH$3:$DH75,$D$3:$D75,D75)</f>
        <v>293.50974475099997</v>
      </c>
      <c r="DJ75" s="40">
        <f t="shared" si="60"/>
        <v>1685.6012524350003</v>
      </c>
      <c r="DK75" s="40">
        <f t="shared" si="156"/>
        <v>58.954611571219509</v>
      </c>
      <c r="DL75" s="40">
        <f t="shared" si="80"/>
        <v>404.65357681978548</v>
      </c>
      <c r="DM75" s="73">
        <f t="shared" si="100"/>
        <v>-0.26667437715943654</v>
      </c>
      <c r="DN75" s="73">
        <f t="shared" si="100"/>
        <v>-0.26667437715943654</v>
      </c>
      <c r="DO75" s="73">
        <f t="shared" si="100"/>
        <v>0.78969998627086557</v>
      </c>
      <c r="DP75" s="67">
        <f t="shared" si="157"/>
        <v>0.26434952428162917</v>
      </c>
      <c r="DQ75" s="264">
        <f t="shared" si="81"/>
        <v>1.5181366110611649</v>
      </c>
      <c r="DR75" s="81">
        <f t="shared" si="158"/>
        <v>347.48601974199994</v>
      </c>
      <c r="DS75" s="81">
        <f t="shared" si="82"/>
        <v>2105.4347991929999</v>
      </c>
      <c r="DT75" s="81">
        <f t="shared" si="159"/>
        <v>0.31296325132660358</v>
      </c>
      <c r="DU75" s="264">
        <f t="shared" si="83"/>
        <v>1.8962596558585323</v>
      </c>
      <c r="DV75" s="70">
        <v>412.20829225699998</v>
      </c>
      <c r="DW75" s="70">
        <v>452.66488173300002</v>
      </c>
      <c r="DX75" s="217">
        <v>69.374597034171501</v>
      </c>
      <c r="DY75" s="218">
        <f t="shared" si="160"/>
        <v>1356.0091178845064</v>
      </c>
      <c r="DZ75" s="218">
        <f t="shared" si="84"/>
        <v>18539.781153726595</v>
      </c>
      <c r="EA75" s="71">
        <f t="shared" si="105"/>
        <v>3.9248282129716427E-2</v>
      </c>
      <c r="EB75" s="219">
        <f t="shared" si="161"/>
        <v>867.58165642898712</v>
      </c>
      <c r="EC75" s="219">
        <f t="shared" si="85"/>
        <v>12669.877525847849</v>
      </c>
      <c r="ED75" s="71">
        <f t="shared" si="106"/>
        <v>0.10609929874693114</v>
      </c>
      <c r="EE75" s="219">
        <f t="shared" si="162"/>
        <v>929.42191934520736</v>
      </c>
      <c r="EF75" s="219">
        <f t="shared" si="86"/>
        <v>14248.080391729669</v>
      </c>
      <c r="EG75" s="71">
        <f t="shared" si="107"/>
        <v>2.3431108719872418E-2</v>
      </c>
      <c r="EH75" s="219">
        <f t="shared" si="163"/>
        <v>3.5076315236849434</v>
      </c>
      <c r="EI75" s="219">
        <f t="shared" si="87"/>
        <v>1794.6152415661625</v>
      </c>
      <c r="EJ75" s="74">
        <f t="shared" si="108"/>
        <v>-0.23588635268086389</v>
      </c>
    </row>
    <row r="76" spans="1:140">
      <c r="A76" s="66">
        <v>39845</v>
      </c>
      <c r="B76" s="86">
        <f t="shared" si="110"/>
        <v>2</v>
      </c>
      <c r="C76" t="str">
        <f t="shared" si="111"/>
        <v>Febrero</v>
      </c>
      <c r="D76">
        <f t="shared" si="164"/>
        <v>2009</v>
      </c>
      <c r="E76" s="65">
        <f t="shared" si="112"/>
        <v>111030.93359014504</v>
      </c>
      <c r="F76" s="65">
        <f t="shared" si="113"/>
        <v>5085.75</v>
      </c>
      <c r="G76" s="40">
        <f t="shared" si="114"/>
        <v>936.44543586400005</v>
      </c>
      <c r="H76" s="67">
        <f t="shared" si="165"/>
        <v>0.84340949461954062</v>
      </c>
      <c r="I76" s="67">
        <f>SUMIFS($G$3:$G76,$D$3:$D76,D76)</f>
        <v>1877.1712971430002</v>
      </c>
      <c r="J76" s="14">
        <f t="shared" si="61"/>
        <v>12547.406453272</v>
      </c>
      <c r="K76" s="14">
        <f t="shared" si="62"/>
        <v>11.300820453864663</v>
      </c>
      <c r="L76" s="71">
        <f t="shared" si="88"/>
        <v>-8.3805048249115277E-2</v>
      </c>
      <c r="M76" s="71">
        <f t="shared" si="89"/>
        <v>-7.6904091227706806E-2</v>
      </c>
      <c r="N76" s="71">
        <f t="shared" si="101"/>
        <v>9.6234286746608166E-2</v>
      </c>
      <c r="O76" s="67">
        <f t="shared" si="115"/>
        <v>600.30466626600003</v>
      </c>
      <c r="P76" s="67">
        <f t="shared" si="116"/>
        <v>0.54066434177878719</v>
      </c>
      <c r="Q76" s="67">
        <f>SUMIFS($O$3:$O76,$D$3:$D76,D76)</f>
        <v>1202.1859443560002</v>
      </c>
      <c r="R76" s="67">
        <f t="shared" si="58"/>
        <v>8546.7187624720009</v>
      </c>
      <c r="S76" s="71">
        <f t="shared" si="90"/>
        <v>-0.11590864295891401</v>
      </c>
      <c r="T76" s="71">
        <f t="shared" si="91"/>
        <v>-8.331538571639141E-2</v>
      </c>
      <c r="U76" s="71">
        <f t="shared" si="91"/>
        <v>0.16067311043090338</v>
      </c>
      <c r="V76" s="67">
        <v>246.69295531300006</v>
      </c>
      <c r="W76" s="67">
        <f t="shared" si="63"/>
        <v>3896.6933678877999</v>
      </c>
      <c r="X76" s="71">
        <f t="shared" si="102"/>
        <v>0.21157382131773783</v>
      </c>
      <c r="Y76" s="71">
        <f t="shared" si="92"/>
        <v>0.19038763713564899</v>
      </c>
      <c r="Z76" s="67">
        <v>335.22376333733337</v>
      </c>
      <c r="AA76" s="67">
        <f t="shared" si="64"/>
        <v>4609.4442809326665</v>
      </c>
      <c r="AB76" s="71">
        <f t="shared" si="103"/>
        <v>0.15131257093929662</v>
      </c>
      <c r="AC76" s="71">
        <f t="shared" si="93"/>
        <v>-0.10822015118843487</v>
      </c>
      <c r="AD76" s="67">
        <v>158.44154816800003</v>
      </c>
      <c r="AE76" s="67">
        <v>146.666802058</v>
      </c>
      <c r="AF76" s="71">
        <f t="shared" si="94"/>
        <v>9.6508103242063381E-3</v>
      </c>
      <c r="AG76" s="71">
        <f t="shared" si="95"/>
        <v>-0.17989525316557309</v>
      </c>
      <c r="AH76" s="67">
        <f t="shared" si="117"/>
        <v>92.366327411</v>
      </c>
      <c r="AI76" s="67">
        <f t="shared" si="118"/>
        <v>8.3189724182593308E-2</v>
      </c>
      <c r="AJ76" s="67">
        <f t="shared" si="119"/>
        <v>34.500920296999993</v>
      </c>
      <c r="AK76" s="67">
        <f t="shared" si="120"/>
        <v>3.107325065315154E-2</v>
      </c>
      <c r="AL76" s="67">
        <f t="shared" si="121"/>
        <v>209.27352188999998</v>
      </c>
      <c r="AM76" s="67">
        <f t="shared" si="122"/>
        <v>41.148999044388731</v>
      </c>
      <c r="AN76" s="67">
        <v>132.07897184699999</v>
      </c>
      <c r="AO76" s="67">
        <f t="shared" si="123"/>
        <v>25.970401975519831</v>
      </c>
      <c r="AP76" s="81">
        <f>SUMIFS($AO$3:$AO76,$D$3:$D76,D76)</f>
        <v>52.198488876638919</v>
      </c>
      <c r="AQ76" s="67">
        <v>0</v>
      </c>
      <c r="AR76" s="67">
        <f t="shared" si="124"/>
        <v>0</v>
      </c>
      <c r="AS76" s="81">
        <f>SUMIFS($AR$3:$AR76,$D$3:$D76,D76)</f>
        <v>33.03357245337159</v>
      </c>
      <c r="AT76" s="67">
        <f t="shared" si="166"/>
        <v>77.194550042999992</v>
      </c>
      <c r="AU76" s="79">
        <f t="shared" si="125"/>
        <v>132.07897184699999</v>
      </c>
      <c r="AV76" s="40">
        <f t="shared" si="126"/>
        <v>746.20260054200003</v>
      </c>
      <c r="AW76" s="67">
        <f t="shared" si="127"/>
        <v>0.67206730270007564</v>
      </c>
      <c r="AX76" s="67">
        <f>SUMIFS($AV$3:$AV76,$D$3:$D76,D76)</f>
        <v>1390.9853118350002</v>
      </c>
      <c r="AY76" s="67">
        <f t="shared" si="65"/>
        <v>9775.3338906710014</v>
      </c>
      <c r="AZ76" s="67">
        <f t="shared" si="66"/>
        <v>8.8041535584626001</v>
      </c>
      <c r="BA76" s="262">
        <f t="shared" si="128"/>
        <v>703.79945201500004</v>
      </c>
      <c r="BB76" s="262">
        <f t="shared" si="129"/>
        <v>0.63387691092734211</v>
      </c>
      <c r="BC76" s="262">
        <f t="shared" si="67"/>
        <v>9057.4771074850014</v>
      </c>
      <c r="BD76" s="262">
        <f t="shared" si="68"/>
        <v>8.1576159135249604</v>
      </c>
      <c r="BE76" s="260">
        <f t="shared" si="130"/>
        <v>685.77256334500009</v>
      </c>
      <c r="BF76" s="260">
        <f t="shared" si="131"/>
        <v>0.61764099532516981</v>
      </c>
      <c r="BG76" s="260">
        <f t="shared" si="69"/>
        <v>8639.2294172320017</v>
      </c>
      <c r="BH76" s="260">
        <f t="shared" si="70"/>
        <v>7.7809211702411636</v>
      </c>
      <c r="BI76" s="71">
        <f t="shared" si="96"/>
        <v>9.0407182293286592E-2</v>
      </c>
      <c r="BJ76" s="71">
        <f t="shared" si="71"/>
        <v>7.3726509037416177E-2</v>
      </c>
      <c r="BK76" s="74">
        <f t="shared" si="109"/>
        <v>0.11343738244377444</v>
      </c>
      <c r="BL76" s="67">
        <f t="shared" si="132"/>
        <v>442.11215306500003</v>
      </c>
      <c r="BM76" s="67">
        <f>SUMIFS($BL$3:$BL76,$D$3:$D76,D76)</f>
        <v>858.93304360499997</v>
      </c>
      <c r="BN76" s="67">
        <f t="shared" si="72"/>
        <v>5297.2351204089991</v>
      </c>
      <c r="BO76" s="71">
        <f t="shared" si="97"/>
        <v>9.8376652116327623E-2</v>
      </c>
      <c r="BP76" s="71">
        <f t="shared" si="97"/>
        <v>9.6404038599034347E-2</v>
      </c>
      <c r="BQ76" s="71">
        <f t="shared" si="97"/>
        <v>0.15848354860958902</v>
      </c>
      <c r="BR76" s="67">
        <v>325.80024952399998</v>
      </c>
      <c r="BS76" s="67">
        <f t="shared" si="167"/>
        <v>116.31190354100005</v>
      </c>
      <c r="BT76" s="67">
        <f t="shared" si="133"/>
        <v>29.443965044000002</v>
      </c>
      <c r="BU76" s="67">
        <f t="shared" si="134"/>
        <v>18.026888670000002</v>
      </c>
      <c r="BV76" s="67">
        <f t="shared" si="135"/>
        <v>3.5445880489603305</v>
      </c>
      <c r="BW76" s="67">
        <f t="shared" si="136"/>
        <v>1.6235915602172371E-2</v>
      </c>
      <c r="BX76" s="67">
        <f t="shared" si="73"/>
        <v>418.24769025299992</v>
      </c>
      <c r="BY76" s="67">
        <f t="shared" si="137"/>
        <v>93.600041812000015</v>
      </c>
      <c r="BZ76" s="67">
        <f t="shared" si="138"/>
        <v>127.625768714</v>
      </c>
      <c r="CA76" s="67">
        <f t="shared" si="139"/>
        <v>35.393783237000001</v>
      </c>
      <c r="CB76" s="40">
        <f t="shared" si="140"/>
        <v>190.24283532200002</v>
      </c>
      <c r="CC76" s="40">
        <f>SUMIFS($CB$3:$CB76,$D$3:$D76,D76)</f>
        <v>486.185985308</v>
      </c>
      <c r="CD76" s="40">
        <f t="shared" si="59"/>
        <v>2772.0725626010008</v>
      </c>
      <c r="CE76" s="73">
        <f t="shared" si="98"/>
        <v>-0.4237297149126954</v>
      </c>
      <c r="CF76" s="73">
        <f t="shared" si="98"/>
        <v>-0.35468012179047437</v>
      </c>
      <c r="CG76" s="73">
        <f t="shared" si="98"/>
        <v>3.9593241339424212E-2</v>
      </c>
      <c r="CH76" s="14">
        <f t="shared" si="141"/>
        <v>37.407036390306253</v>
      </c>
      <c r="CI76" s="14">
        <f t="shared" si="142"/>
        <v>0.17134219191946498</v>
      </c>
      <c r="CJ76" s="14">
        <f t="shared" si="74"/>
        <v>652.56958803239831</v>
      </c>
      <c r="CK76" s="264">
        <f t="shared" si="75"/>
        <v>2.496666895402063</v>
      </c>
      <c r="CL76" s="81">
        <f t="shared" si="143"/>
        <v>208.26972399200002</v>
      </c>
      <c r="CM76" s="81">
        <f t="shared" si="144"/>
        <v>0.18757810752163734</v>
      </c>
      <c r="CN76" s="40">
        <f t="shared" si="145"/>
        <v>39.361891436999997</v>
      </c>
      <c r="CO76" s="40">
        <f>SUMIFS($CN$3:$CN76,$D$3:$D76,D76)</f>
        <v>41.795296671999999</v>
      </c>
      <c r="CP76" s="40">
        <f t="shared" si="76"/>
        <v>1234.4520691480002</v>
      </c>
      <c r="CQ76" s="73">
        <f t="shared" si="99"/>
        <v>0.25893246586240681</v>
      </c>
      <c r="CR76" s="73">
        <f t="shared" si="99"/>
        <v>-0.23024114044734434</v>
      </c>
      <c r="CS76" s="73">
        <f t="shared" si="99"/>
        <v>-0.16665183671679051</v>
      </c>
      <c r="CT76" s="40">
        <f t="shared" si="146"/>
        <v>7.7396434030379</v>
      </c>
      <c r="CU76" s="40">
        <f t="shared" si="147"/>
        <v>3.5451283857793038E-2</v>
      </c>
      <c r="CV76" s="40">
        <f t="shared" si="148"/>
        <v>3.7642930056124194E-2</v>
      </c>
      <c r="CW76" s="40">
        <f t="shared" si="77"/>
        <v>282.20557084133344</v>
      </c>
      <c r="CX76" s="267">
        <f t="shared" si="78"/>
        <v>1.1118091411397162</v>
      </c>
      <c r="CY76" s="67">
        <v>31.988522150000001</v>
      </c>
      <c r="CZ76" s="67">
        <f t="shared" si="149"/>
        <v>6.2898337806616524</v>
      </c>
      <c r="DA76" s="67">
        <f t="shared" si="79"/>
        <v>128.68623275087324</v>
      </c>
      <c r="DB76" s="67">
        <v>0</v>
      </c>
      <c r="DC76" s="67">
        <f t="shared" si="150"/>
        <v>0</v>
      </c>
      <c r="DD76" s="67">
        <f t="shared" si="151"/>
        <v>7.3733692869999956</v>
      </c>
      <c r="DE76" s="67">
        <f t="shared" si="152"/>
        <v>1.4498096223762464</v>
      </c>
      <c r="DF76" s="81">
        <f t="shared" si="153"/>
        <v>785.56449197899997</v>
      </c>
      <c r="DG76" s="81">
        <f t="shared" si="154"/>
        <v>0.70751858655786859</v>
      </c>
      <c r="DH76" s="40">
        <f t="shared" si="155"/>
        <v>150.88094388500002</v>
      </c>
      <c r="DI76" s="40">
        <f>SUMIFS($DH$3:$DH76,$D$3:$D76,D76)</f>
        <v>444.39068863599999</v>
      </c>
      <c r="DJ76" s="40">
        <f t="shared" si="60"/>
        <v>1537.6204934530003</v>
      </c>
      <c r="DK76" s="40">
        <f t="shared" si="156"/>
        <v>29.66739298726835</v>
      </c>
      <c r="DL76" s="40">
        <f t="shared" si="80"/>
        <v>370.36401719106476</v>
      </c>
      <c r="DM76" s="73">
        <f t="shared" si="100"/>
        <v>-0.49514794823964003</v>
      </c>
      <c r="DN76" s="73">
        <f t="shared" si="100"/>
        <v>-0.36434476533283067</v>
      </c>
      <c r="DO76" s="73">
        <f t="shared" si="100"/>
        <v>0.29737168635011879</v>
      </c>
      <c r="DP76" s="67">
        <f t="shared" si="157"/>
        <v>0.13589090806167195</v>
      </c>
      <c r="DQ76" s="264">
        <f t="shared" si="81"/>
        <v>1.384857754262347</v>
      </c>
      <c r="DR76" s="81">
        <f t="shared" si="158"/>
        <v>168.90783255500003</v>
      </c>
      <c r="DS76" s="81">
        <f t="shared" si="82"/>
        <v>1955.8681837059999</v>
      </c>
      <c r="DT76" s="81">
        <f t="shared" si="159"/>
        <v>0.15212682366384431</v>
      </c>
      <c r="DU76" s="264">
        <f t="shared" si="83"/>
        <v>1.7615524975461434</v>
      </c>
      <c r="DV76" s="70">
        <v>435.54137316600003</v>
      </c>
      <c r="DW76" s="70">
        <v>476.89904574399998</v>
      </c>
      <c r="DX76" s="217">
        <v>69.181173436492585</v>
      </c>
      <c r="DY76" s="218">
        <f t="shared" si="160"/>
        <v>1353.6131137232655</v>
      </c>
      <c r="DZ76" s="218">
        <f t="shared" si="84"/>
        <v>18364.307696451233</v>
      </c>
      <c r="EA76" s="71">
        <f t="shared" si="105"/>
        <v>2.5362188340407599E-3</v>
      </c>
      <c r="EB76" s="219">
        <f t="shared" si="161"/>
        <v>867.72836661562542</v>
      </c>
      <c r="EC76" s="219">
        <f t="shared" si="85"/>
        <v>12514.145601131704</v>
      </c>
      <c r="ED76" s="71">
        <f t="shared" si="106"/>
        <v>6.1445510407440063E-2</v>
      </c>
      <c r="EE76" s="219">
        <f t="shared" si="162"/>
        <v>1078.6209072140186</v>
      </c>
      <c r="EF76" s="219">
        <f t="shared" si="86"/>
        <v>14295.212591292209</v>
      </c>
      <c r="EG76" s="71">
        <f t="shared" si="107"/>
        <v>1.9494428829233357E-2</v>
      </c>
      <c r="EH76" s="219">
        <f t="shared" si="163"/>
        <v>56.896825366996275</v>
      </c>
      <c r="EI76" s="219">
        <f t="shared" si="87"/>
        <v>1804.3850501814593</v>
      </c>
      <c r="EJ76" s="74">
        <f t="shared" si="108"/>
        <v>-0.23829612955380908</v>
      </c>
    </row>
    <row r="77" spans="1:140">
      <c r="A77" s="66">
        <v>39873</v>
      </c>
      <c r="B77" s="86">
        <f t="shared" si="110"/>
        <v>3</v>
      </c>
      <c r="C77" t="str">
        <f t="shared" si="111"/>
        <v>Marzo</v>
      </c>
      <c r="D77">
        <f t="shared" si="164"/>
        <v>2009</v>
      </c>
      <c r="E77" s="65">
        <f t="shared" si="112"/>
        <v>111030.93359014504</v>
      </c>
      <c r="F77" s="65">
        <f t="shared" si="113"/>
        <v>5124.545454545455</v>
      </c>
      <c r="G77" s="40">
        <f t="shared" si="114"/>
        <v>985.46210423200012</v>
      </c>
      <c r="H77" s="67">
        <f t="shared" si="165"/>
        <v>0.88755635242129349</v>
      </c>
      <c r="I77" s="67">
        <f>SUMIFS($G$3:$G77,$D$3:$D77,D77)</f>
        <v>2862.6334013750002</v>
      </c>
      <c r="J77" s="14">
        <f t="shared" si="61"/>
        <v>12539.930227188997</v>
      </c>
      <c r="K77" s="14">
        <f t="shared" si="62"/>
        <v>11.294086991539109</v>
      </c>
      <c r="L77" s="71">
        <f t="shared" si="88"/>
        <v>-5.8906428218440055E-2</v>
      </c>
      <c r="M77" s="71">
        <f t="shared" si="89"/>
        <v>-7.5293961918339036E-3</v>
      </c>
      <c r="N77" s="71">
        <f t="shared" si="101"/>
        <v>0.10167996172843252</v>
      </c>
      <c r="O77" s="67">
        <f t="shared" si="115"/>
        <v>617.58399484600011</v>
      </c>
      <c r="P77" s="67">
        <f t="shared" si="116"/>
        <v>0.55622696745550559</v>
      </c>
      <c r="Q77" s="67">
        <f>SUMIFS($O$3:$O77,$D$3:$D77,D77)</f>
        <v>1819.7699392020004</v>
      </c>
      <c r="R77" s="67">
        <f t="shared" si="58"/>
        <v>8604.3253051220017</v>
      </c>
      <c r="S77" s="71">
        <f t="shared" si="90"/>
        <v>0.10287296823129433</v>
      </c>
      <c r="T77" s="71">
        <f t="shared" si="91"/>
        <v>-2.7603214985540525E-2</v>
      </c>
      <c r="U77" s="71">
        <f t="shared" si="91"/>
        <v>0.1697206798652251</v>
      </c>
      <c r="V77" s="67">
        <v>231.38207823700003</v>
      </c>
      <c r="W77" s="67">
        <f t="shared" si="63"/>
        <v>3908.2609107347998</v>
      </c>
      <c r="X77" s="71">
        <f t="shared" si="102"/>
        <v>0.19894312733330466</v>
      </c>
      <c r="Y77" s="71">
        <f t="shared" si="92"/>
        <v>5.2624103435547021E-2</v>
      </c>
      <c r="Z77" s="67">
        <v>339.45667571633328</v>
      </c>
      <c r="AA77" s="67">
        <f t="shared" si="64"/>
        <v>4622.8525135629998</v>
      </c>
      <c r="AB77" s="71">
        <f t="shared" si="103"/>
        <v>0.15812286386403396</v>
      </c>
      <c r="AC77" s="71">
        <f t="shared" si="93"/>
        <v>4.1123437067898116E-2</v>
      </c>
      <c r="AD77" s="67">
        <v>166.58681136500002</v>
      </c>
      <c r="AE77" s="67">
        <v>167.36931231099999</v>
      </c>
      <c r="AF77" s="71">
        <f t="shared" si="94"/>
        <v>2.320317128035887E-2</v>
      </c>
      <c r="AG77" s="71">
        <f t="shared" si="95"/>
        <v>1.5818479176810119E-2</v>
      </c>
      <c r="AH77" s="67">
        <f t="shared" si="117"/>
        <v>91.445618342000003</v>
      </c>
      <c r="AI77" s="67">
        <f t="shared" si="118"/>
        <v>8.2360487645324637E-2</v>
      </c>
      <c r="AJ77" s="67">
        <f t="shared" si="119"/>
        <v>80.170305266</v>
      </c>
      <c r="AK77" s="67">
        <f t="shared" si="120"/>
        <v>7.2205377973256823E-2</v>
      </c>
      <c r="AL77" s="67">
        <f t="shared" si="121"/>
        <v>196.26218577799997</v>
      </c>
      <c r="AM77" s="67">
        <f t="shared" si="122"/>
        <v>38.298457398580801</v>
      </c>
      <c r="AN77" s="67">
        <v>144.27900401799999</v>
      </c>
      <c r="AO77" s="67">
        <f t="shared" si="123"/>
        <v>28.154497856980662</v>
      </c>
      <c r="AP77" s="81">
        <f>SUMIFS($AO$3:$AO77,$D$3:$D77,D77)</f>
        <v>80.352986733619588</v>
      </c>
      <c r="AQ77" s="67">
        <v>0</v>
      </c>
      <c r="AR77" s="67">
        <f t="shared" si="124"/>
        <v>0</v>
      </c>
      <c r="AS77" s="81">
        <f>SUMIFS($AR$3:$AR77,$D$3:$D77,D77)</f>
        <v>33.03357245337159</v>
      </c>
      <c r="AT77" s="67">
        <f t="shared" si="166"/>
        <v>51.983181759999979</v>
      </c>
      <c r="AU77" s="79">
        <f t="shared" si="125"/>
        <v>144.27900401799999</v>
      </c>
      <c r="AV77" s="40">
        <f t="shared" si="126"/>
        <v>911.29042259000005</v>
      </c>
      <c r="AW77" s="67">
        <f t="shared" si="127"/>
        <v>0.82075363425646719</v>
      </c>
      <c r="AX77" s="67">
        <f>SUMIFS($AV$3:$AV77,$D$3:$D77,D77)</f>
        <v>2302.2757344250003</v>
      </c>
      <c r="AY77" s="67">
        <f t="shared" si="65"/>
        <v>9838.8067038450008</v>
      </c>
      <c r="AZ77" s="67">
        <f t="shared" si="66"/>
        <v>8.8613203417378816</v>
      </c>
      <c r="BA77" s="262">
        <f t="shared" si="128"/>
        <v>805.63523747500005</v>
      </c>
      <c r="BB77" s="262">
        <f t="shared" si="129"/>
        <v>0.72559530162007679</v>
      </c>
      <c r="BC77" s="262">
        <f t="shared" si="67"/>
        <v>9121.5696716950006</v>
      </c>
      <c r="BD77" s="262">
        <f t="shared" si="68"/>
        <v>8.2153408755131085</v>
      </c>
      <c r="BE77" s="260">
        <f t="shared" si="130"/>
        <v>772.24680568799999</v>
      </c>
      <c r="BF77" s="260">
        <f t="shared" si="131"/>
        <v>0.69552401363987415</v>
      </c>
      <c r="BG77" s="260">
        <f t="shared" si="69"/>
        <v>8719.3490476780007</v>
      </c>
      <c r="BH77" s="260">
        <f t="shared" si="70"/>
        <v>7.8530809079425046</v>
      </c>
      <c r="BI77" s="71">
        <f t="shared" si="96"/>
        <v>7.4866117982288483E-2</v>
      </c>
      <c r="BJ77" s="71">
        <f t="shared" si="71"/>
        <v>7.4177301781586102E-2</v>
      </c>
      <c r="BK77" s="74">
        <f t="shared" si="109"/>
        <v>9.3540288590943765E-2</v>
      </c>
      <c r="BL77" s="67">
        <f t="shared" si="132"/>
        <v>443.01245071200003</v>
      </c>
      <c r="BM77" s="67">
        <f>SUMIFS($BL$3:$BL77,$D$3:$D77,D77)</f>
        <v>1301.9454943169999</v>
      </c>
      <c r="BN77" s="67">
        <f t="shared" si="72"/>
        <v>5335.8753062989999</v>
      </c>
      <c r="BO77" s="71">
        <f t="shared" si="97"/>
        <v>9.5555974658670273E-2</v>
      </c>
      <c r="BP77" s="71">
        <f t="shared" si="97"/>
        <v>9.6115320903241708E-2</v>
      </c>
      <c r="BQ77" s="71">
        <f t="shared" si="97"/>
        <v>0.14699183157365159</v>
      </c>
      <c r="BR77" s="67">
        <v>326.24367788699999</v>
      </c>
      <c r="BS77" s="67">
        <f t="shared" si="167"/>
        <v>116.76877282500004</v>
      </c>
      <c r="BT77" s="67">
        <f t="shared" si="133"/>
        <v>63.536006344</v>
      </c>
      <c r="BU77" s="67">
        <f t="shared" si="134"/>
        <v>33.388431787000002</v>
      </c>
      <c r="BV77" s="67">
        <f t="shared" si="135"/>
        <v>6.5153938204186623</v>
      </c>
      <c r="BW77" s="67">
        <f t="shared" si="136"/>
        <v>3.0071287980202584E-2</v>
      </c>
      <c r="BX77" s="67">
        <f t="shared" si="73"/>
        <v>402.22062401699998</v>
      </c>
      <c r="BY77" s="67">
        <f t="shared" si="137"/>
        <v>203.18893411600001</v>
      </c>
      <c r="BZ77" s="67">
        <f t="shared" si="138"/>
        <v>137.786107848</v>
      </c>
      <c r="CA77" s="67">
        <f t="shared" si="139"/>
        <v>30.378491783000001</v>
      </c>
      <c r="CB77" s="40">
        <f t="shared" si="140"/>
        <v>74.171681642000067</v>
      </c>
      <c r="CC77" s="40">
        <f>SUMIFS($CB$3:$CB77,$D$3:$D77,D77)</f>
        <v>560.35766695000007</v>
      </c>
      <c r="CD77" s="40">
        <f t="shared" si="59"/>
        <v>2701.1235233440011</v>
      </c>
      <c r="CE77" s="73">
        <f t="shared" si="98"/>
        <v>-0.4888966842052721</v>
      </c>
      <c r="CF77" s="73">
        <f t="shared" si="98"/>
        <v>-0.37635745991443614</v>
      </c>
      <c r="CG77" s="73">
        <f t="shared" si="98"/>
        <v>0.13238170274720007</v>
      </c>
      <c r="CH77" s="14">
        <f t="shared" si="141"/>
        <v>14.473806955153462</v>
      </c>
      <c r="CI77" s="14">
        <f t="shared" si="142"/>
        <v>6.680271816482633E-2</v>
      </c>
      <c r="CJ77" s="14">
        <f t="shared" si="74"/>
        <v>634.97065220424372</v>
      </c>
      <c r="CK77" s="264">
        <f t="shared" si="75"/>
        <v>2.432766649801231</v>
      </c>
      <c r="CL77" s="81">
        <f t="shared" si="143"/>
        <v>107.56011342900007</v>
      </c>
      <c r="CM77" s="81">
        <f t="shared" si="144"/>
        <v>9.6874006145028904E-2</v>
      </c>
      <c r="CN77" s="40">
        <f t="shared" si="145"/>
        <v>158.92890780900001</v>
      </c>
      <c r="CO77" s="40">
        <f>SUMIFS($CN$3:$CN77,$D$3:$D77,D77)</f>
        <v>200.72420448100002</v>
      </c>
      <c r="CP77" s="40">
        <f t="shared" si="76"/>
        <v>1339.7870548300002</v>
      </c>
      <c r="CQ77" s="73">
        <f t="shared" si="99"/>
        <v>1.9654278228115247</v>
      </c>
      <c r="CR77" s="73">
        <f t="shared" si="99"/>
        <v>0.86044317632410228</v>
      </c>
      <c r="CS77" s="73">
        <f t="shared" si="99"/>
        <v>-7.3510574725082378E-2</v>
      </c>
      <c r="CT77" s="40">
        <f t="shared" si="146"/>
        <v>31.013269219425222</v>
      </c>
      <c r="CU77" s="40">
        <f t="shared" si="147"/>
        <v>0.14313930602048575</v>
      </c>
      <c r="CV77" s="40">
        <f t="shared" si="148"/>
        <v>0.18078223607660995</v>
      </c>
      <c r="CW77" s="40">
        <f t="shared" si="77"/>
        <v>301.37419052704928</v>
      </c>
      <c r="CX77" s="267">
        <f t="shared" si="78"/>
        <v>1.2066790861865886</v>
      </c>
      <c r="CY77" s="67">
        <v>139.56255626600003</v>
      </c>
      <c r="CZ77" s="67">
        <f t="shared" si="149"/>
        <v>27.234133740039031</v>
      </c>
      <c r="DA77" s="67">
        <f t="shared" si="79"/>
        <v>151.13244765607453</v>
      </c>
      <c r="DB77" s="67">
        <v>0</v>
      </c>
      <c r="DC77" s="67">
        <f t="shared" si="150"/>
        <v>0</v>
      </c>
      <c r="DD77" s="67">
        <f t="shared" si="151"/>
        <v>19.366351542999979</v>
      </c>
      <c r="DE77" s="67">
        <f t="shared" si="152"/>
        <v>3.779135479386194</v>
      </c>
      <c r="DF77" s="81">
        <f t="shared" si="153"/>
        <v>1070.219330399</v>
      </c>
      <c r="DG77" s="81">
        <f t="shared" si="154"/>
        <v>0.96389294027695283</v>
      </c>
      <c r="DH77" s="40">
        <f t="shared" si="155"/>
        <v>-84.757226166999942</v>
      </c>
      <c r="DI77" s="40">
        <f>SUMIFS($DH$3:$DH77,$D$3:$D77,D77)</f>
        <v>359.63346246900005</v>
      </c>
      <c r="DJ77" s="40">
        <f t="shared" si="60"/>
        <v>1361.3364685140004</v>
      </c>
      <c r="DK77" s="40">
        <f t="shared" si="156"/>
        <v>-16.539462264271762</v>
      </c>
      <c r="DL77" s="40">
        <f t="shared" si="80"/>
        <v>333.59646167719438</v>
      </c>
      <c r="DM77" s="73">
        <f t="shared" si="100"/>
        <v>-1.9260372623556583</v>
      </c>
      <c r="DN77" s="73">
        <f t="shared" si="100"/>
        <v>-0.54513239490626642</v>
      </c>
      <c r="DO77" s="73">
        <f t="shared" si="100"/>
        <v>0.4493755380544584</v>
      </c>
      <c r="DP77" s="67">
        <f t="shared" si="157"/>
        <v>-7.633658785565943E-2</v>
      </c>
      <c r="DQ77" s="264">
        <f t="shared" si="81"/>
        <v>1.226087563614642</v>
      </c>
      <c r="DR77" s="81">
        <f t="shared" si="158"/>
        <v>-51.36879437999994</v>
      </c>
      <c r="DS77" s="81">
        <f t="shared" si="82"/>
        <v>1763.5570925310003</v>
      </c>
      <c r="DT77" s="81">
        <f t="shared" si="159"/>
        <v>-4.6265299875456842E-2</v>
      </c>
      <c r="DU77" s="264">
        <f t="shared" si="83"/>
        <v>1.5883475311852475</v>
      </c>
      <c r="DV77" s="70">
        <v>438.00527363100002</v>
      </c>
      <c r="DW77" s="70">
        <v>481.34502297799997</v>
      </c>
      <c r="DX77" s="217">
        <v>69.052224371373299</v>
      </c>
      <c r="DY77" s="218">
        <f t="shared" si="160"/>
        <v>1427.1257924032047</v>
      </c>
      <c r="DZ77" s="218">
        <f t="shared" si="84"/>
        <v>18304.901297427252</v>
      </c>
      <c r="EA77" s="71">
        <f t="shared" si="105"/>
        <v>1.537294670423095E-2</v>
      </c>
      <c r="EB77" s="219">
        <f t="shared" si="161"/>
        <v>894.37233987501997</v>
      </c>
      <c r="EC77" s="219">
        <f t="shared" si="85"/>
        <v>12570.173319041478</v>
      </c>
      <c r="ED77" s="71">
        <f t="shared" si="106"/>
        <v>7.6834736337410448E-2</v>
      </c>
      <c r="EE77" s="219">
        <f t="shared" si="162"/>
        <v>1319.7119005014847</v>
      </c>
      <c r="EF77" s="219">
        <f t="shared" si="86"/>
        <v>14345.653147967232</v>
      </c>
      <c r="EG77" s="71">
        <f t="shared" si="107"/>
        <v>8.0232543414495705E-3</v>
      </c>
      <c r="EH77" s="219">
        <f t="shared" si="163"/>
        <v>230.15754996429413</v>
      </c>
      <c r="EI77" s="219">
        <f t="shared" si="87"/>
        <v>1954.3069117104471</v>
      </c>
      <c r="EJ77" s="74">
        <f t="shared" si="108"/>
        <v>-0.1502004917611558</v>
      </c>
    </row>
    <row r="78" spans="1:140">
      <c r="A78" s="66">
        <v>39904</v>
      </c>
      <c r="B78" s="86">
        <f t="shared" si="110"/>
        <v>4</v>
      </c>
      <c r="C78" t="str">
        <f t="shared" si="111"/>
        <v>Abril</v>
      </c>
      <c r="D78">
        <f t="shared" si="164"/>
        <v>2009</v>
      </c>
      <c r="E78" s="65">
        <f t="shared" si="112"/>
        <v>111030.93359014504</v>
      </c>
      <c r="F78" s="65">
        <f t="shared" si="113"/>
        <v>5034.5</v>
      </c>
      <c r="G78" s="40">
        <f t="shared" si="114"/>
        <v>1331.6446183040002</v>
      </c>
      <c r="H78" s="67">
        <f t="shared" si="165"/>
        <v>1.1993456014875798</v>
      </c>
      <c r="I78" s="67">
        <f>SUMIFS($G$3:$G78,$D$3:$D78,D78)</f>
        <v>4194.2780196790009</v>
      </c>
      <c r="J78" s="14">
        <f t="shared" si="61"/>
        <v>12818.782177683999</v>
      </c>
      <c r="K78" s="14">
        <f t="shared" si="62"/>
        <v>11.545234974788844</v>
      </c>
      <c r="L78" s="71">
        <f t="shared" si="88"/>
        <v>2.434162823480035E-2</v>
      </c>
      <c r="M78" s="71">
        <f t="shared" si="89"/>
        <v>0.26486881892455405</v>
      </c>
      <c r="N78" s="71">
        <f t="shared" si="101"/>
        <v>0.10980401971703957</v>
      </c>
      <c r="O78" s="67">
        <f t="shared" si="115"/>
        <v>933.51964514700012</v>
      </c>
      <c r="P78" s="67">
        <f t="shared" si="116"/>
        <v>0.84077438148269168</v>
      </c>
      <c r="Q78" s="67">
        <f>SUMIFS($O$3:$O78,$D$3:$D78,D78)</f>
        <v>2753.2895843490005</v>
      </c>
      <c r="R78" s="67">
        <f t="shared" ref="R78:R141" si="168">SUM(O67:O78)</f>
        <v>8730.5393007319981</v>
      </c>
      <c r="S78" s="71">
        <f t="shared" si="90"/>
        <v>0.15633978987064623</v>
      </c>
      <c r="T78" s="71">
        <f t="shared" si="91"/>
        <v>2.7832779195462676E-2</v>
      </c>
      <c r="U78" s="71">
        <f t="shared" si="91"/>
        <v>0.16124947685229407</v>
      </c>
      <c r="V78" s="67">
        <v>621.80488654200008</v>
      </c>
      <c r="W78" s="67">
        <f t="shared" si="63"/>
        <v>4109.8823579197997</v>
      </c>
      <c r="X78" s="71">
        <f t="shared" si="102"/>
        <v>0.23111498342350467</v>
      </c>
      <c r="Y78" s="71">
        <f t="shared" si="92"/>
        <v>0.47984148897809553</v>
      </c>
      <c r="Z78" s="67">
        <v>331.94154321633329</v>
      </c>
      <c r="AA78" s="67">
        <f t="shared" si="64"/>
        <v>4582.8868444093332</v>
      </c>
      <c r="AB78" s="71">
        <f t="shared" si="103"/>
        <v>0.1286332152397498</v>
      </c>
      <c r="AC78" s="71">
        <f t="shared" si="93"/>
        <v>-0.10746139850040337</v>
      </c>
      <c r="AD78" s="67">
        <v>171.62883380000005</v>
      </c>
      <c r="AE78" s="67">
        <v>148.636800854</v>
      </c>
      <c r="AF78" s="71">
        <f t="shared" si="94"/>
        <v>7.2911844085732813E-2</v>
      </c>
      <c r="AG78" s="71">
        <f t="shared" si="95"/>
        <v>-0.1492478313618163</v>
      </c>
      <c r="AH78" s="67">
        <f t="shared" si="117"/>
        <v>74.276513472000005</v>
      </c>
      <c r="AI78" s="67">
        <f t="shared" si="118"/>
        <v>6.6897134942754996E-2</v>
      </c>
      <c r="AJ78" s="67">
        <f t="shared" si="119"/>
        <v>46.207505111999993</v>
      </c>
      <c r="AK78" s="67">
        <f t="shared" si="120"/>
        <v>4.1616785176794471E-2</v>
      </c>
      <c r="AL78" s="67">
        <f t="shared" si="121"/>
        <v>277.64095457299999</v>
      </c>
      <c r="AM78" s="67">
        <f t="shared" si="122"/>
        <v>55.147671977952122</v>
      </c>
      <c r="AN78" s="67">
        <v>142.92288358100001</v>
      </c>
      <c r="AO78" s="67">
        <f t="shared" si="123"/>
        <v>28.388694722613963</v>
      </c>
      <c r="AP78" s="81">
        <f>SUMIFS($AO$3:$AO78,$D$3:$D78,D78)</f>
        <v>108.74168145623355</v>
      </c>
      <c r="AQ78" s="67">
        <v>75.099999999999994</v>
      </c>
      <c r="AR78" s="67">
        <f t="shared" si="124"/>
        <v>14.917072201807528</v>
      </c>
      <c r="AS78" s="81">
        <f>SUMIFS($AR$3:$AR78,$D$3:$D78,D78)</f>
        <v>47.950644655179119</v>
      </c>
      <c r="AT78" s="67">
        <f t="shared" si="166"/>
        <v>59.618070991999986</v>
      </c>
      <c r="AU78" s="79">
        <f t="shared" si="125"/>
        <v>218.022883581</v>
      </c>
      <c r="AV78" s="40">
        <f t="shared" si="126"/>
        <v>848.02505008599996</v>
      </c>
      <c r="AW78" s="67">
        <f t="shared" si="127"/>
        <v>0.7637736824013065</v>
      </c>
      <c r="AX78" s="67">
        <f>SUMIFS($AV$3:$AV78,$D$3:$D78,D78)</f>
        <v>3150.3007845110005</v>
      </c>
      <c r="AY78" s="67">
        <f t="shared" si="65"/>
        <v>9881.1667212470002</v>
      </c>
      <c r="AZ78" s="67">
        <f t="shared" si="66"/>
        <v>8.8994718874668983</v>
      </c>
      <c r="BA78" s="262">
        <f t="shared" si="128"/>
        <v>797.78347880999991</v>
      </c>
      <c r="BB78" s="262">
        <f t="shared" si="129"/>
        <v>0.71852361590951275</v>
      </c>
      <c r="BC78" s="262">
        <f t="shared" si="67"/>
        <v>9188.8754245339987</v>
      </c>
      <c r="BD78" s="262">
        <f t="shared" si="68"/>
        <v>8.2759597955407909</v>
      </c>
      <c r="BE78" s="260">
        <f t="shared" si="130"/>
        <v>758.13017080399993</v>
      </c>
      <c r="BF78" s="260">
        <f t="shared" si="131"/>
        <v>0.68280986774598329</v>
      </c>
      <c r="BG78" s="260">
        <f t="shared" si="69"/>
        <v>8782.5939960019987</v>
      </c>
      <c r="BH78" s="260">
        <f t="shared" si="70"/>
        <v>7.9100424647618475</v>
      </c>
      <c r="BI78" s="71">
        <f t="shared" si="96"/>
        <v>5.2577703739830062E-2</v>
      </c>
      <c r="BJ78" s="71">
        <f t="shared" si="71"/>
        <v>6.827621877935508E-2</v>
      </c>
      <c r="BK78" s="74">
        <f t="shared" si="109"/>
        <v>7.4535730308683545E-2</v>
      </c>
      <c r="BL78" s="67">
        <f t="shared" si="132"/>
        <v>442.43691625399998</v>
      </c>
      <c r="BM78" s="67">
        <f>SUMIFS($BL$3:$BL78,$D$3:$D78,D78)</f>
        <v>1744.3824105709998</v>
      </c>
      <c r="BN78" s="67">
        <f t="shared" si="72"/>
        <v>5380.3915255049997</v>
      </c>
      <c r="BO78" s="71">
        <f t="shared" si="97"/>
        <v>0.11187208792165459</v>
      </c>
      <c r="BP78" s="71">
        <f t="shared" si="97"/>
        <v>0.10006936961900337</v>
      </c>
      <c r="BQ78" s="71">
        <f t="shared" si="97"/>
        <v>0.14114293431449498</v>
      </c>
      <c r="BR78" s="67">
        <v>326.39887682800003</v>
      </c>
      <c r="BS78" s="67">
        <f t="shared" si="167"/>
        <v>116.03803942599995</v>
      </c>
      <c r="BT78" s="67">
        <f t="shared" si="133"/>
        <v>76.686650916999994</v>
      </c>
      <c r="BU78" s="67">
        <f t="shared" si="134"/>
        <v>39.653308006000003</v>
      </c>
      <c r="BV78" s="67">
        <f t="shared" si="135"/>
        <v>7.8763150275101808</v>
      </c>
      <c r="BW78" s="67">
        <f t="shared" si="136"/>
        <v>3.571374816352943E-2</v>
      </c>
      <c r="BX78" s="67">
        <f t="shared" si="73"/>
        <v>406.28142853199995</v>
      </c>
      <c r="BY78" s="67">
        <f t="shared" si="137"/>
        <v>142.18233474600001</v>
      </c>
      <c r="BZ78" s="67">
        <f t="shared" si="138"/>
        <v>124.922932285</v>
      </c>
      <c r="CA78" s="67">
        <f t="shared" si="139"/>
        <v>22.142907877999995</v>
      </c>
      <c r="CB78" s="40">
        <f t="shared" si="140"/>
        <v>483.61956821800027</v>
      </c>
      <c r="CC78" s="40">
        <f>SUMIFS($CB$3:$CB78,$D$3:$D78,D78)</f>
        <v>1043.9772351680003</v>
      </c>
      <c r="CD78" s="40">
        <f t="shared" ref="CD78:CD141" si="169">SUM(CB67:CB78)</f>
        <v>2937.6154564370017</v>
      </c>
      <c r="CE78" s="73">
        <f t="shared" si="98"/>
        <v>0.95696271674910083</v>
      </c>
      <c r="CF78" s="73">
        <f t="shared" si="98"/>
        <v>-8.8747938289469808E-2</v>
      </c>
      <c r="CG78" s="73">
        <f t="shared" si="98"/>
        <v>0.24753425756816316</v>
      </c>
      <c r="CH78" s="14">
        <f t="shared" si="141"/>
        <v>96.061092108054481</v>
      </c>
      <c r="CI78" s="14">
        <f t="shared" si="142"/>
        <v>0.43557191908627318</v>
      </c>
      <c r="CJ78" s="14">
        <f t="shared" si="74"/>
        <v>673.21181479246411</v>
      </c>
      <c r="CK78" s="264">
        <f t="shared" si="75"/>
        <v>2.6457630873219466</v>
      </c>
      <c r="CL78" s="81">
        <f t="shared" si="143"/>
        <v>523.27287622400024</v>
      </c>
      <c r="CM78" s="81">
        <f t="shared" si="144"/>
        <v>0.47128566724980259</v>
      </c>
      <c r="CN78" s="40">
        <f t="shared" si="145"/>
        <v>116.13020943800002</v>
      </c>
      <c r="CO78" s="40">
        <f>SUMIFS($CN$3:$CN78,$D$3:$D78,D78)</f>
        <v>316.85441391900002</v>
      </c>
      <c r="CP78" s="40">
        <f t="shared" si="76"/>
        <v>1355.8144281080001</v>
      </c>
      <c r="CQ78" s="73">
        <f t="shared" si="99"/>
        <v>0.1601090827474918</v>
      </c>
      <c r="CR78" s="73">
        <f t="shared" si="99"/>
        <v>0.52338709819744023</v>
      </c>
      <c r="CS78" s="73">
        <f t="shared" si="99"/>
        <v>-7.5236203240942046E-2</v>
      </c>
      <c r="CT78" s="40">
        <f t="shared" si="146"/>
        <v>23.066880412752017</v>
      </c>
      <c r="CU78" s="40">
        <f t="shared" si="147"/>
        <v>0.1045926623175828</v>
      </c>
      <c r="CV78" s="40">
        <f t="shared" si="148"/>
        <v>0.28537489839419272</v>
      </c>
      <c r="CW78" s="40">
        <f t="shared" si="77"/>
        <v>301.02022232212607</v>
      </c>
      <c r="CX78" s="267">
        <f t="shared" si="78"/>
        <v>1.2211141384371287</v>
      </c>
      <c r="CY78" s="67">
        <v>50.979568219000001</v>
      </c>
      <c r="CZ78" s="67">
        <f t="shared" si="149"/>
        <v>10.126043940609792</v>
      </c>
      <c r="DA78" s="67">
        <f t="shared" si="79"/>
        <v>148.81526390120416</v>
      </c>
      <c r="DB78" s="67">
        <v>0</v>
      </c>
      <c r="DC78" s="67">
        <f t="shared" si="150"/>
        <v>0</v>
      </c>
      <c r="DD78" s="67">
        <f t="shared" si="151"/>
        <v>65.150641219000022</v>
      </c>
      <c r="DE78" s="67">
        <f t="shared" si="152"/>
        <v>12.940836472142223</v>
      </c>
      <c r="DF78" s="81">
        <f t="shared" si="153"/>
        <v>964.15525952400003</v>
      </c>
      <c r="DG78" s="81">
        <f t="shared" si="154"/>
        <v>0.86836634471888952</v>
      </c>
      <c r="DH78" s="40">
        <f t="shared" si="155"/>
        <v>367.48935878000026</v>
      </c>
      <c r="DI78" s="40">
        <f>SUMIFS($DH$3:$DH78,$D$3:$D78,D78)</f>
        <v>727.12282124900025</v>
      </c>
      <c r="DJ78" s="40">
        <f t="shared" ref="DJ78:DJ141" si="170">SUM(DH67:DH78)</f>
        <v>1581.8010283290009</v>
      </c>
      <c r="DK78" s="40">
        <f t="shared" si="156"/>
        <v>72.994211695302468</v>
      </c>
      <c r="DL78" s="40">
        <f t="shared" si="80"/>
        <v>372.19159247033792</v>
      </c>
      <c r="DM78" s="73">
        <f t="shared" si="100"/>
        <v>1.4995059429904969</v>
      </c>
      <c r="DN78" s="73">
        <f t="shared" si="100"/>
        <v>-0.22453307386651022</v>
      </c>
      <c r="DO78" s="73">
        <f t="shared" si="100"/>
        <v>0.78006943960622976</v>
      </c>
      <c r="DP78" s="67">
        <f t="shared" si="157"/>
        <v>0.33097925676869039</v>
      </c>
      <c r="DQ78" s="264">
        <f t="shared" si="81"/>
        <v>1.4246489488848173</v>
      </c>
      <c r="DR78" s="81">
        <f t="shared" si="158"/>
        <v>407.14266678600029</v>
      </c>
      <c r="DS78" s="81">
        <f t="shared" si="82"/>
        <v>1988.0824568610008</v>
      </c>
      <c r="DT78" s="81">
        <f t="shared" si="159"/>
        <v>0.36669300493221985</v>
      </c>
      <c r="DU78" s="264">
        <f t="shared" si="83"/>
        <v>1.7905662796637607</v>
      </c>
      <c r="DV78" s="70">
        <v>430.711349536</v>
      </c>
      <c r="DW78" s="70">
        <v>474.78814212600003</v>
      </c>
      <c r="DX78" s="217">
        <v>68.665377176015468</v>
      </c>
      <c r="DY78" s="218">
        <f t="shared" si="160"/>
        <v>1939.3246976427272</v>
      </c>
      <c r="DZ78" s="218">
        <f t="shared" si="84"/>
        <v>18680.163324790519</v>
      </c>
      <c r="EA78" s="71">
        <f t="shared" si="105"/>
        <v>3.1053685176382739E-2</v>
      </c>
      <c r="EB78" s="219">
        <f t="shared" si="161"/>
        <v>1359.52015927042</v>
      </c>
      <c r="EC78" s="219">
        <f t="shared" si="85"/>
        <v>12730.334223108941</v>
      </c>
      <c r="ED78" s="71">
        <f t="shared" si="106"/>
        <v>7.9021024234872339E-2</v>
      </c>
      <c r="EE78" s="219">
        <f t="shared" si="162"/>
        <v>1235.0111292801748</v>
      </c>
      <c r="EF78" s="219">
        <f t="shared" si="86"/>
        <v>14383.742375242728</v>
      </c>
      <c r="EG78" s="71">
        <f t="shared" si="107"/>
        <v>-2.2971855556777054E-3</v>
      </c>
      <c r="EH78" s="219">
        <f t="shared" si="163"/>
        <v>169.12484022379161</v>
      </c>
      <c r="EI78" s="219">
        <f t="shared" si="87"/>
        <v>1974.7157568344689</v>
      </c>
      <c r="EJ78" s="74">
        <f t="shared" si="108"/>
        <v>-0.14700253235397365</v>
      </c>
    </row>
    <row r="79" spans="1:140">
      <c r="A79" s="66">
        <v>39934</v>
      </c>
      <c r="B79" s="86">
        <f t="shared" si="110"/>
        <v>5</v>
      </c>
      <c r="C79" t="str">
        <f t="shared" si="111"/>
        <v>Mayo</v>
      </c>
      <c r="D79">
        <f t="shared" si="164"/>
        <v>2009</v>
      </c>
      <c r="E79" s="65">
        <f t="shared" si="112"/>
        <v>111030.93359014504</v>
      </c>
      <c r="F79" s="65">
        <f t="shared" si="113"/>
        <v>5026.8421052631575</v>
      </c>
      <c r="G79" s="40">
        <f t="shared" si="114"/>
        <v>1194.2228953949998</v>
      </c>
      <c r="H79" s="67">
        <f t="shared" si="165"/>
        <v>1.0755767395447691</v>
      </c>
      <c r="I79" s="67">
        <f>SUMIFS($G$3:$G79,$D$3:$D79,D79)</f>
        <v>5388.5009150740007</v>
      </c>
      <c r="J79" s="14">
        <f t="shared" ref="J79:J142" si="171">SUM(G68:G79)</f>
        <v>12829.642041175</v>
      </c>
      <c r="K79" s="14">
        <f t="shared" ref="K79:K142" si="172">J79/E79*100</f>
        <v>11.555015909830864</v>
      </c>
      <c r="L79" s="71">
        <f t="shared" si="88"/>
        <v>2.0941625199844216E-2</v>
      </c>
      <c r="M79" s="71">
        <f t="shared" si="89"/>
        <v>9.1771191073344305E-3</v>
      </c>
      <c r="N79" s="71">
        <f t="shared" si="101"/>
        <v>9.9131044909570587E-2</v>
      </c>
      <c r="O79" s="67">
        <f t="shared" si="115"/>
        <v>882.32904381099991</v>
      </c>
      <c r="P79" s="67">
        <f t="shared" si="116"/>
        <v>0.79466957115572179</v>
      </c>
      <c r="Q79" s="67">
        <f>SUMIFS($O$3:$O79,$D$3:$D79,D79)</f>
        <v>3635.6186281600003</v>
      </c>
      <c r="R79" s="67">
        <f t="shared" si="168"/>
        <v>8738.9508720699996</v>
      </c>
      <c r="S79" s="71">
        <f t="shared" si="90"/>
        <v>9.6251323528258048E-3</v>
      </c>
      <c r="T79" s="71">
        <f t="shared" si="91"/>
        <v>2.3353875112255285E-2</v>
      </c>
      <c r="U79" s="71">
        <f t="shared" si="91"/>
        <v>0.13048490255794509</v>
      </c>
      <c r="V79" s="67">
        <v>599.00283808799998</v>
      </c>
      <c r="W79" s="67">
        <f t="shared" ref="W79:W142" si="173">SUM(V68:V79)</f>
        <v>4204.0571249458999</v>
      </c>
      <c r="X79" s="71">
        <f t="shared" si="102"/>
        <v>0.21138359487819813</v>
      </c>
      <c r="Y79" s="71">
        <f t="shared" si="92"/>
        <v>0.18654819813803991</v>
      </c>
      <c r="Z79" s="67">
        <v>251.21946306333334</v>
      </c>
      <c r="AA79" s="67">
        <f t="shared" ref="AA79:AA142" si="174">SUM(Z68:Z79)</f>
        <v>4446.908487112667</v>
      </c>
      <c r="AB79" s="71">
        <f t="shared" si="103"/>
        <v>7.6103859840177313E-2</v>
      </c>
      <c r="AC79" s="71">
        <f t="shared" si="93"/>
        <v>-0.35118575091729531</v>
      </c>
      <c r="AD79" s="67">
        <v>174.00844461600002</v>
      </c>
      <c r="AE79" s="67">
        <v>145.398604823</v>
      </c>
      <c r="AF79" s="71">
        <f t="shared" si="94"/>
        <v>-4.8308265980550158E-2</v>
      </c>
      <c r="AG79" s="71">
        <f t="shared" si="95"/>
        <v>-0.26734633002924113</v>
      </c>
      <c r="AH79" s="67">
        <f t="shared" si="117"/>
        <v>77.653948753000009</v>
      </c>
      <c r="AI79" s="67">
        <f t="shared" si="118"/>
        <v>6.9939021714118491E-2</v>
      </c>
      <c r="AJ79" s="67">
        <f t="shared" si="119"/>
        <v>26.309081245000002</v>
      </c>
      <c r="AK79" s="67">
        <f t="shared" si="120"/>
        <v>2.3695271573700577E-2</v>
      </c>
      <c r="AL79" s="67">
        <f t="shared" si="121"/>
        <v>207.93082158599998</v>
      </c>
      <c r="AM79" s="67">
        <f t="shared" si="122"/>
        <v>41.36410438837818</v>
      </c>
      <c r="AN79" s="67">
        <v>154.86689152700001</v>
      </c>
      <c r="AO79" s="67">
        <f t="shared" si="123"/>
        <v>30.807988053743067</v>
      </c>
      <c r="AP79" s="81">
        <f>SUMIFS($AO$3:$AO79,$D$3:$D79,D79)</f>
        <v>139.54966950997661</v>
      </c>
      <c r="AQ79" s="67">
        <v>0</v>
      </c>
      <c r="AR79" s="67">
        <f t="shared" si="124"/>
        <v>0</v>
      </c>
      <c r="AS79" s="81">
        <f>SUMIFS($AR$3:$AR79,$D$3:$D79,D79)</f>
        <v>47.950644655179119</v>
      </c>
      <c r="AT79" s="67">
        <f t="shared" si="166"/>
        <v>53.063930058999972</v>
      </c>
      <c r="AU79" s="79">
        <f t="shared" si="125"/>
        <v>154.86689152700001</v>
      </c>
      <c r="AV79" s="40">
        <f t="shared" si="126"/>
        <v>909.05867466200004</v>
      </c>
      <c r="AW79" s="67">
        <f t="shared" si="127"/>
        <v>0.81874361069290946</v>
      </c>
      <c r="AX79" s="67">
        <f>SUMIFS($AV$3:$AV79,$D$3:$D79,D79)</f>
        <v>4059.3594591730007</v>
      </c>
      <c r="AY79" s="67">
        <f t="shared" ref="AY79:AY142" si="175">SUM(AV68:AV79)</f>
        <v>10117.508242866999</v>
      </c>
      <c r="AZ79" s="67">
        <f t="shared" ref="AZ79:AZ142" si="176">AY79/E79*100</f>
        <v>9.112332856908461</v>
      </c>
      <c r="BA79" s="262">
        <f t="shared" si="128"/>
        <v>799.39457381200009</v>
      </c>
      <c r="BB79" s="262">
        <f t="shared" si="129"/>
        <v>0.71997464847305703</v>
      </c>
      <c r="BC79" s="262">
        <f t="shared" ref="BC79:BC142" si="177">SUM(BA68:BA79)</f>
        <v>9333.6434091659994</v>
      </c>
      <c r="BD79" s="262">
        <f t="shared" ref="BD79:BD142" si="178">BC79/E79*100</f>
        <v>8.4063450674204194</v>
      </c>
      <c r="BE79" s="260">
        <f t="shared" si="130"/>
        <v>785.46874172600008</v>
      </c>
      <c r="BF79" s="260">
        <f t="shared" si="131"/>
        <v>0.7074323491014195</v>
      </c>
      <c r="BG79" s="260">
        <f t="shared" ref="BG79:BG142" si="179">SUM(BE68:BE79)</f>
        <v>8925.5555090289999</v>
      </c>
      <c r="BH79" s="260">
        <f t="shared" ref="BH79:BH142" si="180">BG79/E79*100</f>
        <v>8.0388007381586313</v>
      </c>
      <c r="BI79" s="71">
        <f t="shared" si="96"/>
        <v>0.35132376296824464</v>
      </c>
      <c r="BJ79" s="71">
        <f t="shared" ref="BJ79:BJ142" si="181">IFERROR(AX79/AX67-1,0)</f>
        <v>0.12085160867206945</v>
      </c>
      <c r="BK79" s="74">
        <f t="shared" si="109"/>
        <v>9.7918146087870417E-2</v>
      </c>
      <c r="BL79" s="67">
        <f t="shared" si="132"/>
        <v>449.631045164</v>
      </c>
      <c r="BM79" s="67">
        <f>SUMIFS($BL$3:$BL79,$D$3:$D79,D79)</f>
        <v>2194.0134557349998</v>
      </c>
      <c r="BN79" s="67">
        <f t="shared" ref="BN79:BN142" si="182">SUM(BL68:BL79)</f>
        <v>5432.5687110179997</v>
      </c>
      <c r="BO79" s="71">
        <f t="shared" si="97"/>
        <v>0.13127859812159404</v>
      </c>
      <c r="BP79" s="71">
        <f t="shared" si="97"/>
        <v>0.10632416147757406</v>
      </c>
      <c r="BQ79" s="71">
        <f t="shared" si="97"/>
        <v>0.13595201327260753</v>
      </c>
      <c r="BR79" s="67">
        <v>328.85262294</v>
      </c>
      <c r="BS79" s="67">
        <f t="shared" si="167"/>
        <v>120.778422224</v>
      </c>
      <c r="BT79" s="67">
        <f t="shared" si="133"/>
        <v>68.592038102999993</v>
      </c>
      <c r="BU79" s="67">
        <f t="shared" si="134"/>
        <v>13.925832086</v>
      </c>
      <c r="BV79" s="67">
        <f t="shared" si="135"/>
        <v>2.7702943108993825</v>
      </c>
      <c r="BW79" s="67">
        <f t="shared" si="136"/>
        <v>1.254229937163749E-2</v>
      </c>
      <c r="BX79" s="67">
        <f t="shared" ref="BX79:BX142" si="183">SUM(BU68:BU79)</f>
        <v>408.08790013700002</v>
      </c>
      <c r="BY79" s="67">
        <f t="shared" si="137"/>
        <v>143.92570063800002</v>
      </c>
      <c r="BZ79" s="67">
        <f t="shared" si="138"/>
        <v>150.83753866000001</v>
      </c>
      <c r="CA79" s="67">
        <f t="shared" si="139"/>
        <v>82.146520011000007</v>
      </c>
      <c r="CB79" s="40">
        <f t="shared" si="140"/>
        <v>285.16422073299975</v>
      </c>
      <c r="CC79" s="40">
        <f>SUMIFS($CB$3:$CB79,$D$3:$D79,D79)</f>
        <v>1329.141455901</v>
      </c>
      <c r="CD79" s="40">
        <f t="shared" si="169"/>
        <v>2712.1337983080007</v>
      </c>
      <c r="CE79" s="73">
        <f t="shared" si="98"/>
        <v>-0.44156169169816384</v>
      </c>
      <c r="CF79" s="73">
        <f t="shared" si="98"/>
        <v>-0.19752242419568167</v>
      </c>
      <c r="CG79" s="73">
        <f t="shared" si="98"/>
        <v>0.10367945932262113</v>
      </c>
      <c r="CH79" s="14">
        <f t="shared" si="141"/>
        <v>56.72830273193378</v>
      </c>
      <c r="CI79" s="14">
        <f t="shared" si="142"/>
        <v>0.25683312885185949</v>
      </c>
      <c r="CJ79" s="14">
        <f t="shared" ref="CJ79:CJ142" si="184">SUM(CH68:CH79)</f>
        <v>604.55131976822827</v>
      </c>
      <c r="CK79" s="264">
        <f t="shared" ref="CK79:CK142" si="185">CD79/E79*100</f>
        <v>2.4426830529224031</v>
      </c>
      <c r="CL79" s="81">
        <f t="shared" si="143"/>
        <v>299.09005281899977</v>
      </c>
      <c r="CM79" s="81">
        <f t="shared" si="144"/>
        <v>0.26937542822349697</v>
      </c>
      <c r="CN79" s="40">
        <f t="shared" si="145"/>
        <v>127.62713335800001</v>
      </c>
      <c r="CO79" s="40">
        <f>SUMIFS($CN$3:$CN79,$D$3:$D79,D79)</f>
        <v>444.481547277</v>
      </c>
      <c r="CP79" s="40">
        <f t="shared" ref="CP79:CP142" si="186">SUM(CN68:CN79)</f>
        <v>1355.1209980230003</v>
      </c>
      <c r="CQ79" s="73">
        <f t="shared" si="99"/>
        <v>-5.4038890291189245E-3</v>
      </c>
      <c r="CR79" s="73">
        <f t="shared" si="99"/>
        <v>0.32162692414142535</v>
      </c>
      <c r="CS79" s="73">
        <f t="shared" si="99"/>
        <v>-6.7052756605985198E-2</v>
      </c>
      <c r="CT79" s="40">
        <f t="shared" si="146"/>
        <v>25.389127146916557</v>
      </c>
      <c r="CU79" s="40">
        <f t="shared" si="147"/>
        <v>0.11494736577566525</v>
      </c>
      <c r="CV79" s="40">
        <f t="shared" si="148"/>
        <v>0.40032226416985794</v>
      </c>
      <c r="CW79" s="40">
        <f t="shared" ref="CW79:CW142" si="187">SUM(CT68:CT79)</f>
        <v>294.90030994958278</v>
      </c>
      <c r="CX79" s="267">
        <f t="shared" ref="CX79:CX142" si="188">CP79/E79*100</f>
        <v>1.2204896006956381</v>
      </c>
      <c r="CY79" s="67">
        <v>96.559888146999995</v>
      </c>
      <c r="CZ79" s="67">
        <f t="shared" si="149"/>
        <v>19.208856400303635</v>
      </c>
      <c r="DA79" s="67">
        <f t="shared" ref="DA79:DA142" si="189">SUM(CZ68:CZ79)</f>
        <v>148.86090329696515</v>
      </c>
      <c r="DB79" s="67">
        <v>0</v>
      </c>
      <c r="DC79" s="67">
        <f t="shared" si="150"/>
        <v>0</v>
      </c>
      <c r="DD79" s="67">
        <f t="shared" si="151"/>
        <v>31.067245211000014</v>
      </c>
      <c r="DE79" s="67">
        <f t="shared" si="152"/>
        <v>6.1802707466129227</v>
      </c>
      <c r="DF79" s="81">
        <f t="shared" si="153"/>
        <v>1036.68580802</v>
      </c>
      <c r="DG79" s="81">
        <f t="shared" si="154"/>
        <v>0.9336909764685748</v>
      </c>
      <c r="DH79" s="40">
        <f t="shared" si="155"/>
        <v>157.53708737499974</v>
      </c>
      <c r="DI79" s="40">
        <f>SUMIFS($DH$3:$DH79,$D$3:$D79,D79)</f>
        <v>884.65990862399997</v>
      </c>
      <c r="DJ79" s="40">
        <f t="shared" si="170"/>
        <v>1357.0128002850004</v>
      </c>
      <c r="DK79" s="40">
        <f t="shared" si="156"/>
        <v>31.339175585017227</v>
      </c>
      <c r="DL79" s="40">
        <f t="shared" ref="DL79:DL142" si="190">SUM(DK68:DK79)</f>
        <v>309.65100981864555</v>
      </c>
      <c r="DM79" s="73">
        <f t="shared" si="100"/>
        <v>-0.58795015390924155</v>
      </c>
      <c r="DN79" s="73">
        <f t="shared" si="100"/>
        <v>-0.32979466374612787</v>
      </c>
      <c r="DO79" s="73">
        <f t="shared" si="100"/>
        <v>0.35047622559952352</v>
      </c>
      <c r="DP79" s="67">
        <f t="shared" si="157"/>
        <v>0.14188576307619422</v>
      </c>
      <c r="DQ79" s="264">
        <f t="shared" ref="DQ79:DQ142" si="191">DJ79/E79*100</f>
        <v>1.222193452226765</v>
      </c>
      <c r="DR79" s="81">
        <f t="shared" si="158"/>
        <v>171.46291946099973</v>
      </c>
      <c r="DS79" s="81">
        <f t="shared" ref="DS79:DS142" si="192">SUM(DR68:DR79)</f>
        <v>1765.1007004220003</v>
      </c>
      <c r="DT79" s="81">
        <f t="shared" si="159"/>
        <v>0.15442806244783169</v>
      </c>
      <c r="DU79" s="264">
        <f t="shared" ref="DU79:DU142" si="193">DS79/E79*100</f>
        <v>1.5897377814885527</v>
      </c>
      <c r="DV79" s="70">
        <v>425.347706351</v>
      </c>
      <c r="DW79" s="70">
        <v>469.12470507099999</v>
      </c>
      <c r="DX79" s="217">
        <v>68.665377176015468</v>
      </c>
      <c r="DY79" s="218">
        <f t="shared" si="160"/>
        <v>1739.192216673845</v>
      </c>
      <c r="DZ79" s="218">
        <f t="shared" ref="DZ79:DZ142" si="194">SUM(DY68:DY79)</f>
        <v>18657.938974781922</v>
      </c>
      <c r="EA79" s="71">
        <f t="shared" si="105"/>
        <v>2.9668539169808383E-2</v>
      </c>
      <c r="EB79" s="219">
        <f t="shared" si="161"/>
        <v>1284.9693398599634</v>
      </c>
      <c r="EC79" s="219">
        <f t="shared" ref="EC79:EC142" si="195">SUM(EB68:EB79)</f>
        <v>12714.491662963508</v>
      </c>
      <c r="ED79" s="71">
        <f t="shared" si="106"/>
        <v>5.9354705764844029E-2</v>
      </c>
      <c r="EE79" s="219">
        <f t="shared" si="162"/>
        <v>1323.8967177471945</v>
      </c>
      <c r="EF79" s="219">
        <f t="shared" ref="EF79:EF142" si="196">SUM(EE68:EE79)</f>
        <v>14706.310585918769</v>
      </c>
      <c r="EG79" s="71">
        <f t="shared" si="107"/>
        <v>2.5854617799871304E-2</v>
      </c>
      <c r="EH79" s="219">
        <f t="shared" si="163"/>
        <v>185.86824773545354</v>
      </c>
      <c r="EI79" s="219">
        <f t="shared" ref="EI79:EI142" si="197">SUM(EH68:EH79)</f>
        <v>1969.580939406685</v>
      </c>
      <c r="EJ79" s="74">
        <f t="shared" si="108"/>
        <v>-0.13267330763631535</v>
      </c>
    </row>
    <row r="80" spans="1:140">
      <c r="A80" s="66">
        <v>39965</v>
      </c>
      <c r="B80" s="86">
        <f t="shared" si="110"/>
        <v>6</v>
      </c>
      <c r="C80" t="str">
        <f t="shared" si="111"/>
        <v>Junio</v>
      </c>
      <c r="D80">
        <f t="shared" si="164"/>
        <v>2009</v>
      </c>
      <c r="E80" s="65">
        <f t="shared" si="112"/>
        <v>111030.93359014504</v>
      </c>
      <c r="F80" s="65">
        <f t="shared" si="113"/>
        <v>5016.1904761904761</v>
      </c>
      <c r="G80" s="40">
        <f t="shared" si="114"/>
        <v>1000.8325818450002</v>
      </c>
      <c r="H80" s="67">
        <f t="shared" si="165"/>
        <v>0.90139977165231444</v>
      </c>
      <c r="I80" s="67">
        <f>SUMIFS($G$3:$G80,$D$3:$D80,D80)</f>
        <v>6389.3334969190009</v>
      </c>
      <c r="J80" s="14">
        <f t="shared" si="171"/>
        <v>12868.783321846</v>
      </c>
      <c r="K80" s="14">
        <f t="shared" si="172"/>
        <v>11.5902685006228</v>
      </c>
      <c r="L80" s="71">
        <f t="shared" ref="L80:L143" si="198">IFERROR(I80/I68-1,0)</f>
        <v>2.3986966294226031E-2</v>
      </c>
      <c r="M80" s="71">
        <f t="shared" ref="M80:M143" si="199">IFERROR(G80/G68-1,0)</f>
        <v>4.0700462428242767E-2</v>
      </c>
      <c r="N80" s="71">
        <f t="shared" si="101"/>
        <v>8.5105891831747549E-2</v>
      </c>
      <c r="O80" s="67">
        <f t="shared" si="115"/>
        <v>674.53243418700004</v>
      </c>
      <c r="P80" s="67">
        <f t="shared" si="116"/>
        <v>0.60751757404557272</v>
      </c>
      <c r="Q80" s="67">
        <f>SUMIFS($O$3:$O80,$D$3:$D80,D80)</f>
        <v>4310.1510623470003</v>
      </c>
      <c r="R80" s="67">
        <f t="shared" si="168"/>
        <v>8736.5738892970003</v>
      </c>
      <c r="S80" s="71">
        <f t="shared" ref="S80:S143" si="200">IFERROR(O80/O68-1,0)</f>
        <v>-3.5115226844899539E-3</v>
      </c>
      <c r="T80" s="71">
        <f t="shared" ref="T80:U143" si="201">IFERROR(Q80/Q68-1,0)</f>
        <v>1.9054269187904094E-2</v>
      </c>
      <c r="U80" s="71">
        <f t="shared" si="201"/>
        <v>0.11147100664939602</v>
      </c>
      <c r="V80" s="67">
        <v>307.82194276799993</v>
      </c>
      <c r="W80" s="67">
        <f t="shared" si="173"/>
        <v>4200.2694020889994</v>
      </c>
      <c r="X80" s="71">
        <f t="shared" si="102"/>
        <v>0.19348907046925645</v>
      </c>
      <c r="Y80" s="71">
        <f t="shared" ref="Y80:Y143" si="202">IFERROR(V80/V68-1,0)</f>
        <v>-1.2155344569637183E-2</v>
      </c>
      <c r="Z80" s="67">
        <v>381.47277471133333</v>
      </c>
      <c r="AA80" s="67">
        <f t="shared" si="174"/>
        <v>4472.0059435780004</v>
      </c>
      <c r="AB80" s="71">
        <f t="shared" si="103"/>
        <v>6.4656392857422862E-2</v>
      </c>
      <c r="AC80" s="71">
        <f t="shared" ref="AC80:AC143" si="203">IFERROR(Z80/Z68-1,0)</f>
        <v>7.0424227437684284E-2</v>
      </c>
      <c r="AD80" s="67">
        <v>194.41240385499998</v>
      </c>
      <c r="AE80" s="67">
        <v>164.53277090699999</v>
      </c>
      <c r="AF80" s="71">
        <f t="shared" ref="AF80:AF143" si="204">IFERROR(AD80/AD68-1,0)</f>
        <v>0.10391291041736217</v>
      </c>
      <c r="AG80" s="71">
        <f t="shared" ref="AG80:AG143" si="205">IFERROR(AE80/AE68-1,0)</f>
        <v>-0.1305221724044161</v>
      </c>
      <c r="AH80" s="67">
        <f t="shared" si="117"/>
        <v>72.374072388999991</v>
      </c>
      <c r="AI80" s="67">
        <f t="shared" si="118"/>
        <v>6.5183701558485158E-2</v>
      </c>
      <c r="AJ80" s="67">
        <f t="shared" si="119"/>
        <v>60.814020849999991</v>
      </c>
      <c r="AK80" s="67">
        <f t="shared" si="120"/>
        <v>5.4772142216228073E-2</v>
      </c>
      <c r="AL80" s="67">
        <f t="shared" si="121"/>
        <v>193.11205441900003</v>
      </c>
      <c r="AM80" s="67">
        <f t="shared" si="122"/>
        <v>38.497751497996965</v>
      </c>
      <c r="AN80" s="67">
        <v>151.24852598999999</v>
      </c>
      <c r="AO80" s="67">
        <f t="shared" si="123"/>
        <v>30.152069923960507</v>
      </c>
      <c r="AP80" s="81">
        <f>SUMIFS($AO$3:$AO80,$D$3:$D80,D80)</f>
        <v>169.70173943393712</v>
      </c>
      <c r="AQ80" s="67">
        <v>0</v>
      </c>
      <c r="AR80" s="67">
        <f t="shared" si="124"/>
        <v>0</v>
      </c>
      <c r="AS80" s="81">
        <f>SUMIFS($AR$3:$AR80,$D$3:$D80,D80)</f>
        <v>47.950644655179119</v>
      </c>
      <c r="AT80" s="67">
        <f t="shared" si="166"/>
        <v>41.863528429000041</v>
      </c>
      <c r="AU80" s="79">
        <f t="shared" si="125"/>
        <v>151.24852598999999</v>
      </c>
      <c r="AV80" s="40">
        <f t="shared" si="126"/>
        <v>913.70105938599988</v>
      </c>
      <c r="AW80" s="67">
        <f t="shared" si="127"/>
        <v>0.82292477406233289</v>
      </c>
      <c r="AX80" s="67">
        <f>SUMIFS($AV$3:$AV80,$D$3:$D80,D80)</f>
        <v>4973.0605185590002</v>
      </c>
      <c r="AY80" s="67">
        <f t="shared" si="175"/>
        <v>10294.658009216</v>
      </c>
      <c r="AZ80" s="67">
        <f t="shared" si="176"/>
        <v>9.271882777476474</v>
      </c>
      <c r="BA80" s="262">
        <f t="shared" si="128"/>
        <v>851.04509168699985</v>
      </c>
      <c r="BB80" s="262">
        <f t="shared" si="129"/>
        <v>0.76649368258805439</v>
      </c>
      <c r="BC80" s="262">
        <f t="shared" si="177"/>
        <v>9484.5562470969999</v>
      </c>
      <c r="BD80" s="262">
        <f t="shared" si="178"/>
        <v>8.5422647008516517</v>
      </c>
      <c r="BE80" s="260">
        <f t="shared" si="130"/>
        <v>797.77627639899981</v>
      </c>
      <c r="BF80" s="260">
        <f t="shared" si="131"/>
        <v>0.71851712905871612</v>
      </c>
      <c r="BG80" s="260">
        <f t="shared" si="179"/>
        <v>9074.5589051690004</v>
      </c>
      <c r="BH80" s="260">
        <f t="shared" si="180"/>
        <v>8.1730006330185851</v>
      </c>
      <c r="BI80" s="71">
        <f t="shared" ref="BI80:BI143" si="206">IFERROR(AV80/AV68-1,0)</f>
        <v>0.24051246399767146</v>
      </c>
      <c r="BJ80" s="71">
        <f t="shared" si="181"/>
        <v>0.14107459987433413</v>
      </c>
      <c r="BK80" s="74">
        <f t="shared" si="109"/>
        <v>0.10465804158776781</v>
      </c>
      <c r="BL80" s="67">
        <f t="shared" si="132"/>
        <v>454.67008083099989</v>
      </c>
      <c r="BM80" s="67">
        <f>SUMIFS($BL$3:$BL80,$D$3:$D80,D80)</f>
        <v>2648.6835365659995</v>
      </c>
      <c r="BN80" s="67">
        <f t="shared" si="182"/>
        <v>5480.9563050729994</v>
      </c>
      <c r="BO80" s="71">
        <f t="shared" ref="BO80:BQ143" si="207">IFERROR(BL80/BL68-1,0)</f>
        <v>0.11909839983252324</v>
      </c>
      <c r="BP80" s="71">
        <f t="shared" si="207"/>
        <v>0.10849619864966287</v>
      </c>
      <c r="BQ80" s="71">
        <f t="shared" si="207"/>
        <v>0.12938506649486792</v>
      </c>
      <c r="BR80" s="67">
        <v>328.94761537599999</v>
      </c>
      <c r="BS80" s="67">
        <f t="shared" si="167"/>
        <v>125.72246545499991</v>
      </c>
      <c r="BT80" s="67">
        <f t="shared" si="133"/>
        <v>89.324570213000001</v>
      </c>
      <c r="BU80" s="67">
        <f t="shared" si="134"/>
        <v>53.268815287999999</v>
      </c>
      <c r="BV80" s="67">
        <f t="shared" si="135"/>
        <v>10.619376505107271</v>
      </c>
      <c r="BW80" s="67">
        <f t="shared" si="136"/>
        <v>4.7976553529338301E-2</v>
      </c>
      <c r="BX80" s="67">
        <f t="shared" si="183"/>
        <v>409.99734192800003</v>
      </c>
      <c r="BY80" s="67">
        <f t="shared" si="137"/>
        <v>144.30582470300001</v>
      </c>
      <c r="BZ80" s="67">
        <f t="shared" si="138"/>
        <v>132.19608158399998</v>
      </c>
      <c r="CA80" s="67">
        <f t="shared" si="139"/>
        <v>39.935686767000007</v>
      </c>
      <c r="CB80" s="40">
        <f t="shared" si="140"/>
        <v>87.13152245900028</v>
      </c>
      <c r="CC80" s="40">
        <f>SUMIFS($CB$3:$CB80,$D$3:$D80,D80)</f>
        <v>1416.2729783600003</v>
      </c>
      <c r="CD80" s="40">
        <f t="shared" si="169"/>
        <v>2574.1253126300007</v>
      </c>
      <c r="CE80" s="73">
        <f t="shared" ref="CE80:CG143" si="208">IFERROR(CB80/CB68-1,0)</f>
        <v>-0.6129896095323053</v>
      </c>
      <c r="CF80" s="73">
        <f t="shared" si="208"/>
        <v>-0.24723882145681997</v>
      </c>
      <c r="CG80" s="73">
        <f t="shared" si="208"/>
        <v>1.3373017780530905E-2</v>
      </c>
      <c r="CH80" s="14">
        <f t="shared" si="141"/>
        <v>17.370058587801459</v>
      </c>
      <c r="CI80" s="14">
        <f t="shared" si="142"/>
        <v>7.8474997589981499E-2</v>
      </c>
      <c r="CJ80" s="14">
        <f t="shared" si="184"/>
        <v>565.19676053365652</v>
      </c>
      <c r="CK80" s="264">
        <f t="shared" si="185"/>
        <v>2.3183857231463256</v>
      </c>
      <c r="CL80" s="81">
        <f t="shared" si="143"/>
        <v>140.40033774700026</v>
      </c>
      <c r="CM80" s="81">
        <f t="shared" si="144"/>
        <v>0.1264515511193198</v>
      </c>
      <c r="CN80" s="40">
        <f t="shared" si="145"/>
        <v>129.024681614</v>
      </c>
      <c r="CO80" s="40">
        <f>SUMIFS($CN$3:$CN80,$D$3:$D80,D80)</f>
        <v>573.50622889099998</v>
      </c>
      <c r="CP80" s="40">
        <f t="shared" si="186"/>
        <v>1408.0124619410003</v>
      </c>
      <c r="CQ80" s="73">
        <f t="shared" ref="CQ80:CS143" si="209">IFERROR(CN80/CN68-1,0)</f>
        <v>0.6947225602521574</v>
      </c>
      <c r="CR80" s="73">
        <f t="shared" si="209"/>
        <v>0.39049628429519467</v>
      </c>
      <c r="CS80" s="73">
        <f t="shared" si="209"/>
        <v>-2.2338363617112278E-2</v>
      </c>
      <c r="CT80" s="40">
        <f t="shared" si="146"/>
        <v>25.721647179551926</v>
      </c>
      <c r="CU80" s="40">
        <f t="shared" si="147"/>
        <v>0.11620606748230754</v>
      </c>
      <c r="CV80" s="40">
        <f t="shared" si="148"/>
        <v>0.5165283316521655</v>
      </c>
      <c r="CW80" s="40">
        <f t="shared" si="187"/>
        <v>301.43999247909693</v>
      </c>
      <c r="CX80" s="267">
        <f t="shared" si="188"/>
        <v>1.2681262927487207</v>
      </c>
      <c r="CY80" s="67">
        <v>95.846592891000014</v>
      </c>
      <c r="CZ80" s="67">
        <f t="shared" si="149"/>
        <v>19.107446845557245</v>
      </c>
      <c r="DA80" s="67">
        <f t="shared" si="189"/>
        <v>159.77917026875065</v>
      </c>
      <c r="DB80" s="67">
        <v>0</v>
      </c>
      <c r="DC80" s="67">
        <f t="shared" si="150"/>
        <v>0</v>
      </c>
      <c r="DD80" s="67">
        <f t="shared" si="151"/>
        <v>33.178088722999988</v>
      </c>
      <c r="DE80" s="67">
        <f t="shared" si="152"/>
        <v>6.6142003339946811</v>
      </c>
      <c r="DF80" s="81">
        <f t="shared" si="153"/>
        <v>1042.725741</v>
      </c>
      <c r="DG80" s="81">
        <f t="shared" si="154"/>
        <v>0.93913084154464044</v>
      </c>
      <c r="DH80" s="40">
        <f t="shared" si="155"/>
        <v>-41.893159154999722</v>
      </c>
      <c r="DI80" s="40">
        <f>SUMIFS($DH$3:$DH80,$D$3:$D80,D80)</f>
        <v>842.76674946900027</v>
      </c>
      <c r="DJ80" s="40">
        <f t="shared" si="170"/>
        <v>1166.1128506890009</v>
      </c>
      <c r="DK80" s="40">
        <f t="shared" si="156"/>
        <v>-8.3515885917504669</v>
      </c>
      <c r="DL80" s="40">
        <f t="shared" si="190"/>
        <v>263.75676805455953</v>
      </c>
      <c r="DM80" s="73">
        <f t="shared" ref="DM80:DO143" si="210">IFERROR(DH80/DH68-1,0)</f>
        <v>-1.2811493290407296</v>
      </c>
      <c r="DN80" s="73">
        <f t="shared" si="210"/>
        <v>-0.42629517653605675</v>
      </c>
      <c r="DO80" s="73">
        <f t="shared" si="210"/>
        <v>6.0129622116285919E-2</v>
      </c>
      <c r="DP80" s="67">
        <f t="shared" si="157"/>
        <v>-3.7731069892326032E-2</v>
      </c>
      <c r="DQ80" s="264">
        <f t="shared" si="191"/>
        <v>1.0502594303976054</v>
      </c>
      <c r="DR80" s="81">
        <f t="shared" si="158"/>
        <v>11.375656133000277</v>
      </c>
      <c r="DS80" s="81">
        <f t="shared" si="192"/>
        <v>1576.1101926170011</v>
      </c>
      <c r="DT80" s="81">
        <f t="shared" si="159"/>
        <v>1.0245483637012276E-2</v>
      </c>
      <c r="DU80" s="264">
        <f t="shared" si="193"/>
        <v>1.4195234982306719</v>
      </c>
      <c r="DV80" s="70">
        <v>429.71537318499998</v>
      </c>
      <c r="DW80" s="70">
        <v>474.01627685099999</v>
      </c>
      <c r="DX80" s="217">
        <v>69.245647969052229</v>
      </c>
      <c r="DY80" s="218">
        <f t="shared" si="160"/>
        <v>1445.3364380275561</v>
      </c>
      <c r="DZ80" s="218">
        <f t="shared" si="194"/>
        <v>18688.111078728951</v>
      </c>
      <c r="EA80" s="71">
        <f t="shared" si="105"/>
        <v>2.4405154794032269E-2</v>
      </c>
      <c r="EB80" s="219">
        <f t="shared" si="161"/>
        <v>974.11527506893572</v>
      </c>
      <c r="EC80" s="219">
        <f t="shared" si="195"/>
        <v>12692.509684042916</v>
      </c>
      <c r="ED80" s="71">
        <f t="shared" si="106"/>
        <v>5.0191116398870639E-2</v>
      </c>
      <c r="EE80" s="219">
        <f t="shared" si="162"/>
        <v>1319.5068371579941</v>
      </c>
      <c r="EF80" s="219">
        <f t="shared" si="196"/>
        <v>14941.954941577345</v>
      </c>
      <c r="EG80" s="71">
        <f t="shared" si="107"/>
        <v>4.0207034764568661E-2</v>
      </c>
      <c r="EH80" s="219">
        <f t="shared" si="163"/>
        <v>186.32893964926816</v>
      </c>
      <c r="EI80" s="219">
        <f t="shared" si="197"/>
        <v>2043.8770321427692</v>
      </c>
      <c r="EJ80" s="74">
        <f t="shared" si="108"/>
        <v>-8.5635992239184722E-2</v>
      </c>
    </row>
    <row r="81" spans="1:140">
      <c r="A81" s="66">
        <v>39995</v>
      </c>
      <c r="B81" s="86">
        <f t="shared" si="110"/>
        <v>7</v>
      </c>
      <c r="C81" t="str">
        <f t="shared" si="111"/>
        <v>Julio</v>
      </c>
      <c r="D81">
        <f t="shared" si="164"/>
        <v>2009</v>
      </c>
      <c r="E81" s="65">
        <f t="shared" si="112"/>
        <v>111030.93359014504</v>
      </c>
      <c r="F81" s="65">
        <f t="shared" si="113"/>
        <v>4998.695652173913</v>
      </c>
      <c r="G81" s="40">
        <f t="shared" si="114"/>
        <v>1312.153936317</v>
      </c>
      <c r="H81" s="67">
        <f t="shared" si="165"/>
        <v>1.1817913205707433</v>
      </c>
      <c r="I81" s="67">
        <f>SUMIFS($G$3:$G81,$D$3:$D81,D81)</f>
        <v>7701.4874332360014</v>
      </c>
      <c r="J81" s="14">
        <f t="shared" si="171"/>
        <v>13094.469301744999</v>
      </c>
      <c r="K81" s="14">
        <f t="shared" si="172"/>
        <v>11.793532557405468</v>
      </c>
      <c r="L81" s="71">
        <f t="shared" si="198"/>
        <v>5.1235306954316551E-2</v>
      </c>
      <c r="M81" s="71">
        <f t="shared" si="199"/>
        <v>0.20772446952146573</v>
      </c>
      <c r="N81" s="71">
        <f t="shared" si="101"/>
        <v>8.7176778673618616E-2</v>
      </c>
      <c r="O81" s="67">
        <f t="shared" si="115"/>
        <v>881.5233513039999</v>
      </c>
      <c r="P81" s="67">
        <f t="shared" si="116"/>
        <v>0.79394392427430938</v>
      </c>
      <c r="Q81" s="67">
        <f>SUMIFS($O$3:$O81,$D$3:$D81,D81)</f>
        <v>5191.6744136510006</v>
      </c>
      <c r="R81" s="67">
        <f t="shared" si="168"/>
        <v>8726.5732319309991</v>
      </c>
      <c r="S81" s="71">
        <f t="shared" si="200"/>
        <v>-1.1217485192484555E-2</v>
      </c>
      <c r="T81" s="71">
        <f t="shared" si="201"/>
        <v>1.3784291903708112E-2</v>
      </c>
      <c r="U81" s="71">
        <f t="shared" si="201"/>
        <v>7.5013706568411109E-2</v>
      </c>
      <c r="V81" s="67">
        <v>520.71868889000007</v>
      </c>
      <c r="W81" s="67">
        <f t="shared" si="173"/>
        <v>4290.8673272510005</v>
      </c>
      <c r="X81" s="71">
        <f t="shared" si="102"/>
        <v>0.17843824292688892</v>
      </c>
      <c r="Y81" s="71">
        <f t="shared" si="202"/>
        <v>0.21063369360911022</v>
      </c>
      <c r="Z81" s="67">
        <v>377.0463234253333</v>
      </c>
      <c r="AA81" s="67">
        <f t="shared" si="174"/>
        <v>4403.8933093823334</v>
      </c>
      <c r="AB81" s="71">
        <f t="shared" si="103"/>
        <v>2.0235656365600541E-2</v>
      </c>
      <c r="AC81" s="71">
        <f t="shared" si="203"/>
        <v>-0.15300744381214171</v>
      </c>
      <c r="AD81" s="67">
        <v>201.44853487300006</v>
      </c>
      <c r="AE81" s="67">
        <v>185.620484452</v>
      </c>
      <c r="AF81" s="71">
        <f t="shared" si="204"/>
        <v>0.1832862023812829</v>
      </c>
      <c r="AG81" s="71">
        <f t="shared" si="205"/>
        <v>-0.23301556395673562</v>
      </c>
      <c r="AH81" s="67">
        <f t="shared" si="117"/>
        <v>82.249797518000008</v>
      </c>
      <c r="AI81" s="67">
        <f t="shared" si="118"/>
        <v>7.4078272476401474E-2</v>
      </c>
      <c r="AJ81" s="67">
        <f t="shared" si="119"/>
        <v>75.429647810000006</v>
      </c>
      <c r="AK81" s="67">
        <f t="shared" si="120"/>
        <v>6.7935705276907662E-2</v>
      </c>
      <c r="AL81" s="67">
        <f t="shared" si="121"/>
        <v>272.95113968499999</v>
      </c>
      <c r="AM81" s="67">
        <f t="shared" si="122"/>
        <v>54.604472582021401</v>
      </c>
      <c r="AN81" s="67">
        <v>143.06059869199999</v>
      </c>
      <c r="AO81" s="67">
        <f t="shared" si="123"/>
        <v>28.619585717282764</v>
      </c>
      <c r="AP81" s="81">
        <f>SUMIFS($AO$3:$AO81,$D$3:$D81,D81)</f>
        <v>198.3213251512199</v>
      </c>
      <c r="AQ81" s="67">
        <v>89.82</v>
      </c>
      <c r="AR81" s="67">
        <f t="shared" si="124"/>
        <v>17.968687483691397</v>
      </c>
      <c r="AS81" s="81">
        <f>SUMIFS($AR$3:$AR81,$D$3:$D81,D81)</f>
        <v>65.919332138870516</v>
      </c>
      <c r="AT81" s="67">
        <f t="shared" si="166"/>
        <v>40.070540993000009</v>
      </c>
      <c r="AU81" s="79">
        <f t="shared" si="125"/>
        <v>232.88059869199998</v>
      </c>
      <c r="AV81" s="40">
        <f t="shared" si="126"/>
        <v>920.4208200459999</v>
      </c>
      <c r="AW81" s="67">
        <f t="shared" si="127"/>
        <v>0.82897692587509253</v>
      </c>
      <c r="AX81" s="67">
        <f>SUMIFS($AV$3:$AV81,$D$3:$D81,D81)</f>
        <v>5893.481338605</v>
      </c>
      <c r="AY81" s="67">
        <f t="shared" si="175"/>
        <v>10406.269296285</v>
      </c>
      <c r="AZ81" s="67">
        <f t="shared" si="176"/>
        <v>9.3724054727831678</v>
      </c>
      <c r="BA81" s="262">
        <f t="shared" si="128"/>
        <v>858.26279295799986</v>
      </c>
      <c r="BB81" s="262">
        <f t="shared" si="129"/>
        <v>0.77299430456574869</v>
      </c>
      <c r="BC81" s="262">
        <f t="shared" si="177"/>
        <v>9629.2761898469998</v>
      </c>
      <c r="BD81" s="262">
        <f t="shared" si="178"/>
        <v>8.672606703814731</v>
      </c>
      <c r="BE81" s="260">
        <f t="shared" si="130"/>
        <v>822.36857807099989</v>
      </c>
      <c r="BF81" s="260">
        <f t="shared" si="131"/>
        <v>0.74066618326984168</v>
      </c>
      <c r="BG81" s="260">
        <f t="shared" si="179"/>
        <v>9226.3969204250006</v>
      </c>
      <c r="BH81" s="260">
        <f t="shared" si="180"/>
        <v>8.3097535273214387</v>
      </c>
      <c r="BI81" s="71">
        <f t="shared" si="206"/>
        <v>0.1379945246913572</v>
      </c>
      <c r="BJ81" s="71">
        <f t="shared" si="181"/>
        <v>0.1405924676433481</v>
      </c>
      <c r="BK81" s="74">
        <f t="shared" si="109"/>
        <v>0.10785819935071594</v>
      </c>
      <c r="BL81" s="67">
        <f t="shared" si="132"/>
        <v>467.98763976699991</v>
      </c>
      <c r="BM81" s="67">
        <f>SUMIFS($BL$3:$BL81,$D$3:$D81,D81)</f>
        <v>3116.6711763329995</v>
      </c>
      <c r="BN81" s="67">
        <f t="shared" si="182"/>
        <v>5546.9376845459983</v>
      </c>
      <c r="BO81" s="71">
        <f t="shared" si="207"/>
        <v>0.16413022877988404</v>
      </c>
      <c r="BP81" s="71">
        <f t="shared" si="207"/>
        <v>0.11650826050714103</v>
      </c>
      <c r="BQ81" s="71">
        <f t="shared" si="207"/>
        <v>0.12729597256679681</v>
      </c>
      <c r="BR81" s="67">
        <v>353.68879549100001</v>
      </c>
      <c r="BS81" s="67">
        <f t="shared" si="167"/>
        <v>114.2988442759999</v>
      </c>
      <c r="BT81" s="67">
        <f t="shared" si="133"/>
        <v>106.167863526</v>
      </c>
      <c r="BU81" s="67">
        <f t="shared" si="134"/>
        <v>35.894214886999997</v>
      </c>
      <c r="BV81" s="67">
        <f t="shared" si="135"/>
        <v>7.1807162077150553</v>
      </c>
      <c r="BW81" s="67">
        <f t="shared" si="136"/>
        <v>3.232812129590696E-2</v>
      </c>
      <c r="BX81" s="67">
        <f t="shared" si="183"/>
        <v>402.87926942199994</v>
      </c>
      <c r="BY81" s="67">
        <f t="shared" si="137"/>
        <v>146.65849052900001</v>
      </c>
      <c r="BZ81" s="67">
        <f t="shared" si="138"/>
        <v>142.76763463199998</v>
      </c>
      <c r="CA81" s="67">
        <f t="shared" si="139"/>
        <v>20.944976704999998</v>
      </c>
      <c r="CB81" s="40">
        <f t="shared" si="140"/>
        <v>391.73311627100009</v>
      </c>
      <c r="CC81" s="40">
        <f>SUMIFS($CB$3:$CB81,$D$3:$D81,D81)</f>
        <v>1808.0060946310005</v>
      </c>
      <c r="CD81" s="40">
        <f t="shared" si="169"/>
        <v>2688.2000054600012</v>
      </c>
      <c r="CE81" s="73">
        <f t="shared" si="208"/>
        <v>0.41084542444735161</v>
      </c>
      <c r="CF81" s="73">
        <f t="shared" si="208"/>
        <v>-0.16260958057470254</v>
      </c>
      <c r="CG81" s="73">
        <f t="shared" si="208"/>
        <v>1.3906541048481103E-2</v>
      </c>
      <c r="CH81" s="14">
        <f t="shared" si="141"/>
        <v>78.367066836853112</v>
      </c>
      <c r="CI81" s="14">
        <f t="shared" si="142"/>
        <v>0.35281439469565068</v>
      </c>
      <c r="CJ81" s="14">
        <f t="shared" si="184"/>
        <v>573.4980668883876</v>
      </c>
      <c r="CK81" s="264">
        <f t="shared" si="185"/>
        <v>2.4211270846223005</v>
      </c>
      <c r="CL81" s="81">
        <f t="shared" si="143"/>
        <v>427.62733115800006</v>
      </c>
      <c r="CM81" s="81">
        <f t="shared" si="144"/>
        <v>0.38514251599155758</v>
      </c>
      <c r="CN81" s="40">
        <f t="shared" si="145"/>
        <v>117.24399944999999</v>
      </c>
      <c r="CO81" s="40">
        <f>SUMIFS($CN$3:$CN81,$D$3:$D81,D81)</f>
        <v>690.75022834099991</v>
      </c>
      <c r="CP81" s="40">
        <f t="shared" si="186"/>
        <v>1383.5569379110002</v>
      </c>
      <c r="CQ81" s="73">
        <f t="shared" si="209"/>
        <v>-0.17258720022055496</v>
      </c>
      <c r="CR81" s="73">
        <f t="shared" si="209"/>
        <v>0.24651155006986447</v>
      </c>
      <c r="CS81" s="73">
        <f t="shared" si="209"/>
        <v>-5.7635776658822024E-2</v>
      </c>
      <c r="CT81" s="40">
        <f t="shared" si="146"/>
        <v>23.454918564408104</v>
      </c>
      <c r="CU81" s="40">
        <f t="shared" si="147"/>
        <v>0.10559579718818686</v>
      </c>
      <c r="CV81" s="40">
        <f t="shared" si="148"/>
        <v>0.62212412884035229</v>
      </c>
      <c r="CW81" s="40">
        <f t="shared" si="187"/>
        <v>289.13772150990474</v>
      </c>
      <c r="CX81" s="267">
        <f t="shared" si="188"/>
        <v>1.2461004273081271</v>
      </c>
      <c r="CY81" s="67">
        <v>63.455301827999996</v>
      </c>
      <c r="CZ81" s="67">
        <f t="shared" si="149"/>
        <v>12.694371940888926</v>
      </c>
      <c r="DA81" s="67">
        <f t="shared" si="189"/>
        <v>162.72546745582969</v>
      </c>
      <c r="DB81" s="67">
        <v>0</v>
      </c>
      <c r="DC81" s="67">
        <f t="shared" si="150"/>
        <v>0</v>
      </c>
      <c r="DD81" s="67">
        <f t="shared" si="151"/>
        <v>53.788697621999994</v>
      </c>
      <c r="DE81" s="67">
        <f t="shared" si="152"/>
        <v>10.760546623519177</v>
      </c>
      <c r="DF81" s="81">
        <f t="shared" si="153"/>
        <v>1037.6648194959998</v>
      </c>
      <c r="DG81" s="81">
        <f t="shared" si="154"/>
        <v>0.93457272306327943</v>
      </c>
      <c r="DH81" s="40">
        <f t="shared" si="155"/>
        <v>274.4891168210001</v>
      </c>
      <c r="DI81" s="40">
        <f>SUMIFS($DH$3:$DH81,$D$3:$D81,D81)</f>
        <v>1117.2558662900003</v>
      </c>
      <c r="DJ81" s="40">
        <f t="shared" si="170"/>
        <v>1304.643067549001</v>
      </c>
      <c r="DK81" s="40">
        <f t="shared" si="156"/>
        <v>54.912148272445009</v>
      </c>
      <c r="DL81" s="40">
        <f t="shared" si="190"/>
        <v>284.36034537848292</v>
      </c>
      <c r="DM81" s="73">
        <f t="shared" si="210"/>
        <v>1.0189124573657016</v>
      </c>
      <c r="DN81" s="73">
        <f t="shared" si="210"/>
        <v>-0.30386833876913744</v>
      </c>
      <c r="DO81" s="73">
        <f t="shared" si="210"/>
        <v>0.10268353404607411</v>
      </c>
      <c r="DP81" s="67">
        <f t="shared" si="157"/>
        <v>0.24721859750746383</v>
      </c>
      <c r="DQ81" s="264">
        <f t="shared" si="191"/>
        <v>1.1750266573141734</v>
      </c>
      <c r="DR81" s="81">
        <f t="shared" si="158"/>
        <v>310.38333170800007</v>
      </c>
      <c r="DS81" s="81">
        <f t="shared" si="192"/>
        <v>1707.5223369710011</v>
      </c>
      <c r="DT81" s="81">
        <f t="shared" si="159"/>
        <v>0.27954671880337073</v>
      </c>
      <c r="DU81" s="264">
        <f t="shared" si="193"/>
        <v>1.5378798338074666</v>
      </c>
      <c r="DV81" s="70">
        <v>446.046084275</v>
      </c>
      <c r="DW81" s="70">
        <v>490.085474949</v>
      </c>
      <c r="DX81" s="217">
        <v>69.052224371373299</v>
      </c>
      <c r="DY81" s="218">
        <f t="shared" si="160"/>
        <v>1900.2341318652357</v>
      </c>
      <c r="DZ81" s="218">
        <f t="shared" si="194"/>
        <v>18997.115937313436</v>
      </c>
      <c r="EA81" s="71">
        <f t="shared" si="105"/>
        <v>3.6040001560745161E-2</v>
      </c>
      <c r="EB81" s="219">
        <f t="shared" si="161"/>
        <v>1276.6038448856245</v>
      </c>
      <c r="EC81" s="219">
        <f t="shared" si="195"/>
        <v>12663.397062972763</v>
      </c>
      <c r="ED81" s="71">
        <f t="shared" si="106"/>
        <v>2.6392788130349176E-2</v>
      </c>
      <c r="EE81" s="219">
        <f t="shared" si="162"/>
        <v>1332.9343528397255</v>
      </c>
      <c r="EF81" s="219">
        <f t="shared" si="196"/>
        <v>15090.315559150471</v>
      </c>
      <c r="EG81" s="71">
        <f t="shared" si="107"/>
        <v>5.3222264394795271E-2</v>
      </c>
      <c r="EH81" s="219">
        <f t="shared" si="163"/>
        <v>169.79032973571429</v>
      </c>
      <c r="EI81" s="219">
        <f t="shared" si="197"/>
        <v>2006.1357651669821</v>
      </c>
      <c r="EJ81" s="74">
        <f t="shared" si="108"/>
        <v>-0.10992692543181681</v>
      </c>
    </row>
    <row r="82" spans="1:140">
      <c r="A82" s="66">
        <v>40026</v>
      </c>
      <c r="B82" s="86">
        <f t="shared" si="110"/>
        <v>8</v>
      </c>
      <c r="C82" t="str">
        <f t="shared" si="111"/>
        <v>Agosto</v>
      </c>
      <c r="D82">
        <f t="shared" si="164"/>
        <v>2009</v>
      </c>
      <c r="E82" s="65">
        <f t="shared" si="112"/>
        <v>111030.93359014504</v>
      </c>
      <c r="F82" s="65">
        <f t="shared" si="113"/>
        <v>4944.7619047619046</v>
      </c>
      <c r="G82" s="40">
        <f t="shared" si="114"/>
        <v>1082.5927304659999</v>
      </c>
      <c r="H82" s="67">
        <f t="shared" si="165"/>
        <v>0.97503704189522322</v>
      </c>
      <c r="I82" s="67">
        <f>SUMIFS($G$3:$G82,$D$3:$D82,D82)</f>
        <v>8784.0801637020013</v>
      </c>
      <c r="J82" s="14">
        <f t="shared" si="171"/>
        <v>13226.045737904</v>
      </c>
      <c r="K82" s="14">
        <f t="shared" si="172"/>
        <v>11.912036862381139</v>
      </c>
      <c r="L82" s="71">
        <f t="shared" si="198"/>
        <v>6.1244893924732091E-2</v>
      </c>
      <c r="M82" s="71">
        <f t="shared" si="199"/>
        <v>0.13835350345377506</v>
      </c>
      <c r="N82" s="71">
        <f t="shared" si="101"/>
        <v>9.4902669648571747E-2</v>
      </c>
      <c r="O82" s="67">
        <f t="shared" si="115"/>
        <v>732.84315531899995</v>
      </c>
      <c r="P82" s="67">
        <f t="shared" si="116"/>
        <v>0.66003511960386341</v>
      </c>
      <c r="Q82" s="67">
        <f>SUMIFS($O$3:$O82,$D$3:$D82,D82)</f>
        <v>5924.5175689700009</v>
      </c>
      <c r="R82" s="67">
        <f t="shared" si="168"/>
        <v>8845.4906935489998</v>
      </c>
      <c r="S82" s="71">
        <f t="shared" si="200"/>
        <v>0.19370008917710524</v>
      </c>
      <c r="T82" s="71">
        <f t="shared" si="201"/>
        <v>3.3044055793599814E-2</v>
      </c>
      <c r="U82" s="71">
        <f t="shared" si="201"/>
        <v>8.3268322462749733E-2</v>
      </c>
      <c r="V82" s="67">
        <v>354.71039412400006</v>
      </c>
      <c r="W82" s="67">
        <f t="shared" si="173"/>
        <v>4421.5471632160006</v>
      </c>
      <c r="X82" s="71">
        <f t="shared" si="102"/>
        <v>0.20307943594137878</v>
      </c>
      <c r="Y82" s="71">
        <f t="shared" si="202"/>
        <v>0.5833125491400748</v>
      </c>
      <c r="Z82" s="67">
        <v>366.0266059773333</v>
      </c>
      <c r="AA82" s="67">
        <f t="shared" si="174"/>
        <v>4378.6938169356672</v>
      </c>
      <c r="AB82" s="71">
        <f t="shared" si="103"/>
        <v>5.9676369806838103E-3</v>
      </c>
      <c r="AC82" s="71">
        <f t="shared" si="203"/>
        <v>-6.4411583348297441E-2</v>
      </c>
      <c r="AD82" s="67">
        <v>201.89832604399999</v>
      </c>
      <c r="AE82" s="67">
        <v>180.38950065</v>
      </c>
      <c r="AF82" s="71">
        <f t="shared" si="204"/>
        <v>0.29284896547906736</v>
      </c>
      <c r="AG82" s="71">
        <f t="shared" si="205"/>
        <v>-0.16289721655252987</v>
      </c>
      <c r="AH82" s="67">
        <f t="shared" si="117"/>
        <v>94.046361672000003</v>
      </c>
      <c r="AI82" s="67">
        <f t="shared" si="118"/>
        <v>8.4702846883336874E-2</v>
      </c>
      <c r="AJ82" s="67">
        <f t="shared" si="119"/>
        <v>53.840515932000002</v>
      </c>
      <c r="AK82" s="67">
        <f t="shared" si="120"/>
        <v>4.849145566112651E-2</v>
      </c>
      <c r="AL82" s="67">
        <f t="shared" si="121"/>
        <v>201.86269754300002</v>
      </c>
      <c r="AM82" s="67">
        <f t="shared" si="122"/>
        <v>40.823542453803931</v>
      </c>
      <c r="AN82" s="67">
        <v>142.39229160599999</v>
      </c>
      <c r="AO82" s="67">
        <f t="shared" si="123"/>
        <v>28.796592100597071</v>
      </c>
      <c r="AP82" s="81">
        <f>SUMIFS($AO$3:$AO82,$D$3:$D82,D82)</f>
        <v>227.11791725181698</v>
      </c>
      <c r="AQ82" s="67">
        <v>0</v>
      </c>
      <c r="AR82" s="67">
        <f t="shared" si="124"/>
        <v>0</v>
      </c>
      <c r="AS82" s="81">
        <f>SUMIFS($AR$3:$AR82,$D$3:$D82,D82)</f>
        <v>65.919332138870516</v>
      </c>
      <c r="AT82" s="67">
        <f t="shared" si="166"/>
        <v>59.470405937000038</v>
      </c>
      <c r="AU82" s="79">
        <f t="shared" si="125"/>
        <v>142.39229160599999</v>
      </c>
      <c r="AV82" s="40">
        <f t="shared" si="126"/>
        <v>912.11059336700009</v>
      </c>
      <c r="AW82" s="67">
        <f t="shared" si="127"/>
        <v>0.82149232099040725</v>
      </c>
      <c r="AX82" s="67">
        <f>SUMIFS($AV$3:$AV82,$D$3:$D82,D82)</f>
        <v>6805.5919319719997</v>
      </c>
      <c r="AY82" s="67">
        <f t="shared" si="175"/>
        <v>10635.328003824001</v>
      </c>
      <c r="AZ82" s="67">
        <f t="shared" si="176"/>
        <v>9.5787071764007745</v>
      </c>
      <c r="BA82" s="262">
        <f t="shared" si="128"/>
        <v>838.48600800600013</v>
      </c>
      <c r="BB82" s="262">
        <f t="shared" si="129"/>
        <v>0.75518234504012405</v>
      </c>
      <c r="BC82" s="262">
        <f t="shared" si="177"/>
        <v>9802.8370809190001</v>
      </c>
      <c r="BD82" s="262">
        <f t="shared" si="178"/>
        <v>8.8289243041986687</v>
      </c>
      <c r="BE82" s="260">
        <f t="shared" si="130"/>
        <v>821.21243793700012</v>
      </c>
      <c r="BF82" s="260">
        <f t="shared" si="131"/>
        <v>0.73962490576580164</v>
      </c>
      <c r="BG82" s="260">
        <f t="shared" si="179"/>
        <v>9399.9466578389984</v>
      </c>
      <c r="BH82" s="260">
        <f t="shared" si="180"/>
        <v>8.4660610821643356</v>
      </c>
      <c r="BI82" s="71">
        <f t="shared" si="206"/>
        <v>0.33534598511697777</v>
      </c>
      <c r="BJ82" s="71">
        <f t="shared" si="181"/>
        <v>0.1633317460909729</v>
      </c>
      <c r="BK82" s="74">
        <f t="shared" si="109"/>
        <v>0.131312213935324</v>
      </c>
      <c r="BL82" s="67">
        <f t="shared" si="132"/>
        <v>480.97859321200008</v>
      </c>
      <c r="BM82" s="67">
        <f>SUMIFS($BL$3:$BL82,$D$3:$D82,D82)</f>
        <v>3597.6497695449998</v>
      </c>
      <c r="BN82" s="67">
        <f t="shared" si="182"/>
        <v>5626.9689154429989</v>
      </c>
      <c r="BO82" s="71">
        <f t="shared" si="207"/>
        <v>0.19960533082176624</v>
      </c>
      <c r="BP82" s="71">
        <f t="shared" si="207"/>
        <v>0.12694480761033411</v>
      </c>
      <c r="BQ82" s="71">
        <f t="shared" si="207"/>
        <v>0.13039906082039909</v>
      </c>
      <c r="BR82" s="67">
        <v>348.67848586899999</v>
      </c>
      <c r="BS82" s="67">
        <f t="shared" si="167"/>
        <v>132.30010734300009</v>
      </c>
      <c r="BT82" s="67">
        <f t="shared" si="133"/>
        <v>99.06111487699998</v>
      </c>
      <c r="BU82" s="67">
        <f t="shared" si="134"/>
        <v>17.273570069000002</v>
      </c>
      <c r="BV82" s="67">
        <f t="shared" si="135"/>
        <v>3.4933067358339756</v>
      </c>
      <c r="BW82" s="67">
        <f t="shared" si="136"/>
        <v>1.5557439274322359E-2</v>
      </c>
      <c r="BX82" s="67">
        <f t="shared" si="183"/>
        <v>402.89042308000001</v>
      </c>
      <c r="BY82" s="67">
        <f t="shared" si="137"/>
        <v>158.96141284299998</v>
      </c>
      <c r="BZ82" s="67">
        <f t="shared" si="138"/>
        <v>122.83885601</v>
      </c>
      <c r="CA82" s="67">
        <f t="shared" si="139"/>
        <v>32.997046355999998</v>
      </c>
      <c r="CB82" s="40">
        <f t="shared" si="140"/>
        <v>170.48213709899983</v>
      </c>
      <c r="CC82" s="40">
        <f>SUMIFS($CB$3:$CB82,$D$3:$D82,D82)</f>
        <v>1978.4882317300003</v>
      </c>
      <c r="CD82" s="40">
        <f t="shared" si="169"/>
        <v>2590.7177340800008</v>
      </c>
      <c r="CE82" s="73">
        <f t="shared" si="208"/>
        <v>-0.36378813116757525</v>
      </c>
      <c r="CF82" s="73">
        <f t="shared" si="208"/>
        <v>-0.18482109896148791</v>
      </c>
      <c r="CG82" s="73">
        <f t="shared" si="208"/>
        <v>-3.2872714165747663E-2</v>
      </c>
      <c r="CH82" s="14">
        <f t="shared" si="141"/>
        <v>34.477319713780787</v>
      </c>
      <c r="CI82" s="14">
        <f t="shared" si="142"/>
        <v>0.15354472090481602</v>
      </c>
      <c r="CJ82" s="14">
        <f t="shared" si="184"/>
        <v>540.55447617846721</v>
      </c>
      <c r="CK82" s="264">
        <f t="shared" si="185"/>
        <v>2.3333296859803667</v>
      </c>
      <c r="CL82" s="81">
        <f t="shared" si="143"/>
        <v>187.75570716799984</v>
      </c>
      <c r="CM82" s="81">
        <f t="shared" si="144"/>
        <v>0.1691021601791384</v>
      </c>
      <c r="CN82" s="40">
        <f t="shared" si="145"/>
        <v>179.89636810000002</v>
      </c>
      <c r="CO82" s="40">
        <f>SUMIFS($CN$3:$CN82,$D$3:$D82,D82)</f>
        <v>870.64659644099993</v>
      </c>
      <c r="CP82" s="40">
        <f t="shared" si="186"/>
        <v>1454.3843783880004</v>
      </c>
      <c r="CQ82" s="73">
        <f t="shared" si="209"/>
        <v>0.64938238617158883</v>
      </c>
      <c r="CR82" s="73">
        <f t="shared" si="209"/>
        <v>0.31276555558811747</v>
      </c>
      <c r="CS82" s="73">
        <f t="shared" si="209"/>
        <v>3.6424388103366567E-3</v>
      </c>
      <c r="CT82" s="40">
        <f t="shared" si="146"/>
        <v>36.381199249807402</v>
      </c>
      <c r="CU82" s="40">
        <f t="shared" si="147"/>
        <v>0.1620236471793185</v>
      </c>
      <c r="CV82" s="40">
        <f t="shared" si="148"/>
        <v>0.78414777601967067</v>
      </c>
      <c r="CW82" s="40">
        <f t="shared" si="187"/>
        <v>298.07674498338815</v>
      </c>
      <c r="CX82" s="267">
        <f t="shared" si="188"/>
        <v>1.3098911549790748</v>
      </c>
      <c r="CY82" s="67">
        <v>73.596733084999997</v>
      </c>
      <c r="CZ82" s="67">
        <f t="shared" si="149"/>
        <v>14.883776914339368</v>
      </c>
      <c r="DA82" s="67">
        <f t="shared" si="189"/>
        <v>167.36675949408402</v>
      </c>
      <c r="DB82" s="67">
        <v>0</v>
      </c>
      <c r="DC82" s="67">
        <f t="shared" si="150"/>
        <v>0</v>
      </c>
      <c r="DD82" s="67">
        <f t="shared" si="151"/>
        <v>106.29963501500002</v>
      </c>
      <c r="DE82" s="67">
        <f t="shared" si="152"/>
        <v>21.497422335468034</v>
      </c>
      <c r="DF82" s="81">
        <f t="shared" si="153"/>
        <v>1092.0069614670001</v>
      </c>
      <c r="DG82" s="81">
        <f t="shared" si="154"/>
        <v>0.98351596816972575</v>
      </c>
      <c r="DH82" s="40">
        <f t="shared" si="155"/>
        <v>-9.4142310010001893</v>
      </c>
      <c r="DI82" s="40">
        <f>SUMIFS($DH$3:$DH82,$D$3:$D82,D82)</f>
        <v>1107.8416352890001</v>
      </c>
      <c r="DJ82" s="40">
        <f t="shared" si="170"/>
        <v>1136.3333556920006</v>
      </c>
      <c r="DK82" s="40">
        <f t="shared" si="156"/>
        <v>-1.9038795360266176</v>
      </c>
      <c r="DL82" s="40">
        <f t="shared" si="190"/>
        <v>242.47773119507931</v>
      </c>
      <c r="DM82" s="73">
        <f t="shared" si="210"/>
        <v>-1.0592479468282165</v>
      </c>
      <c r="DN82" s="73">
        <f t="shared" si="210"/>
        <v>-0.3719165154648163</v>
      </c>
      <c r="DO82" s="73">
        <f t="shared" si="210"/>
        <v>-7.5904030313192705E-2</v>
      </c>
      <c r="DP82" s="67">
        <f t="shared" si="157"/>
        <v>-8.4789262745024636E-3</v>
      </c>
      <c r="DQ82" s="264">
        <f t="shared" si="191"/>
        <v>1.0234385310012921</v>
      </c>
      <c r="DR82" s="81">
        <f t="shared" si="158"/>
        <v>7.8593390679998123</v>
      </c>
      <c r="DS82" s="81">
        <f t="shared" si="192"/>
        <v>1539.2237787720007</v>
      </c>
      <c r="DT82" s="81">
        <f t="shared" si="159"/>
        <v>7.0785129998198965E-3</v>
      </c>
      <c r="DU82" s="264">
        <f t="shared" si="193"/>
        <v>1.3863017530356245</v>
      </c>
      <c r="DV82" s="70">
        <v>456.81498338099999</v>
      </c>
      <c r="DW82" s="70">
        <v>500.90539094000002</v>
      </c>
      <c r="DX82" s="217">
        <v>69.761444229529332</v>
      </c>
      <c r="DY82" s="218">
        <f t="shared" si="160"/>
        <v>1551.8496533759389</v>
      </c>
      <c r="DZ82" s="218">
        <f t="shared" si="194"/>
        <v>19163.964395881714</v>
      </c>
      <c r="EA82" s="71">
        <f t="shared" si="105"/>
        <v>5.011828753546177E-2</v>
      </c>
      <c r="EB82" s="219">
        <f t="shared" si="161"/>
        <v>1050.4988298519122</v>
      </c>
      <c r="EC82" s="219">
        <f t="shared" si="195"/>
        <v>12819.812558617868</v>
      </c>
      <c r="ED82" s="71">
        <f t="shared" si="106"/>
        <v>4.038684350558186E-2</v>
      </c>
      <c r="EE82" s="219">
        <f t="shared" si="162"/>
        <v>1307.4709152608293</v>
      </c>
      <c r="EF82" s="219">
        <f t="shared" si="196"/>
        <v>15403.032037867426</v>
      </c>
      <c r="EG82" s="71">
        <f t="shared" si="107"/>
        <v>8.1891065455114376E-2</v>
      </c>
      <c r="EH82" s="219">
        <f t="shared" si="163"/>
        <v>257.87362931894643</v>
      </c>
      <c r="EI82" s="219">
        <f t="shared" si="197"/>
        <v>2105.16816749694</v>
      </c>
      <c r="EJ82" s="74">
        <f t="shared" si="108"/>
        <v>-4.605143780833576E-2</v>
      </c>
    </row>
    <row r="83" spans="1:140">
      <c r="A83" s="66">
        <v>40057</v>
      </c>
      <c r="B83" s="86">
        <f t="shared" si="110"/>
        <v>9</v>
      </c>
      <c r="C83" t="str">
        <f t="shared" si="111"/>
        <v>Septiembre</v>
      </c>
      <c r="D83">
        <f t="shared" si="164"/>
        <v>2009</v>
      </c>
      <c r="E83" s="65">
        <f t="shared" si="112"/>
        <v>111030.93359014504</v>
      </c>
      <c r="F83" s="65">
        <f t="shared" si="113"/>
        <v>4923.8095238095239</v>
      </c>
      <c r="G83" s="40">
        <f t="shared" si="114"/>
        <v>1187.0916968199999</v>
      </c>
      <c r="H83" s="67">
        <f t="shared" si="165"/>
        <v>1.0691540262121733</v>
      </c>
      <c r="I83" s="67">
        <f>SUMIFS($G$3:$G83,$D$3:$D83,D83)</f>
        <v>9971.1718605220012</v>
      </c>
      <c r="J83" s="14">
        <f t="shared" si="171"/>
        <v>13322.970678980999</v>
      </c>
      <c r="K83" s="14">
        <f t="shared" si="172"/>
        <v>11.999332301537567</v>
      </c>
      <c r="L83" s="71">
        <f t="shared" si="198"/>
        <v>6.4464364737893298E-2</v>
      </c>
      <c r="M83" s="71">
        <f t="shared" si="199"/>
        <v>8.890836247427214E-2</v>
      </c>
      <c r="N83" s="71">
        <f t="shared" si="101"/>
        <v>7.8769370660337845E-2</v>
      </c>
      <c r="O83" s="67">
        <f t="shared" si="115"/>
        <v>842.44592483799988</v>
      </c>
      <c r="P83" s="67">
        <f t="shared" si="116"/>
        <v>0.75874884376616125</v>
      </c>
      <c r="Q83" s="67">
        <f>SUMIFS($O$3:$O83,$D$3:$D83,D83)</f>
        <v>6766.9634938080007</v>
      </c>
      <c r="R83" s="67">
        <f t="shared" si="168"/>
        <v>8864.2887228710024</v>
      </c>
      <c r="S83" s="71">
        <f t="shared" si="200"/>
        <v>2.2822894861187271E-2</v>
      </c>
      <c r="T83" s="71">
        <f t="shared" si="201"/>
        <v>3.1760464188504978E-2</v>
      </c>
      <c r="U83" s="71">
        <f t="shared" si="201"/>
        <v>5.105506182158881E-2</v>
      </c>
      <c r="V83" s="67">
        <v>479.75759911800003</v>
      </c>
      <c r="W83" s="67">
        <f t="shared" si="173"/>
        <v>4528.558729204</v>
      </c>
      <c r="X83" s="71">
        <f t="shared" si="102"/>
        <v>0.21420726575747828</v>
      </c>
      <c r="Y83" s="71">
        <f t="shared" si="202"/>
        <v>0.28708975140368165</v>
      </c>
      <c r="Z83" s="67">
        <v>367.39328802933329</v>
      </c>
      <c r="AA83" s="67">
        <f t="shared" si="174"/>
        <v>4289.3885342670001</v>
      </c>
      <c r="AB83" s="71">
        <f t="shared" si="103"/>
        <v>-5.140698186179038E-2</v>
      </c>
      <c r="AC83" s="71">
        <f t="shared" si="203"/>
        <v>-0.19554535178898436</v>
      </c>
      <c r="AD83" s="67">
        <v>198.907449074</v>
      </c>
      <c r="AE83" s="67">
        <v>185.651093393</v>
      </c>
      <c r="AF83" s="71">
        <f t="shared" si="204"/>
        <v>0.27015088791902686</v>
      </c>
      <c r="AG83" s="71">
        <f t="shared" si="205"/>
        <v>-0.20567758118858592</v>
      </c>
      <c r="AH83" s="67">
        <f t="shared" si="117"/>
        <v>84.993367982999999</v>
      </c>
      <c r="AI83" s="67">
        <f t="shared" si="118"/>
        <v>7.6549268960252978E-2</v>
      </c>
      <c r="AJ83" s="67">
        <f t="shared" si="119"/>
        <v>65.747555287999987</v>
      </c>
      <c r="AK83" s="67">
        <f t="shared" si="120"/>
        <v>5.9215529548456991E-2</v>
      </c>
      <c r="AL83" s="67">
        <f t="shared" si="121"/>
        <v>193.90484871100003</v>
      </c>
      <c r="AM83" s="67">
        <f t="shared" si="122"/>
        <v>39.381062117321086</v>
      </c>
      <c r="AN83" s="67">
        <v>150.434712171</v>
      </c>
      <c r="AO83" s="67">
        <f t="shared" si="123"/>
        <v>30.552504406102514</v>
      </c>
      <c r="AP83" s="81">
        <f>SUMIFS($AO$3:$AO83,$D$3:$D83,D83)</f>
        <v>257.67042165791952</v>
      </c>
      <c r="AQ83" s="67">
        <v>0</v>
      </c>
      <c r="AR83" s="67">
        <f t="shared" si="124"/>
        <v>0</v>
      </c>
      <c r="AS83" s="81">
        <f>SUMIFS($AR$3:$AR83,$D$3:$D83,D83)</f>
        <v>65.919332138870516</v>
      </c>
      <c r="AT83" s="67">
        <f t="shared" si="166"/>
        <v>43.470136540000027</v>
      </c>
      <c r="AU83" s="79">
        <f t="shared" si="125"/>
        <v>150.434712171</v>
      </c>
      <c r="AV83" s="40">
        <f t="shared" si="126"/>
        <v>940.13784316400006</v>
      </c>
      <c r="AW83" s="67">
        <f t="shared" si="127"/>
        <v>0.84673506091048989</v>
      </c>
      <c r="AX83" s="67">
        <f>SUMIFS($AV$3:$AV83,$D$3:$D83,D83)</f>
        <v>7745.7297751360002</v>
      </c>
      <c r="AY83" s="67">
        <f t="shared" si="175"/>
        <v>10791.922694256002</v>
      </c>
      <c r="AZ83" s="67">
        <f t="shared" si="176"/>
        <v>9.7197441697580018</v>
      </c>
      <c r="BA83" s="262">
        <f t="shared" si="128"/>
        <v>854.94502344500006</v>
      </c>
      <c r="BB83" s="262">
        <f t="shared" si="129"/>
        <v>0.77000615576277909</v>
      </c>
      <c r="BC83" s="262">
        <f t="shared" si="177"/>
        <v>9917.044854754</v>
      </c>
      <c r="BD83" s="262">
        <f t="shared" si="178"/>
        <v>8.9317855250694063</v>
      </c>
      <c r="BE83" s="260">
        <f t="shared" si="130"/>
        <v>817.01836288700008</v>
      </c>
      <c r="BF83" s="260">
        <f t="shared" si="131"/>
        <v>0.73584751246252478</v>
      </c>
      <c r="BG83" s="260">
        <f t="shared" si="179"/>
        <v>9522.2092855900009</v>
      </c>
      <c r="BH83" s="260">
        <f t="shared" si="180"/>
        <v>8.576176906464541</v>
      </c>
      <c r="BI83" s="71">
        <f t="shared" si="206"/>
        <v>0.19985458348528407</v>
      </c>
      <c r="BJ83" s="71">
        <f t="shared" si="181"/>
        <v>0.16764570669354617</v>
      </c>
      <c r="BK83" s="74">
        <f t="shared" si="109"/>
        <v>0.14031563047398565</v>
      </c>
      <c r="BL83" s="67">
        <f t="shared" si="132"/>
        <v>484.85936164099996</v>
      </c>
      <c r="BM83" s="67">
        <f>SUMIFS($BL$3:$BL83,$D$3:$D83,D83)</f>
        <v>4082.5091311859996</v>
      </c>
      <c r="BN83" s="67">
        <f t="shared" si="182"/>
        <v>5708.5543556439998</v>
      </c>
      <c r="BO83" s="71">
        <f t="shared" si="207"/>
        <v>0.2023077512914222</v>
      </c>
      <c r="BP83" s="71">
        <f t="shared" si="207"/>
        <v>0.13539718030953485</v>
      </c>
      <c r="BQ83" s="71">
        <f t="shared" si="207"/>
        <v>0.13322603183560844</v>
      </c>
      <c r="BR83" s="67">
        <v>350.74054290599997</v>
      </c>
      <c r="BS83" s="67">
        <f t="shared" si="167"/>
        <v>134.11881873499999</v>
      </c>
      <c r="BT83" s="67">
        <f t="shared" si="133"/>
        <v>86.184747516999991</v>
      </c>
      <c r="BU83" s="67">
        <f t="shared" si="134"/>
        <v>37.926660558000002</v>
      </c>
      <c r="BV83" s="67">
        <f t="shared" si="135"/>
        <v>7.7027066897292071</v>
      </c>
      <c r="BW83" s="67">
        <f t="shared" si="136"/>
        <v>3.4158643300254407E-2</v>
      </c>
      <c r="BX83" s="67">
        <f t="shared" si="183"/>
        <v>394.83556916399993</v>
      </c>
      <c r="BY83" s="67">
        <f t="shared" si="137"/>
        <v>168.44981281999998</v>
      </c>
      <c r="BZ83" s="67">
        <f t="shared" si="138"/>
        <v>139.17255263900003</v>
      </c>
      <c r="CA83" s="67">
        <f t="shared" si="139"/>
        <v>23.544707989000003</v>
      </c>
      <c r="CB83" s="40">
        <f t="shared" si="140"/>
        <v>246.95385365599986</v>
      </c>
      <c r="CC83" s="40">
        <f>SUMIFS($CB$3:$CB83,$D$3:$D83,D83)</f>
        <v>2225.4420853860001</v>
      </c>
      <c r="CD83" s="40">
        <f t="shared" si="169"/>
        <v>2531.0479847250008</v>
      </c>
      <c r="CE83" s="73">
        <f t="shared" si="208"/>
        <v>-0.19460259669853142</v>
      </c>
      <c r="CF83" s="73">
        <f t="shared" si="208"/>
        <v>-0.18591824052650396</v>
      </c>
      <c r="CG83" s="73">
        <f t="shared" si="208"/>
        <v>-0.12304509674391195</v>
      </c>
      <c r="CH83" s="14">
        <f t="shared" si="141"/>
        <v>50.155037976557033</v>
      </c>
      <c r="CI83" s="14">
        <f t="shared" si="142"/>
        <v>0.22241896530168342</v>
      </c>
      <c r="CJ83" s="14">
        <f t="shared" si="184"/>
        <v>513.79723915226509</v>
      </c>
      <c r="CK83" s="264">
        <f t="shared" si="185"/>
        <v>2.2795881317795685</v>
      </c>
      <c r="CL83" s="81">
        <f t="shared" si="143"/>
        <v>284.88051421399985</v>
      </c>
      <c r="CM83" s="81">
        <f t="shared" si="144"/>
        <v>0.25657760860193785</v>
      </c>
      <c r="CN83" s="40">
        <f t="shared" si="145"/>
        <v>276.42658779599998</v>
      </c>
      <c r="CO83" s="40">
        <f>SUMIFS($CN$3:$CN83,$D$3:$D83,D83)</f>
        <v>1147.0731842369999</v>
      </c>
      <c r="CP83" s="40">
        <f t="shared" si="186"/>
        <v>1677.6481150950003</v>
      </c>
      <c r="CQ83" s="73">
        <f t="shared" si="209"/>
        <v>4.1996193231479229</v>
      </c>
      <c r="CR83" s="73">
        <f t="shared" si="209"/>
        <v>0.60121117752511011</v>
      </c>
      <c r="CS83" s="73">
        <f t="shared" si="209"/>
        <v>0.2316138876387448</v>
      </c>
      <c r="CT83" s="40">
        <f t="shared" si="146"/>
        <v>56.140796360889752</v>
      </c>
      <c r="CU83" s="40">
        <f t="shared" si="147"/>
        <v>0.24896358056070172</v>
      </c>
      <c r="CV83" s="40">
        <f t="shared" si="148"/>
        <v>1.0331113565803725</v>
      </c>
      <c r="CW83" s="40">
        <f t="shared" si="187"/>
        <v>340.88237802763905</v>
      </c>
      <c r="CX83" s="267">
        <f t="shared" si="188"/>
        <v>1.5109736186564013</v>
      </c>
      <c r="CY83" s="67">
        <v>117.20193401700003</v>
      </c>
      <c r="CZ83" s="67">
        <f t="shared" si="149"/>
        <v>23.803100719119925</v>
      </c>
      <c r="DA83" s="67">
        <f t="shared" si="189"/>
        <v>186.08428783477586</v>
      </c>
      <c r="DB83" s="67">
        <v>0</v>
      </c>
      <c r="DC83" s="67">
        <f t="shared" si="150"/>
        <v>0</v>
      </c>
      <c r="DD83" s="67">
        <f t="shared" si="151"/>
        <v>159.22465377899994</v>
      </c>
      <c r="DE83" s="67">
        <f t="shared" si="152"/>
        <v>32.337695641769812</v>
      </c>
      <c r="DF83" s="81">
        <f t="shared" si="153"/>
        <v>1216.56443096</v>
      </c>
      <c r="DG83" s="81">
        <f t="shared" si="154"/>
        <v>1.0956986414711913</v>
      </c>
      <c r="DH83" s="40">
        <f t="shared" si="155"/>
        <v>-29.472734140000114</v>
      </c>
      <c r="DI83" s="40">
        <f>SUMIFS($DH$3:$DH83,$D$3:$D83,D83)</f>
        <v>1078.3689011490001</v>
      </c>
      <c r="DJ83" s="40">
        <f t="shared" si="170"/>
        <v>853.39986963000069</v>
      </c>
      <c r="DK83" s="40">
        <f t="shared" si="156"/>
        <v>-5.9857583843327111</v>
      </c>
      <c r="DL83" s="40">
        <f t="shared" si="190"/>
        <v>172.91486112462613</v>
      </c>
      <c r="DM83" s="73">
        <f t="shared" si="210"/>
        <v>-1.1162812542632639</v>
      </c>
      <c r="DN83" s="73">
        <f t="shared" si="210"/>
        <v>-0.46544090446179942</v>
      </c>
      <c r="DO83" s="73">
        <f t="shared" si="210"/>
        <v>-0.44003506674892445</v>
      </c>
      <c r="DP83" s="67">
        <f t="shared" si="157"/>
        <v>-2.6544615259018297E-2</v>
      </c>
      <c r="DQ83" s="264">
        <f t="shared" si="191"/>
        <v>0.76861451312316753</v>
      </c>
      <c r="DR83" s="81">
        <f t="shared" si="158"/>
        <v>8.4539264179998881</v>
      </c>
      <c r="DS83" s="81">
        <f t="shared" si="192"/>
        <v>1248.2354387940004</v>
      </c>
      <c r="DT83" s="81">
        <f t="shared" si="159"/>
        <v>7.614028041236111E-3</v>
      </c>
      <c r="DU83" s="264">
        <f t="shared" si="193"/>
        <v>1.1242231317280325</v>
      </c>
      <c r="DV83" s="70">
        <v>456.798640568</v>
      </c>
      <c r="DW83" s="70">
        <v>500.59352158899998</v>
      </c>
      <c r="DX83" s="217">
        <v>70.01934235976789</v>
      </c>
      <c r="DY83" s="218">
        <f t="shared" si="160"/>
        <v>1695.3768156241433</v>
      </c>
      <c r="DZ83" s="218">
        <f t="shared" si="194"/>
        <v>19267.205017384018</v>
      </c>
      <c r="EA83" s="71">
        <f t="shared" si="105"/>
        <v>3.9451821114365515E-2</v>
      </c>
      <c r="EB83" s="219">
        <f t="shared" si="161"/>
        <v>1203.1617213846573</v>
      </c>
      <c r="EC83" s="219">
        <f t="shared" si="195"/>
        <v>12820.076082313903</v>
      </c>
      <c r="ED83" s="71">
        <f t="shared" si="106"/>
        <v>1.4225159001544085E-2</v>
      </c>
      <c r="EE83" s="219">
        <f t="shared" si="162"/>
        <v>1342.6830522535581</v>
      </c>
      <c r="EF83" s="219">
        <f t="shared" si="196"/>
        <v>15601.387943334417</v>
      </c>
      <c r="EG83" s="71">
        <f t="shared" si="107"/>
        <v>9.6068179790230301E-2</v>
      </c>
      <c r="EH83" s="219">
        <f t="shared" si="163"/>
        <v>394.7860383716353</v>
      </c>
      <c r="EI83" s="219">
        <f t="shared" si="197"/>
        <v>2422.3124148713632</v>
      </c>
      <c r="EJ83" s="74">
        <f t="shared" si="108"/>
        <v>0.17515875863468233</v>
      </c>
    </row>
    <row r="84" spans="1:140">
      <c r="A84" s="66">
        <v>40087</v>
      </c>
      <c r="B84" s="86">
        <f t="shared" si="110"/>
        <v>10</v>
      </c>
      <c r="C84" t="str">
        <f t="shared" si="111"/>
        <v>Octubre</v>
      </c>
      <c r="D84">
        <f t="shared" si="164"/>
        <v>2009</v>
      </c>
      <c r="E84" s="65">
        <f t="shared" si="112"/>
        <v>111030.93359014504</v>
      </c>
      <c r="F84" s="65">
        <f t="shared" si="113"/>
        <v>4870</v>
      </c>
      <c r="G84" s="40">
        <f t="shared" si="114"/>
        <v>1106.391461536</v>
      </c>
      <c r="H84" s="67">
        <f t="shared" si="165"/>
        <v>0.996471366817546</v>
      </c>
      <c r="I84" s="67">
        <f>SUMIFS($G$3:$G84,$D$3:$D84,D84)</f>
        <v>11077.563322058002</v>
      </c>
      <c r="J84" s="14">
        <f t="shared" si="171"/>
        <v>13439.480739800998</v>
      </c>
      <c r="K84" s="14">
        <f t="shared" si="172"/>
        <v>12.10426707696698</v>
      </c>
      <c r="L84" s="71">
        <f t="shared" si="198"/>
        <v>6.9552420290403871E-2</v>
      </c>
      <c r="M84" s="71">
        <f t="shared" si="199"/>
        <v>0.11770103038174673</v>
      </c>
      <c r="N84" s="71">
        <f t="shared" si="101"/>
        <v>8.5972624680650034E-2</v>
      </c>
      <c r="O84" s="67">
        <f t="shared" si="115"/>
        <v>718.75029327699997</v>
      </c>
      <c r="P84" s="67">
        <f t="shared" si="116"/>
        <v>0.6473423847179065</v>
      </c>
      <c r="Q84" s="67">
        <f>SUMIFS($O$3:$O84,$D$3:$D84,D84)</f>
        <v>7485.7137870850011</v>
      </c>
      <c r="R84" s="67">
        <f t="shared" si="168"/>
        <v>8891.5418004910007</v>
      </c>
      <c r="S84" s="71">
        <f t="shared" si="200"/>
        <v>3.9411695380590306E-2</v>
      </c>
      <c r="T84" s="71">
        <f t="shared" si="201"/>
        <v>3.2490214832768372E-2</v>
      </c>
      <c r="U84" s="71">
        <f t="shared" si="201"/>
        <v>3.9320292210054619E-2</v>
      </c>
      <c r="V84" s="67">
        <v>288.34684816100003</v>
      </c>
      <c r="W84" s="67">
        <f t="shared" si="173"/>
        <v>4581.9474735660006</v>
      </c>
      <c r="X84" s="71">
        <f t="shared" si="102"/>
        <v>0.22409058918151237</v>
      </c>
      <c r="Y84" s="71">
        <f t="shared" si="202"/>
        <v>0.22722665657734642</v>
      </c>
      <c r="Z84" s="67">
        <v>419.83251127133337</v>
      </c>
      <c r="AA84" s="67">
        <f t="shared" si="174"/>
        <v>4258.0570149583336</v>
      </c>
      <c r="AB84" s="71">
        <f t="shared" si="103"/>
        <v>-7.4530843307780148E-2</v>
      </c>
      <c r="AC84" s="71">
        <f t="shared" si="203"/>
        <v>-6.944596019409599E-2</v>
      </c>
      <c r="AD84" s="67">
        <v>210.01466651299998</v>
      </c>
      <c r="AE84" s="67">
        <v>209.543334853</v>
      </c>
      <c r="AF84" s="71">
        <f t="shared" si="204"/>
        <v>0.22348747321611695</v>
      </c>
      <c r="AG84" s="71">
        <f t="shared" si="205"/>
        <v>-7.6137361242816226E-2</v>
      </c>
      <c r="AH84" s="67">
        <f t="shared" si="117"/>
        <v>88.164444740000008</v>
      </c>
      <c r="AI84" s="67">
        <f t="shared" si="118"/>
        <v>7.9405298946189681E-2</v>
      </c>
      <c r="AJ84" s="67">
        <f t="shared" si="119"/>
        <v>64.416042255999997</v>
      </c>
      <c r="AK84" s="67">
        <f t="shared" si="120"/>
        <v>5.8016302460161859E-2</v>
      </c>
      <c r="AL84" s="67">
        <f t="shared" si="121"/>
        <v>235.06068126299999</v>
      </c>
      <c r="AM84" s="67">
        <f t="shared" si="122"/>
        <v>48.26708034147844</v>
      </c>
      <c r="AN84" s="67">
        <v>145.97044163499999</v>
      </c>
      <c r="AO84" s="67">
        <f t="shared" si="123"/>
        <v>29.973396639630391</v>
      </c>
      <c r="AP84" s="81">
        <f>SUMIFS($AO$3:$AO84,$D$3:$D84,D84)</f>
        <v>287.6438182975499</v>
      </c>
      <c r="AQ84" s="67">
        <v>29.25</v>
      </c>
      <c r="AR84" s="67">
        <f t="shared" si="124"/>
        <v>6.0061601642710469</v>
      </c>
      <c r="AS84" s="81">
        <f>SUMIFS($AR$3:$AR84,$D$3:$D84,D84)</f>
        <v>71.925492303141567</v>
      </c>
      <c r="AT84" s="67">
        <f t="shared" si="166"/>
        <v>59.840239628000006</v>
      </c>
      <c r="AU84" s="79">
        <f t="shared" si="125"/>
        <v>175.22044163499999</v>
      </c>
      <c r="AV84" s="40">
        <f t="shared" si="126"/>
        <v>1015.8569623990001</v>
      </c>
      <c r="AW84" s="67">
        <f t="shared" si="127"/>
        <v>0.9149314785993713</v>
      </c>
      <c r="AX84" s="67">
        <f>SUMIFS($AV$3:$AV84,$D$3:$D84,D84)</f>
        <v>8761.5867375350008</v>
      </c>
      <c r="AY84" s="67">
        <f t="shared" si="175"/>
        <v>11036.053974734001</v>
      </c>
      <c r="AZ84" s="67">
        <f t="shared" si="176"/>
        <v>9.939620984789725</v>
      </c>
      <c r="BA84" s="262">
        <f t="shared" si="128"/>
        <v>838.11615963999998</v>
      </c>
      <c r="BB84" s="262">
        <f t="shared" si="129"/>
        <v>0.7548492411437222</v>
      </c>
      <c r="BC84" s="262">
        <f t="shared" si="177"/>
        <v>10058.452935867999</v>
      </c>
      <c r="BD84" s="262">
        <f t="shared" si="178"/>
        <v>9.0591447001583845</v>
      </c>
      <c r="BE84" s="260">
        <f t="shared" si="130"/>
        <v>800.22170831899996</v>
      </c>
      <c r="BF84" s="260">
        <f t="shared" si="131"/>
        <v>0.7207196070897729</v>
      </c>
      <c r="BG84" s="260">
        <f t="shared" si="179"/>
        <v>9642.2359375210017</v>
      </c>
      <c r="BH84" s="260">
        <f t="shared" si="180"/>
        <v>8.6842788993506534</v>
      </c>
      <c r="BI84" s="71">
        <f t="shared" si="206"/>
        <v>0.31634463669823965</v>
      </c>
      <c r="BJ84" s="71">
        <f t="shared" si="181"/>
        <v>0.1831418942666263</v>
      </c>
      <c r="BK84" s="74">
        <f t="shared" si="109"/>
        <v>0.16157522000871039</v>
      </c>
      <c r="BL84" s="67">
        <f t="shared" si="132"/>
        <v>474.99916317000009</v>
      </c>
      <c r="BM84" s="67">
        <f>SUMIFS($BL$3:$BL84,$D$3:$D84,D84)</f>
        <v>4557.5082943560001</v>
      </c>
      <c r="BN84" s="67">
        <f t="shared" si="182"/>
        <v>5771.9041143250006</v>
      </c>
      <c r="BO84" s="71">
        <f t="shared" si="207"/>
        <v>0.15389250656062314</v>
      </c>
      <c r="BP84" s="71">
        <f t="shared" si="207"/>
        <v>0.13729710310377885</v>
      </c>
      <c r="BQ84" s="71">
        <f t="shared" si="207"/>
        <v>0.13249767117751476</v>
      </c>
      <c r="BR84" s="67">
        <v>350.42040747599998</v>
      </c>
      <c r="BS84" s="67">
        <f t="shared" si="167"/>
        <v>124.57875569400011</v>
      </c>
      <c r="BT84" s="67">
        <f t="shared" si="133"/>
        <v>89.822713303</v>
      </c>
      <c r="BU84" s="67">
        <f t="shared" si="134"/>
        <v>37.894451320999998</v>
      </c>
      <c r="BV84" s="67">
        <f t="shared" si="135"/>
        <v>7.7812015032854207</v>
      </c>
      <c r="BW84" s="67">
        <f t="shared" si="136"/>
        <v>3.4129634053949323E-2</v>
      </c>
      <c r="BX84" s="67">
        <f t="shared" si="183"/>
        <v>416.21699834699996</v>
      </c>
      <c r="BY84" s="67">
        <f t="shared" si="137"/>
        <v>263.04619725600003</v>
      </c>
      <c r="BZ84" s="67">
        <f t="shared" si="138"/>
        <v>132.19019811199999</v>
      </c>
      <c r="CA84" s="67">
        <f t="shared" si="139"/>
        <v>17.904239236999999</v>
      </c>
      <c r="CB84" s="40">
        <f t="shared" si="140"/>
        <v>90.534499136999898</v>
      </c>
      <c r="CC84" s="40">
        <f>SUMIFS($CB$3:$CB84,$D$3:$D84,D84)</f>
        <v>2315.9765845229999</v>
      </c>
      <c r="CD84" s="40">
        <f t="shared" si="169"/>
        <v>2403.4267650670004</v>
      </c>
      <c r="CE84" s="73">
        <f t="shared" si="208"/>
        <v>-0.58500056914815612</v>
      </c>
      <c r="CF84" s="73">
        <f t="shared" si="208"/>
        <v>-0.21541242301067298</v>
      </c>
      <c r="CG84" s="73">
        <f t="shared" si="208"/>
        <v>-0.16390524177442267</v>
      </c>
      <c r="CH84" s="14">
        <f t="shared" si="141"/>
        <v>18.59024622936343</v>
      </c>
      <c r="CI84" s="14">
        <f t="shared" si="142"/>
        <v>8.1539888218174567E-2</v>
      </c>
      <c r="CJ84" s="14">
        <f t="shared" si="184"/>
        <v>482.25929184264055</v>
      </c>
      <c r="CK84" s="264">
        <f t="shared" si="185"/>
        <v>2.1646460921772572</v>
      </c>
      <c r="CL84" s="81">
        <f t="shared" si="143"/>
        <v>128.42895045799989</v>
      </c>
      <c r="CM84" s="81">
        <f t="shared" si="144"/>
        <v>0.11566952227212388</v>
      </c>
      <c r="CN84" s="40">
        <f t="shared" si="145"/>
        <v>222.670541262</v>
      </c>
      <c r="CO84" s="40">
        <f>SUMIFS($CN$3:$CN84,$D$3:$D84,D84)</f>
        <v>1369.7437254989998</v>
      </c>
      <c r="CP84" s="40">
        <f t="shared" si="186"/>
        <v>1814.416658634</v>
      </c>
      <c r="CQ84" s="73">
        <f t="shared" si="209"/>
        <v>1.592146249962946</v>
      </c>
      <c r="CR84" s="73">
        <f t="shared" si="209"/>
        <v>0.7073128560528319</v>
      </c>
      <c r="CS84" s="73">
        <f t="shared" si="209"/>
        <v>0.37763874733556113</v>
      </c>
      <c r="CT84" s="40">
        <f t="shared" si="146"/>
        <v>45.722903749897334</v>
      </c>
      <c r="CU84" s="40">
        <f t="shared" si="147"/>
        <v>0.20054820225501907</v>
      </c>
      <c r="CV84" s="40">
        <f t="shared" si="148"/>
        <v>1.2336595588353916</v>
      </c>
      <c r="CW84" s="40">
        <f t="shared" si="187"/>
        <v>366.86657407356518</v>
      </c>
      <c r="CX84" s="267">
        <f t="shared" si="188"/>
        <v>1.6341541946604377</v>
      </c>
      <c r="CY84" s="67">
        <v>56.814902325999995</v>
      </c>
      <c r="CZ84" s="67">
        <f t="shared" si="149"/>
        <v>11.666304379055441</v>
      </c>
      <c r="DA84" s="67">
        <f t="shared" si="189"/>
        <v>187.24984389483436</v>
      </c>
      <c r="DB84" s="67">
        <v>0</v>
      </c>
      <c r="DC84" s="67">
        <f t="shared" si="150"/>
        <v>0</v>
      </c>
      <c r="DD84" s="67">
        <f t="shared" si="151"/>
        <v>165.85563893599999</v>
      </c>
      <c r="DE84" s="67">
        <f t="shared" si="152"/>
        <v>34.056599370841887</v>
      </c>
      <c r="DF84" s="81">
        <f t="shared" si="153"/>
        <v>1238.5275036610001</v>
      </c>
      <c r="DG84" s="81">
        <f t="shared" si="154"/>
        <v>1.1154796808543905</v>
      </c>
      <c r="DH84" s="40">
        <f t="shared" si="155"/>
        <v>-132.1360421250001</v>
      </c>
      <c r="DI84" s="40">
        <f>SUMIFS($DH$3:$DH84,$D$3:$D84,D84)</f>
        <v>946.23285902399994</v>
      </c>
      <c r="DJ84" s="40">
        <f t="shared" si="170"/>
        <v>589.0101064330006</v>
      </c>
      <c r="DK84" s="40">
        <f t="shared" si="156"/>
        <v>-27.1326575205339</v>
      </c>
      <c r="DL84" s="40">
        <f t="shared" si="190"/>
        <v>115.3927177690755</v>
      </c>
      <c r="DM84" s="73">
        <f t="shared" si="210"/>
        <v>-1.9991102031304222</v>
      </c>
      <c r="DN84" s="73">
        <f t="shared" si="210"/>
        <v>-0.55980140763948216</v>
      </c>
      <c r="DO84" s="73">
        <f t="shared" si="210"/>
        <v>-0.62183267895908201</v>
      </c>
      <c r="DP84" s="67">
        <f t="shared" si="157"/>
        <v>-0.11900831403684452</v>
      </c>
      <c r="DQ84" s="264">
        <f t="shared" si="191"/>
        <v>0.53049189751681991</v>
      </c>
      <c r="DR84" s="81">
        <f t="shared" si="158"/>
        <v>-94.241590804000111</v>
      </c>
      <c r="DS84" s="81">
        <f t="shared" si="192"/>
        <v>1005.2271047800003</v>
      </c>
      <c r="DT84" s="81">
        <f t="shared" si="159"/>
        <v>-8.4878679982895208E-2</v>
      </c>
      <c r="DU84" s="264">
        <f t="shared" si="193"/>
        <v>0.90535769832455326</v>
      </c>
      <c r="DV84" s="70">
        <v>449.51462812900002</v>
      </c>
      <c r="DW84" s="70">
        <v>493.96851112600001</v>
      </c>
      <c r="DX84" s="217">
        <v>70.599613152804636</v>
      </c>
      <c r="DY84" s="218">
        <f t="shared" si="160"/>
        <v>1567.1353030523617</v>
      </c>
      <c r="DZ84" s="218">
        <f t="shared" si="194"/>
        <v>19392.738393196458</v>
      </c>
      <c r="EA84" s="71">
        <f t="shared" si="105"/>
        <v>4.8476972370826266E-2</v>
      </c>
      <c r="EB84" s="219">
        <f t="shared" si="161"/>
        <v>1018.0654839019426</v>
      </c>
      <c r="EC84" s="219">
        <f t="shared" si="195"/>
        <v>12831.087874681567</v>
      </c>
      <c r="ED84" s="71">
        <f t="shared" si="106"/>
        <v>4.6453150176315461E-3</v>
      </c>
      <c r="EE84" s="219">
        <f t="shared" si="162"/>
        <v>1438.8987659185836</v>
      </c>
      <c r="EF84" s="219">
        <f t="shared" si="196"/>
        <v>15916.393251356783</v>
      </c>
      <c r="EG84" s="71">
        <f t="shared" si="107"/>
        <v>0.11856476941415206</v>
      </c>
      <c r="EH84" s="219">
        <f t="shared" si="163"/>
        <v>315.39909543138083</v>
      </c>
      <c r="EI84" s="219">
        <f t="shared" si="197"/>
        <v>2612.6091643230511</v>
      </c>
      <c r="EJ84" s="74">
        <f t="shared" si="108"/>
        <v>0.31607854379382871</v>
      </c>
    </row>
    <row r="85" spans="1:140">
      <c r="A85" s="66">
        <v>40118</v>
      </c>
      <c r="B85" s="86">
        <f t="shared" si="110"/>
        <v>11</v>
      </c>
      <c r="C85" t="str">
        <f t="shared" si="111"/>
        <v>Noviembre</v>
      </c>
      <c r="D85">
        <f t="shared" si="164"/>
        <v>2009</v>
      </c>
      <c r="E85" s="65">
        <f t="shared" si="112"/>
        <v>111030.93359014504</v>
      </c>
      <c r="F85" s="65">
        <f t="shared" si="113"/>
        <v>4828.5714285714284</v>
      </c>
      <c r="G85" s="40">
        <f t="shared" si="114"/>
        <v>1366.3515112499999</v>
      </c>
      <c r="H85" s="67">
        <f t="shared" si="165"/>
        <v>1.230604361387875</v>
      </c>
      <c r="I85" s="67">
        <f>SUMIFS($G$3:$G85,$D$3:$D85,D85)</f>
        <v>12443.914833308001</v>
      </c>
      <c r="J85" s="14">
        <f t="shared" si="171"/>
        <v>13597.057976902001</v>
      </c>
      <c r="K85" s="14">
        <f t="shared" si="172"/>
        <v>12.24618900089016</v>
      </c>
      <c r="L85" s="71">
        <f t="shared" si="198"/>
        <v>7.59076212227634E-2</v>
      </c>
      <c r="M85" s="71">
        <f t="shared" si="199"/>
        <v>0.13036117699637284</v>
      </c>
      <c r="N85" s="71">
        <f t="shared" si="101"/>
        <v>8.1448406034064336E-2</v>
      </c>
      <c r="O85" s="67">
        <f t="shared" si="115"/>
        <v>928.69077156799995</v>
      </c>
      <c r="P85" s="67">
        <f t="shared" si="116"/>
        <v>0.83642525694337611</v>
      </c>
      <c r="Q85" s="67">
        <f>SUMIFS($O$3:$O85,$D$3:$D85,D85)</f>
        <v>8414.404558653001</v>
      </c>
      <c r="R85" s="67">
        <f t="shared" si="168"/>
        <v>9060.1325556850024</v>
      </c>
      <c r="S85" s="71">
        <f t="shared" si="200"/>
        <v>0.22180075195662985</v>
      </c>
      <c r="T85" s="71">
        <f t="shared" si="201"/>
        <v>5.0454055859679547E-2</v>
      </c>
      <c r="U85" s="71">
        <f t="shared" si="201"/>
        <v>5.3718987525612771E-2</v>
      </c>
      <c r="V85" s="67">
        <v>491.33030965600005</v>
      </c>
      <c r="W85" s="67">
        <f t="shared" si="173"/>
        <v>4700.047799330001</v>
      </c>
      <c r="X85" s="71">
        <f t="shared" si="102"/>
        <v>0.24163959473922514</v>
      </c>
      <c r="Y85" s="71">
        <f t="shared" si="202"/>
        <v>0.31642775463124173</v>
      </c>
      <c r="Z85" s="67">
        <v>433.11284950533337</v>
      </c>
      <c r="AA85" s="67">
        <f t="shared" si="174"/>
        <v>4300.2286008066667</v>
      </c>
      <c r="AB85" s="71">
        <f t="shared" si="103"/>
        <v>-7.238647160571765E-2</v>
      </c>
      <c r="AC85" s="71">
        <f t="shared" si="203"/>
        <v>0.10787192289155056</v>
      </c>
      <c r="AD85" s="67">
        <v>213.81977555200001</v>
      </c>
      <c r="AE85" s="67">
        <v>196.25682671000001</v>
      </c>
      <c r="AF85" s="71">
        <f t="shared" si="204"/>
        <v>0.22372030051995595</v>
      </c>
      <c r="AG85" s="71">
        <f t="shared" si="205"/>
        <v>-9.5367845996627842E-3</v>
      </c>
      <c r="AH85" s="67">
        <f t="shared" si="117"/>
        <v>79.208954049000013</v>
      </c>
      <c r="AI85" s="67">
        <f t="shared" si="118"/>
        <v>7.1339537089176105E-2</v>
      </c>
      <c r="AJ85" s="67">
        <f t="shared" si="119"/>
        <v>84.138014760000004</v>
      </c>
      <c r="AK85" s="67">
        <f t="shared" si="120"/>
        <v>7.5778895159599013E-2</v>
      </c>
      <c r="AL85" s="67">
        <f t="shared" si="121"/>
        <v>274.31377087300001</v>
      </c>
      <c r="AM85" s="67">
        <f t="shared" si="122"/>
        <v>56.810544263639059</v>
      </c>
      <c r="AN85" s="67">
        <v>139.650022506</v>
      </c>
      <c r="AO85" s="67">
        <f t="shared" si="123"/>
        <v>28.921602294142016</v>
      </c>
      <c r="AP85" s="81">
        <f>SUMIFS($AO$3:$AO85,$D$3:$D85,D85)</f>
        <v>316.56542059169192</v>
      </c>
      <c r="AQ85" s="67">
        <v>91.555000000000007</v>
      </c>
      <c r="AR85" s="67">
        <f t="shared" si="124"/>
        <v>18.961094674556215</v>
      </c>
      <c r="AS85" s="81">
        <f>SUMIFS($AR$3:$AR85,$D$3:$D85,D85)</f>
        <v>90.886586977697789</v>
      </c>
      <c r="AT85" s="67">
        <f t="shared" si="166"/>
        <v>43.108748367000004</v>
      </c>
      <c r="AU85" s="79">
        <f t="shared" si="125"/>
        <v>231.20502250600001</v>
      </c>
      <c r="AV85" s="40">
        <f t="shared" si="126"/>
        <v>960.81370928300009</v>
      </c>
      <c r="AW85" s="67">
        <f t="shared" si="127"/>
        <v>0.86535677780546072</v>
      </c>
      <c r="AX85" s="67">
        <f>SUMIFS($AV$3:$AV85,$D$3:$D85,D85)</f>
        <v>9722.400446818001</v>
      </c>
      <c r="AY85" s="67">
        <f t="shared" si="175"/>
        <v>11174.862801323001</v>
      </c>
      <c r="AZ85" s="67">
        <f t="shared" si="176"/>
        <v>10.064639141532776</v>
      </c>
      <c r="BA85" s="262">
        <f t="shared" si="128"/>
        <v>855.69626836900011</v>
      </c>
      <c r="BB85" s="262">
        <f t="shared" si="129"/>
        <v>0.77068276443363226</v>
      </c>
      <c r="BC85" s="262">
        <f t="shared" si="177"/>
        <v>10143.957369741998</v>
      </c>
      <c r="BD85" s="262">
        <f t="shared" si="178"/>
        <v>9.1361542605657799</v>
      </c>
      <c r="BE85" s="260">
        <f t="shared" si="130"/>
        <v>838.16326202000016</v>
      </c>
      <c r="BF85" s="260">
        <f t="shared" si="131"/>
        <v>0.75489166389788365</v>
      </c>
      <c r="BG85" s="260">
        <f t="shared" si="179"/>
        <v>9730.3417249689992</v>
      </c>
      <c r="BH85" s="260">
        <f t="shared" si="180"/>
        <v>8.7636313686122627</v>
      </c>
      <c r="BI85" s="71">
        <f t="shared" si="206"/>
        <v>0.16886618256338637</v>
      </c>
      <c r="BJ85" s="71">
        <f t="shared" si="181"/>
        <v>0.18171559182068098</v>
      </c>
      <c r="BK85" s="74">
        <f t="shared" si="109"/>
        <v>0.17099270976448744</v>
      </c>
      <c r="BL85" s="67">
        <f t="shared" si="132"/>
        <v>482.47230833700007</v>
      </c>
      <c r="BM85" s="67">
        <f>SUMIFS($BL$3:$BL85,$D$3:$D85,D85)</f>
        <v>5039.980602693</v>
      </c>
      <c r="BN85" s="67">
        <f t="shared" si="182"/>
        <v>5827.5815815360002</v>
      </c>
      <c r="BO85" s="71">
        <f t="shared" si="207"/>
        <v>0.1304548739720186</v>
      </c>
      <c r="BP85" s="71">
        <f t="shared" si="207"/>
        <v>0.13663852046165381</v>
      </c>
      <c r="BQ85" s="71">
        <f t="shared" si="207"/>
        <v>0.1340682873557153</v>
      </c>
      <c r="BR85" s="67">
        <v>351.22544118299999</v>
      </c>
      <c r="BS85" s="67">
        <f t="shared" si="167"/>
        <v>131.24686715400009</v>
      </c>
      <c r="BT85" s="67">
        <f t="shared" si="133"/>
        <v>105.79067871399999</v>
      </c>
      <c r="BU85" s="67">
        <f t="shared" si="134"/>
        <v>17.533006349000001</v>
      </c>
      <c r="BV85" s="67">
        <f t="shared" si="135"/>
        <v>3.6310959894378696</v>
      </c>
      <c r="BW85" s="67">
        <f t="shared" si="136"/>
        <v>1.5791100535748542E-2</v>
      </c>
      <c r="BX85" s="67">
        <f t="shared" si="183"/>
        <v>413.61564477299999</v>
      </c>
      <c r="BY85" s="67">
        <f t="shared" si="137"/>
        <v>190.86915646599999</v>
      </c>
      <c r="BZ85" s="67">
        <f t="shared" si="138"/>
        <v>131.14247412500001</v>
      </c>
      <c r="CA85" s="67">
        <f t="shared" si="139"/>
        <v>33.006085291999995</v>
      </c>
      <c r="CB85" s="40">
        <f t="shared" si="140"/>
        <v>405.53780196699984</v>
      </c>
      <c r="CC85" s="40">
        <f>SUMIFS($CB$3:$CB85,$D$3:$D85,D85)</f>
        <v>2721.5143864899997</v>
      </c>
      <c r="CD85" s="40">
        <f t="shared" si="169"/>
        <v>2422.1951755790001</v>
      </c>
      <c r="CE85" s="73">
        <f t="shared" si="208"/>
        <v>4.8526100892819501E-2</v>
      </c>
      <c r="CF85" s="73">
        <f t="shared" si="208"/>
        <v>-0.18483581274231042</v>
      </c>
      <c r="CG85" s="73">
        <f t="shared" si="208"/>
        <v>-0.20057951709092336</v>
      </c>
      <c r="CH85" s="14">
        <f t="shared" si="141"/>
        <v>83.987118750562104</v>
      </c>
      <c r="CI85" s="14">
        <f t="shared" si="142"/>
        <v>0.36524758358241421</v>
      </c>
      <c r="CJ85" s="14">
        <f t="shared" si="184"/>
        <v>485.65266367613663</v>
      </c>
      <c r="CK85" s="264">
        <f t="shared" si="185"/>
        <v>2.1815498593573848</v>
      </c>
      <c r="CL85" s="81">
        <f t="shared" si="143"/>
        <v>423.07080831599984</v>
      </c>
      <c r="CM85" s="81">
        <f t="shared" si="144"/>
        <v>0.38103868411816277</v>
      </c>
      <c r="CN85" s="40">
        <f t="shared" si="145"/>
        <v>220.98430591399998</v>
      </c>
      <c r="CO85" s="40">
        <f>SUMIFS($CN$3:$CN85,$D$3:$D85,D85)</f>
        <v>1590.7280314129998</v>
      </c>
      <c r="CP85" s="40">
        <f t="shared" si="186"/>
        <v>1874.1181472170001</v>
      </c>
      <c r="CQ85" s="73">
        <f t="shared" si="209"/>
        <v>0.37016645400281423</v>
      </c>
      <c r="CR85" s="73">
        <f t="shared" si="209"/>
        <v>0.65088073223649179</v>
      </c>
      <c r="CS85" s="73">
        <f t="shared" si="209"/>
        <v>0.42891896244474337</v>
      </c>
      <c r="CT85" s="40">
        <f t="shared" si="146"/>
        <v>45.76598051473372</v>
      </c>
      <c r="CU85" s="40">
        <f t="shared" si="147"/>
        <v>0.19902949454584634</v>
      </c>
      <c r="CV85" s="40">
        <f t="shared" si="148"/>
        <v>1.4326890533812378</v>
      </c>
      <c r="CW85" s="40">
        <f t="shared" si="187"/>
        <v>379.02496606339781</v>
      </c>
      <c r="CX85" s="267">
        <f t="shared" si="188"/>
        <v>1.687924334793979</v>
      </c>
      <c r="CY85" s="67">
        <v>139.718408866</v>
      </c>
      <c r="CZ85" s="67">
        <f t="shared" si="149"/>
        <v>28.935765149763316</v>
      </c>
      <c r="DA85" s="67">
        <f t="shared" si="189"/>
        <v>200.94918244176375</v>
      </c>
      <c r="DB85" s="67">
        <v>0</v>
      </c>
      <c r="DC85" s="67">
        <f t="shared" si="150"/>
        <v>0</v>
      </c>
      <c r="DD85" s="67">
        <f t="shared" si="151"/>
        <v>81.265897047999971</v>
      </c>
      <c r="DE85" s="67">
        <f t="shared" si="152"/>
        <v>16.830215364970407</v>
      </c>
      <c r="DF85" s="81">
        <f t="shared" si="153"/>
        <v>1181.798015197</v>
      </c>
      <c r="DG85" s="81">
        <f t="shared" si="154"/>
        <v>1.0643862723513071</v>
      </c>
      <c r="DH85" s="40">
        <f t="shared" si="155"/>
        <v>184.55349605299986</v>
      </c>
      <c r="DI85" s="40">
        <f>SUMIFS($DH$3:$DH85,$D$3:$D85,D85)</f>
        <v>1130.7863550769998</v>
      </c>
      <c r="DJ85" s="40">
        <f t="shared" si="170"/>
        <v>548.07702836200042</v>
      </c>
      <c r="DK85" s="40">
        <f t="shared" si="156"/>
        <v>38.221138235828377</v>
      </c>
      <c r="DL85" s="40">
        <f t="shared" si="190"/>
        <v>106.62769761273884</v>
      </c>
      <c r="DM85" s="73">
        <f t="shared" si="210"/>
        <v>-0.18153221862553204</v>
      </c>
      <c r="DN85" s="73">
        <f t="shared" si="210"/>
        <v>-0.52388857152643076</v>
      </c>
      <c r="DO85" s="73">
        <f t="shared" si="210"/>
        <v>-0.68104926996361947</v>
      </c>
      <c r="DP85" s="67">
        <f t="shared" si="157"/>
        <v>0.1662180890365679</v>
      </c>
      <c r="DQ85" s="264">
        <f t="shared" si="191"/>
        <v>0.49362552456340603</v>
      </c>
      <c r="DR85" s="81">
        <f t="shared" si="158"/>
        <v>202.08650240199987</v>
      </c>
      <c r="DS85" s="81">
        <f t="shared" si="192"/>
        <v>961.69267313500029</v>
      </c>
      <c r="DT85" s="81">
        <f t="shared" si="159"/>
        <v>0.18200918957231646</v>
      </c>
      <c r="DU85" s="264">
        <f t="shared" si="193"/>
        <v>0.86614841651692542</v>
      </c>
      <c r="DV85" s="70">
        <v>447.11803001200002</v>
      </c>
      <c r="DW85" s="70">
        <v>492.35387392199999</v>
      </c>
      <c r="DX85" s="217">
        <v>70.277240490006449</v>
      </c>
      <c r="DY85" s="218">
        <f t="shared" si="160"/>
        <v>1944.2304531639907</v>
      </c>
      <c r="DZ85" s="218">
        <f t="shared" si="194"/>
        <v>19583.171934101236</v>
      </c>
      <c r="EA85" s="71">
        <f t="shared" si="105"/>
        <v>4.9413947842398276E-2</v>
      </c>
      <c r="EB85" s="219">
        <f t="shared" si="161"/>
        <v>1321.4673272495118</v>
      </c>
      <c r="EC85" s="219">
        <f t="shared" si="195"/>
        <v>13049.734691738304</v>
      </c>
      <c r="ED85" s="71">
        <f t="shared" si="106"/>
        <v>2.3662199130150219E-2</v>
      </c>
      <c r="EE85" s="219">
        <f t="shared" si="162"/>
        <v>1367.1762046770029</v>
      </c>
      <c r="EF85" s="219">
        <f t="shared" si="196"/>
        <v>16090.931875997874</v>
      </c>
      <c r="EG85" s="71">
        <f t="shared" si="107"/>
        <v>0.13342979161716628</v>
      </c>
      <c r="EH85" s="219">
        <f t="shared" si="163"/>
        <v>314.44647566294861</v>
      </c>
      <c r="EI85" s="219">
        <f t="shared" si="197"/>
        <v>2693.0522258790015</v>
      </c>
      <c r="EJ85" s="74">
        <f t="shared" si="108"/>
        <v>0.37601312909332596</v>
      </c>
    </row>
    <row r="86" spans="1:140">
      <c r="A86" s="66">
        <v>40148</v>
      </c>
      <c r="B86" s="86">
        <f t="shared" si="110"/>
        <v>12</v>
      </c>
      <c r="C86" t="str">
        <f t="shared" si="111"/>
        <v>Diciembre</v>
      </c>
      <c r="D86">
        <f t="shared" si="164"/>
        <v>2009</v>
      </c>
      <c r="E86" s="65">
        <f t="shared" si="112"/>
        <v>111030.93359014504</v>
      </c>
      <c r="F86" s="65">
        <f t="shared" si="113"/>
        <v>4649.0476190476193</v>
      </c>
      <c r="G86" s="40">
        <f t="shared" si="114"/>
        <v>1434.017582059</v>
      </c>
      <c r="H86" s="67">
        <f t="shared" si="165"/>
        <v>1.2915478017616899</v>
      </c>
      <c r="I86" s="67">
        <f>SUMIFS($G$3:$G86,$D$3:$D86,D86)</f>
        <v>13877.932415367</v>
      </c>
      <c r="J86" s="14">
        <f t="shared" si="171"/>
        <v>13877.932415367</v>
      </c>
      <c r="K86" s="14">
        <f t="shared" si="172"/>
        <v>12.499158537741764</v>
      </c>
      <c r="L86" s="71">
        <f t="shared" si="198"/>
        <v>9.1108531025995365E-2</v>
      </c>
      <c r="M86" s="71">
        <f t="shared" si="199"/>
        <v>0.24357291635936762</v>
      </c>
      <c r="N86" s="71">
        <f t="shared" si="101"/>
        <v>9.1108531025995365E-2</v>
      </c>
      <c r="O86" s="67">
        <f t="shared" si="115"/>
        <v>792.41945488299996</v>
      </c>
      <c r="P86" s="67">
        <f t="shared" si="116"/>
        <v>0.71369250825909836</v>
      </c>
      <c r="Q86" s="67">
        <f>SUMIFS($O$3:$O86,$D$3:$D86,D86)</f>
        <v>9206.8240135360011</v>
      </c>
      <c r="R86" s="67">
        <f t="shared" si="168"/>
        <v>9206.8240135360011</v>
      </c>
      <c r="S86" s="71">
        <f t="shared" si="200"/>
        <v>0.22717221264254772</v>
      </c>
      <c r="T86" s="71">
        <f t="shared" si="201"/>
        <v>6.3637060626957842E-2</v>
      </c>
      <c r="U86" s="71">
        <f t="shared" si="201"/>
        <v>6.3637060626957842E-2</v>
      </c>
      <c r="V86" s="67">
        <v>310.17999202400011</v>
      </c>
      <c r="W86" s="67">
        <f t="shared" si="173"/>
        <v>4763.7294028540009</v>
      </c>
      <c r="X86" s="71">
        <f t="shared" si="102"/>
        <v>0.25377410918827636</v>
      </c>
      <c r="Y86" s="71">
        <f t="shared" si="202"/>
        <v>0.25834490810068789</v>
      </c>
      <c r="Z86" s="67">
        <v>442.36651634533337</v>
      </c>
      <c r="AA86" s="67">
        <f t="shared" si="174"/>
        <v>4375.65234212</v>
      </c>
      <c r="AB86" s="71">
        <f t="shared" si="103"/>
        <v>-6.5282560270947476E-2</v>
      </c>
      <c r="AC86" s="71">
        <f t="shared" si="203"/>
        <v>0.20554633159558988</v>
      </c>
      <c r="AD86" s="67">
        <v>223.71884169300003</v>
      </c>
      <c r="AE86" s="67">
        <v>206.66963956999999</v>
      </c>
      <c r="AF86" s="71">
        <f t="shared" si="204"/>
        <v>0.29082075461339674</v>
      </c>
      <c r="AG86" s="71">
        <f t="shared" si="205"/>
        <v>0.16157250223048325</v>
      </c>
      <c r="AH86" s="67">
        <f t="shared" si="117"/>
        <v>176.27139642999998</v>
      </c>
      <c r="AI86" s="67">
        <f t="shared" si="118"/>
        <v>0.15875881678224996</v>
      </c>
      <c r="AJ86" s="67">
        <f t="shared" si="119"/>
        <v>164.81367543300001</v>
      </c>
      <c r="AK86" s="67">
        <f t="shared" si="120"/>
        <v>0.14843942143311734</v>
      </c>
      <c r="AL86" s="67">
        <f t="shared" si="121"/>
        <v>300.513055313</v>
      </c>
      <c r="AM86" s="67">
        <f t="shared" si="122"/>
        <v>64.639702566557403</v>
      </c>
      <c r="AN86" s="67">
        <v>133.306309164</v>
      </c>
      <c r="AO86" s="67">
        <f t="shared" si="123"/>
        <v>28.673896265942844</v>
      </c>
      <c r="AP86" s="81">
        <f>SUMIFS($AO$3:$AO86,$D$3:$D86,D86)</f>
        <v>345.23931685763478</v>
      </c>
      <c r="AQ86" s="67">
        <v>106.61</v>
      </c>
      <c r="AR86" s="67">
        <f t="shared" si="124"/>
        <v>22.931578408276142</v>
      </c>
      <c r="AS86" s="81">
        <f>SUMIFS($AR$3:$AR86,$D$3:$D86,D86)</f>
        <v>113.81816538597393</v>
      </c>
      <c r="AT86" s="67">
        <f t="shared" si="166"/>
        <v>60.596746148999998</v>
      </c>
      <c r="AU86" s="79">
        <f t="shared" si="125"/>
        <v>239.91630916399998</v>
      </c>
      <c r="AV86" s="40">
        <f t="shared" si="126"/>
        <v>1986.6967264730001</v>
      </c>
      <c r="AW86" s="67">
        <f t="shared" si="127"/>
        <v>1.7893182217188317</v>
      </c>
      <c r="AX86" s="67">
        <f>SUMIFS($AV$3:$AV86,$D$3:$D86,D86)</f>
        <v>11709.097173291</v>
      </c>
      <c r="AY86" s="67">
        <f t="shared" si="175"/>
        <v>11709.097173291</v>
      </c>
      <c r="AZ86" s="67">
        <f t="shared" si="176"/>
        <v>10.5457972789038</v>
      </c>
      <c r="BA86" s="262">
        <f t="shared" si="128"/>
        <v>1745.0759283010002</v>
      </c>
      <c r="BB86" s="262">
        <f t="shared" si="129"/>
        <v>1.5717024723422581</v>
      </c>
      <c r="BC86" s="262">
        <f t="shared" si="177"/>
        <v>10592.881385811001</v>
      </c>
      <c r="BD86" s="262">
        <f t="shared" si="178"/>
        <v>9.5404776338395223</v>
      </c>
      <c r="BE86" s="260">
        <f t="shared" si="130"/>
        <v>1669.3808174990002</v>
      </c>
      <c r="BF86" s="260">
        <f t="shared" si="131"/>
        <v>1.5035276778463225</v>
      </c>
      <c r="BG86" s="260">
        <f t="shared" si="179"/>
        <v>10158.424820997001</v>
      </c>
      <c r="BH86" s="260">
        <f t="shared" si="180"/>
        <v>9.1491843691915502</v>
      </c>
      <c r="BI86" s="71">
        <f t="shared" si="206"/>
        <v>0.36781288706795268</v>
      </c>
      <c r="BJ86" s="71">
        <f t="shared" si="181"/>
        <v>0.20963958520733428</v>
      </c>
      <c r="BK86" s="74">
        <f t="shared" si="109"/>
        <v>0.20963958520733428</v>
      </c>
      <c r="BL86" s="67">
        <f t="shared" si="132"/>
        <v>979.52930761800008</v>
      </c>
      <c r="BM86" s="67">
        <f>SUMIFS($BL$3:$BL86,$D$3:$D86,D86)</f>
        <v>6019.5099103110006</v>
      </c>
      <c r="BN86" s="67">
        <f t="shared" si="182"/>
        <v>6019.5099103110006</v>
      </c>
      <c r="BO86" s="71">
        <f t="shared" si="207"/>
        <v>0.2436872654182658</v>
      </c>
      <c r="BP86" s="71">
        <f t="shared" si="207"/>
        <v>0.1527848930507536</v>
      </c>
      <c r="BQ86" s="71">
        <f t="shared" si="207"/>
        <v>0.1527848930507536</v>
      </c>
      <c r="BR86" s="67">
        <v>355.62876081399997</v>
      </c>
      <c r="BS86" s="67">
        <f t="shared" si="167"/>
        <v>623.9005468040001</v>
      </c>
      <c r="BT86" s="67">
        <f t="shared" si="133"/>
        <v>230.24310652999998</v>
      </c>
      <c r="BU86" s="67">
        <f t="shared" si="134"/>
        <v>75.695110802000002</v>
      </c>
      <c r="BV86" s="67">
        <f t="shared" si="135"/>
        <v>16.281853188999282</v>
      </c>
      <c r="BW86" s="67">
        <f t="shared" si="136"/>
        <v>6.8174794495935498E-2</v>
      </c>
      <c r="BX86" s="67">
        <f t="shared" si="183"/>
        <v>434.45656481399999</v>
      </c>
      <c r="BY86" s="67">
        <f t="shared" si="137"/>
        <v>366.07967651399997</v>
      </c>
      <c r="BZ86" s="67">
        <f t="shared" si="138"/>
        <v>220.07737859</v>
      </c>
      <c r="CA86" s="67">
        <f t="shared" si="139"/>
        <v>115.07214641899999</v>
      </c>
      <c r="CB86" s="40">
        <f t="shared" si="140"/>
        <v>-552.67914441400012</v>
      </c>
      <c r="CC86" s="40">
        <f>SUMIFS($CB$3:$CB86,$D$3:$D86,D86)</f>
        <v>2168.8352420759993</v>
      </c>
      <c r="CD86" s="40">
        <f t="shared" si="169"/>
        <v>2168.8352420759993</v>
      </c>
      <c r="CE86" s="73">
        <f t="shared" si="208"/>
        <v>0.84645396709379717</v>
      </c>
      <c r="CF86" s="73">
        <f t="shared" si="208"/>
        <v>-0.28640061165758401</v>
      </c>
      <c r="CG86" s="73">
        <f t="shared" si="208"/>
        <v>-0.28640061165758401</v>
      </c>
      <c r="CH86" s="14">
        <f t="shared" si="141"/>
        <v>-118.8800781798013</v>
      </c>
      <c r="CI86" s="14">
        <f t="shared" si="142"/>
        <v>-0.49777041995714172</v>
      </c>
      <c r="CJ86" s="14">
        <f t="shared" si="184"/>
        <v>428.1803954722144</v>
      </c>
      <c r="CK86" s="264">
        <f t="shared" si="185"/>
        <v>1.9533612588379625</v>
      </c>
      <c r="CL86" s="81">
        <f t="shared" si="143"/>
        <v>-476.98403361200013</v>
      </c>
      <c r="CM86" s="81">
        <f t="shared" si="144"/>
        <v>-0.42959562546120622</v>
      </c>
      <c r="CN86" s="40">
        <f t="shared" si="145"/>
        <v>484.29171089399995</v>
      </c>
      <c r="CO86" s="40">
        <f>SUMIFS($CN$3:$CN86,$D$3:$D86,D86)</f>
        <v>2075.0197423069999</v>
      </c>
      <c r="CP86" s="40">
        <f t="shared" si="186"/>
        <v>2075.0197423069999</v>
      </c>
      <c r="CQ86" s="73">
        <f t="shared" si="209"/>
        <v>0.70892237903226185</v>
      </c>
      <c r="CR86" s="73">
        <f t="shared" si="209"/>
        <v>0.66407162552623356</v>
      </c>
      <c r="CS86" s="73">
        <f t="shared" si="209"/>
        <v>0.66407162552623356</v>
      </c>
      <c r="CT86" s="40">
        <f t="shared" si="146"/>
        <v>104.17009043095359</v>
      </c>
      <c r="CU86" s="40">
        <f t="shared" si="147"/>
        <v>0.43617728432482983</v>
      </c>
      <c r="CV86" s="40">
        <f t="shared" si="148"/>
        <v>1.8688663377060679</v>
      </c>
      <c r="CW86" s="40">
        <f t="shared" si="187"/>
        <v>425.05523203280393</v>
      </c>
      <c r="CX86" s="267">
        <f t="shared" si="188"/>
        <v>1.8688663377060679</v>
      </c>
      <c r="CY86" s="67">
        <v>112.929128401</v>
      </c>
      <c r="CZ86" s="67">
        <f t="shared" si="149"/>
        <v>24.290809140848097</v>
      </c>
      <c r="DA86" s="67">
        <f t="shared" si="189"/>
        <v>198.32869591798701</v>
      </c>
      <c r="DB86" s="67">
        <v>0</v>
      </c>
      <c r="DC86" s="67">
        <f t="shared" si="150"/>
        <v>0</v>
      </c>
      <c r="DD86" s="67">
        <f t="shared" si="151"/>
        <v>371.36258249299993</v>
      </c>
      <c r="DE86" s="67">
        <f t="shared" si="152"/>
        <v>79.879281290105482</v>
      </c>
      <c r="DF86" s="81">
        <f t="shared" si="153"/>
        <v>2470.9884373670002</v>
      </c>
      <c r="DG86" s="81">
        <f t="shared" si="154"/>
        <v>2.2254955060436616</v>
      </c>
      <c r="DH86" s="40">
        <f t="shared" si="155"/>
        <v>-1036.970855308</v>
      </c>
      <c r="DI86" s="40">
        <f>SUMIFS($DH$3:$DH86,$D$3:$D86,D86)</f>
        <v>93.815499768999871</v>
      </c>
      <c r="DJ86" s="40">
        <f t="shared" si="170"/>
        <v>93.815499768999871</v>
      </c>
      <c r="DK86" s="40">
        <f t="shared" si="156"/>
        <v>-223.05016861075487</v>
      </c>
      <c r="DL86" s="40">
        <f t="shared" si="190"/>
        <v>3.1251634394106134</v>
      </c>
      <c r="DM86" s="73">
        <f t="shared" si="210"/>
        <v>0.77956797285858004</v>
      </c>
      <c r="DN86" s="73">
        <f t="shared" si="210"/>
        <v>-0.94765742289958788</v>
      </c>
      <c r="DO86" s="73">
        <f t="shared" si="210"/>
        <v>-0.94765742289958788</v>
      </c>
      <c r="DP86" s="67">
        <f t="shared" si="157"/>
        <v>-0.93394770428197149</v>
      </c>
      <c r="DQ86" s="264">
        <f t="shared" si="191"/>
        <v>8.4494921131895093E-2</v>
      </c>
      <c r="DR86" s="81">
        <f t="shared" si="158"/>
        <v>-961.27574450599991</v>
      </c>
      <c r="DS86" s="81">
        <f t="shared" si="192"/>
        <v>528.27206458299975</v>
      </c>
      <c r="DT86" s="81">
        <f t="shared" si="159"/>
        <v>-0.86577290978603594</v>
      </c>
      <c r="DU86" s="264">
        <f t="shared" si="193"/>
        <v>0.47578818577986676</v>
      </c>
      <c r="DV86" s="70">
        <v>922.72531626800003</v>
      </c>
      <c r="DW86" s="70">
        <v>1007.161511192</v>
      </c>
      <c r="DX86" s="217">
        <v>70.599613152804636</v>
      </c>
      <c r="DY86" s="218">
        <f t="shared" si="160"/>
        <v>2031.1975066424741</v>
      </c>
      <c r="DZ86" s="218">
        <f t="shared" si="194"/>
        <v>19950.625240079251</v>
      </c>
      <c r="EA86" s="71">
        <f t="shared" si="105"/>
        <v>6.3302629158102031E-2</v>
      </c>
      <c r="EB86" s="219">
        <f t="shared" si="161"/>
        <v>1122.4133100671536</v>
      </c>
      <c r="EC86" s="219">
        <f t="shared" si="195"/>
        <v>13240.497654459752</v>
      </c>
      <c r="ED86" s="71">
        <f t="shared" si="106"/>
        <v>3.7025360896508097E-2</v>
      </c>
      <c r="EE86" s="219">
        <f t="shared" si="162"/>
        <v>2814.0334454425783</v>
      </c>
      <c r="EF86" s="219">
        <f t="shared" si="196"/>
        <v>16809.366147638357</v>
      </c>
      <c r="EG86" s="71">
        <f t="shared" si="107"/>
        <v>0.17947135659217106</v>
      </c>
      <c r="EH86" s="219">
        <f t="shared" si="163"/>
        <v>685.96935488273425</v>
      </c>
      <c r="EI86" s="219">
        <f t="shared" si="197"/>
        <v>2970.1489578668479</v>
      </c>
      <c r="EJ86" s="74">
        <f t="shared" si="108"/>
        <v>0.62635119405149942</v>
      </c>
    </row>
    <row r="87" spans="1:140">
      <c r="A87" s="72">
        <v>40179</v>
      </c>
      <c r="B87" s="87">
        <f t="shared" si="110"/>
        <v>1</v>
      </c>
      <c r="C87" t="str">
        <f t="shared" si="111"/>
        <v>Enero</v>
      </c>
      <c r="D87">
        <f t="shared" si="164"/>
        <v>2010</v>
      </c>
      <c r="E87" s="65">
        <f t="shared" si="112"/>
        <v>129092.8834800366</v>
      </c>
      <c r="F87" s="65">
        <f t="shared" si="113"/>
        <v>4655.5</v>
      </c>
      <c r="G87" s="40">
        <f t="shared" si="114"/>
        <v>1022.5046873049999</v>
      </c>
      <c r="H87" s="67">
        <f t="shared" si="165"/>
        <v>0.79206898145018489</v>
      </c>
      <c r="I87" s="67">
        <f>SUMIFS($G$3:$G87,$D$3:$D87,D87)</f>
        <v>1022.5046873049999</v>
      </c>
      <c r="J87" s="14">
        <f t="shared" si="171"/>
        <v>13959.711241392997</v>
      </c>
      <c r="K87" s="14">
        <f t="shared" si="172"/>
        <v>10.813695430044195</v>
      </c>
      <c r="L87" s="71">
        <f t="shared" si="198"/>
        <v>8.6931623113682077E-2</v>
      </c>
      <c r="M87" s="71">
        <f t="shared" si="199"/>
        <v>8.6931623113682077E-2</v>
      </c>
      <c r="N87" s="71">
        <f t="shared" si="101"/>
        <v>0.10568268204913656</v>
      </c>
      <c r="O87" s="67">
        <f t="shared" si="115"/>
        <v>744.69009540799993</v>
      </c>
      <c r="P87" s="67">
        <f t="shared" si="116"/>
        <v>0.57686378623896917</v>
      </c>
      <c r="Q87" s="67">
        <f>SUMIFS($O$3:$O87,$D$3:$D87,D87)</f>
        <v>744.69009540799993</v>
      </c>
      <c r="R87" s="67">
        <f t="shared" si="168"/>
        <v>9349.6328308539996</v>
      </c>
      <c r="S87" s="71">
        <f t="shared" si="200"/>
        <v>0.23727074178347429</v>
      </c>
      <c r="T87" s="71">
        <f t="shared" si="201"/>
        <v>0.23727074178347429</v>
      </c>
      <c r="U87" s="71">
        <f t="shared" si="201"/>
        <v>8.3962415225991016E-2</v>
      </c>
      <c r="V87" s="67">
        <v>394.29009103200002</v>
      </c>
      <c r="W87" s="67">
        <f t="shared" si="173"/>
        <v>4846.0386239530008</v>
      </c>
      <c r="X87" s="71">
        <f t="shared" si="102"/>
        <v>0.25634942323332677</v>
      </c>
      <c r="Y87" s="71">
        <f t="shared" si="202"/>
        <v>0.26382778250690975</v>
      </c>
      <c r="Z87" s="67">
        <v>376.547971883</v>
      </c>
      <c r="AA87" s="67">
        <f t="shared" si="174"/>
        <v>4421.6402864816664</v>
      </c>
      <c r="AB87" s="71">
        <f t="shared" si="103"/>
        <v>-4.9135112684964399E-2</v>
      </c>
      <c r="AC87" s="71">
        <f t="shared" si="203"/>
        <v>0.13912131090532065</v>
      </c>
      <c r="AD87" s="67">
        <v>286.77144767400006</v>
      </c>
      <c r="AE87" s="67">
        <v>191.093509066</v>
      </c>
      <c r="AF87" s="71">
        <f t="shared" si="204"/>
        <v>0.43602692158750189</v>
      </c>
      <c r="AG87" s="71">
        <f t="shared" si="205"/>
        <v>0.28956826293626081</v>
      </c>
      <c r="AH87" s="67">
        <f t="shared" si="117"/>
        <v>11.945973147999998</v>
      </c>
      <c r="AI87" s="67">
        <f t="shared" si="118"/>
        <v>9.2537813285790971E-3</v>
      </c>
      <c r="AJ87" s="67">
        <f t="shared" si="119"/>
        <v>7.0728588980000007</v>
      </c>
      <c r="AK87" s="67">
        <f t="shared" si="120"/>
        <v>5.4788914054226491E-3</v>
      </c>
      <c r="AL87" s="67">
        <f t="shared" si="121"/>
        <v>258.79575985099996</v>
      </c>
      <c r="AM87" s="67">
        <f t="shared" si="122"/>
        <v>55.589251391042843</v>
      </c>
      <c r="AN87" s="67">
        <v>134.62718101999999</v>
      </c>
      <c r="AO87" s="67">
        <f t="shared" si="123"/>
        <v>28.9178779980668</v>
      </c>
      <c r="AP87" s="81">
        <f>SUMIFS($AO$3:$AO87,$D$3:$D87,D87)</f>
        <v>28.9178779980668</v>
      </c>
      <c r="AQ87" s="67">
        <v>0</v>
      </c>
      <c r="AR87" s="67">
        <f t="shared" si="124"/>
        <v>0</v>
      </c>
      <c r="AS87" s="81">
        <f>SUMIFS($AR$3:$AR87,$D$3:$D87,D87)</f>
        <v>0</v>
      </c>
      <c r="AT87" s="67">
        <f t="shared" si="166"/>
        <v>124.16857883099996</v>
      </c>
      <c r="AU87" s="79">
        <f t="shared" si="125"/>
        <v>134.62718101999999</v>
      </c>
      <c r="AV87" s="40">
        <f t="shared" si="126"/>
        <v>690.51319839999996</v>
      </c>
      <c r="AW87" s="67">
        <f t="shared" si="127"/>
        <v>0.53489640930267346</v>
      </c>
      <c r="AX87" s="67">
        <f>SUMIFS($AV$3:$AV87,$D$3:$D87,D87)</f>
        <v>690.51319839999996</v>
      </c>
      <c r="AY87" s="67">
        <f t="shared" si="175"/>
        <v>11754.827660397998</v>
      </c>
      <c r="AZ87" s="67">
        <f t="shared" si="176"/>
        <v>9.1057131450749615</v>
      </c>
      <c r="BA87" s="262">
        <f t="shared" si="128"/>
        <v>690.32389563699996</v>
      </c>
      <c r="BB87" s="262">
        <f t="shared" si="129"/>
        <v>0.53474976856005718</v>
      </c>
      <c r="BC87" s="262">
        <f t="shared" si="177"/>
        <v>10638.563910155</v>
      </c>
      <c r="BD87" s="262">
        <f t="shared" si="178"/>
        <v>8.2410150144335308</v>
      </c>
      <c r="BE87" s="260">
        <f t="shared" si="130"/>
        <v>685.97175841899991</v>
      </c>
      <c r="BF87" s="260">
        <f t="shared" si="131"/>
        <v>0.53137844622169361</v>
      </c>
      <c r="BG87" s="260">
        <f t="shared" si="179"/>
        <v>10253.731483114001</v>
      </c>
      <c r="BH87" s="260">
        <f t="shared" si="180"/>
        <v>7.9429099472394045</v>
      </c>
      <c r="BI87" s="71">
        <f t="shared" si="206"/>
        <v>7.0923872966902834E-2</v>
      </c>
      <c r="BJ87" s="71">
        <f t="shared" si="181"/>
        <v>7.0923872966902834E-2</v>
      </c>
      <c r="BK87" s="74">
        <f t="shared" si="109"/>
        <v>0.21015800533777851</v>
      </c>
      <c r="BL87" s="67">
        <f t="shared" si="132"/>
        <v>470.73840896199999</v>
      </c>
      <c r="BM87" s="67">
        <f>SUMIFS($BL$3:$BL87,$D$3:$D87,D87)</f>
        <v>470.73840896199999</v>
      </c>
      <c r="BN87" s="67">
        <f t="shared" si="182"/>
        <v>6073.4274287329999</v>
      </c>
      <c r="BO87" s="71">
        <f t="shared" si="207"/>
        <v>0.12935416541178824</v>
      </c>
      <c r="BP87" s="71">
        <f t="shared" si="207"/>
        <v>0.12935416541178824</v>
      </c>
      <c r="BQ87" s="71">
        <f t="shared" si="207"/>
        <v>0.15516291523749803</v>
      </c>
      <c r="BR87" s="67">
        <v>356.49268921800001</v>
      </c>
      <c r="BS87" s="67">
        <f t="shared" si="167"/>
        <v>114.24571974399998</v>
      </c>
      <c r="BT87" s="67">
        <f t="shared" si="133"/>
        <v>28.39409624</v>
      </c>
      <c r="BU87" s="67">
        <f t="shared" si="134"/>
        <v>4.3521372180000002</v>
      </c>
      <c r="BV87" s="67">
        <f t="shared" si="135"/>
        <v>0.93483776565352805</v>
      </c>
      <c r="BW87" s="67">
        <f t="shared" si="136"/>
        <v>3.3713223383634704E-3</v>
      </c>
      <c r="BX87" s="67">
        <f t="shared" si="183"/>
        <v>384.83242704100002</v>
      </c>
      <c r="BY87" s="67">
        <f t="shared" si="137"/>
        <v>45.020723035000003</v>
      </c>
      <c r="BZ87" s="67">
        <f t="shared" si="138"/>
        <v>138.67984235500001</v>
      </c>
      <c r="CA87" s="67">
        <f t="shared" si="139"/>
        <v>3.3279905899999997</v>
      </c>
      <c r="CB87" s="40">
        <f t="shared" si="140"/>
        <v>331.99148890499998</v>
      </c>
      <c r="CC87" s="40">
        <f>SUMIFS($CB$3:$CB87,$D$3:$D87,D87)</f>
        <v>331.99148890499998</v>
      </c>
      <c r="CD87" s="40">
        <f t="shared" si="169"/>
        <v>2204.8835809949996</v>
      </c>
      <c r="CE87" s="73">
        <f t="shared" si="208"/>
        <v>0.12180832339152081</v>
      </c>
      <c r="CF87" s="73">
        <f t="shared" si="208"/>
        <v>0.12180832339152081</v>
      </c>
      <c r="CG87" s="73">
        <f t="shared" si="208"/>
        <v>-0.24281739401971514</v>
      </c>
      <c r="CH87" s="14">
        <f t="shared" si="141"/>
        <v>71.311671980453227</v>
      </c>
      <c r="CI87" s="14">
        <f t="shared" si="142"/>
        <v>0.25717257214751138</v>
      </c>
      <c r="CJ87" s="14">
        <f t="shared" si="184"/>
        <v>440.04868008101784</v>
      </c>
      <c r="CK87" s="264">
        <f t="shared" si="185"/>
        <v>1.7079822849692339</v>
      </c>
      <c r="CL87" s="81">
        <f t="shared" si="143"/>
        <v>336.34362612299998</v>
      </c>
      <c r="CM87" s="81">
        <f t="shared" si="144"/>
        <v>0.26054389448587489</v>
      </c>
      <c r="CN87" s="40">
        <f t="shared" si="145"/>
        <v>26.404467097999998</v>
      </c>
      <c r="CO87" s="40">
        <f>SUMIFS($CN$3:$CN87,$D$3:$D87,D87)</f>
        <v>26.404467097999998</v>
      </c>
      <c r="CP87" s="40">
        <f t="shared" si="186"/>
        <v>2098.99080417</v>
      </c>
      <c r="CQ87" s="73">
        <f t="shared" si="209"/>
        <v>9.8508302350224888</v>
      </c>
      <c r="CR87" s="73">
        <f t="shared" si="209"/>
        <v>9.8508302350224888</v>
      </c>
      <c r="CS87" s="73">
        <f t="shared" si="209"/>
        <v>0.71156691194997856</v>
      </c>
      <c r="CT87" s="40">
        <f t="shared" si="146"/>
        <v>5.6716715923101706</v>
      </c>
      <c r="CU87" s="40">
        <f t="shared" si="147"/>
        <v>2.0453851820641439E-2</v>
      </c>
      <c r="CV87" s="40">
        <f t="shared" si="148"/>
        <v>2.0453851820641439E-2</v>
      </c>
      <c r="CW87" s="40">
        <f t="shared" si="187"/>
        <v>430.23812782468372</v>
      </c>
      <c r="CX87" s="267">
        <f t="shared" si="188"/>
        <v>1.6259539237068756</v>
      </c>
      <c r="CY87" s="67">
        <v>17.553025422999998</v>
      </c>
      <c r="CZ87" s="67">
        <f t="shared" si="149"/>
        <v>3.7703845823219844</v>
      </c>
      <c r="DA87" s="67">
        <f t="shared" si="189"/>
        <v>202.0108275335084</v>
      </c>
      <c r="DB87" s="67">
        <v>0</v>
      </c>
      <c r="DC87" s="67">
        <f t="shared" si="150"/>
        <v>0</v>
      </c>
      <c r="DD87" s="67">
        <f t="shared" si="151"/>
        <v>8.8514416750000002</v>
      </c>
      <c r="DE87" s="67">
        <f t="shared" si="152"/>
        <v>1.901287009988186</v>
      </c>
      <c r="DF87" s="81">
        <f t="shared" si="153"/>
        <v>716.91766549799991</v>
      </c>
      <c r="DG87" s="81">
        <f t="shared" si="154"/>
        <v>0.55535026112331498</v>
      </c>
      <c r="DH87" s="40">
        <f t="shared" si="155"/>
        <v>305.58702180699999</v>
      </c>
      <c r="DI87" s="40">
        <f>SUMIFS($DH$3:$DH87,$D$3:$D87,D87)</f>
        <v>305.58702180699999</v>
      </c>
      <c r="DJ87" s="40">
        <f t="shared" si="170"/>
        <v>105.89277682500011</v>
      </c>
      <c r="DK87" s="40">
        <f t="shared" si="156"/>
        <v>65.640000388143051</v>
      </c>
      <c r="DL87" s="40">
        <f t="shared" si="190"/>
        <v>9.8105522563341481</v>
      </c>
      <c r="DM87" s="73">
        <f t="shared" si="210"/>
        <v>4.114778903251004E-2</v>
      </c>
      <c r="DN87" s="73">
        <f t="shared" si="210"/>
        <v>4.114778903251004E-2</v>
      </c>
      <c r="DO87" s="73">
        <f t="shared" si="210"/>
        <v>-0.93717803859481674</v>
      </c>
      <c r="DP87" s="67">
        <f t="shared" si="157"/>
        <v>0.23671872032686997</v>
      </c>
      <c r="DQ87" s="264">
        <f t="shared" si="191"/>
        <v>8.2028361262358629E-2</v>
      </c>
      <c r="DR87" s="81">
        <f t="shared" si="158"/>
        <v>309.93915902499998</v>
      </c>
      <c r="DS87" s="81">
        <f t="shared" si="192"/>
        <v>490.7252038659999</v>
      </c>
      <c r="DT87" s="81">
        <f t="shared" si="159"/>
        <v>0.24009004266523346</v>
      </c>
      <c r="DU87" s="264">
        <f t="shared" si="193"/>
        <v>0.38013342845648612</v>
      </c>
      <c r="DV87" s="70">
        <v>463.14998701299999</v>
      </c>
      <c r="DW87" s="70">
        <v>505.51961644900001</v>
      </c>
      <c r="DX87" s="217">
        <v>71.308833010960669</v>
      </c>
      <c r="DY87" s="218">
        <f t="shared" si="160"/>
        <v>1433.9102802984221</v>
      </c>
      <c r="DZ87" s="218">
        <f t="shared" si="194"/>
        <v>20028.526402493168</v>
      </c>
      <c r="EA87" s="71">
        <f t="shared" si="105"/>
        <v>8.0300044343690979E-2</v>
      </c>
      <c r="EB87" s="219">
        <f t="shared" si="161"/>
        <v>1044.3167612819241</v>
      </c>
      <c r="EC87" s="219">
        <f t="shared" si="195"/>
        <v>13417.232759312688</v>
      </c>
      <c r="ED87" s="71">
        <f t="shared" si="106"/>
        <v>5.8986776465688617E-2</v>
      </c>
      <c r="EE87" s="219">
        <f t="shared" si="162"/>
        <v>968.34174567667264</v>
      </c>
      <c r="EF87" s="219">
        <f t="shared" si="196"/>
        <v>16848.285973969821</v>
      </c>
      <c r="EG87" s="71">
        <f t="shared" si="107"/>
        <v>0.18249515097833435</v>
      </c>
      <c r="EH87" s="219">
        <f t="shared" si="163"/>
        <v>37.028325921336346</v>
      </c>
      <c r="EI87" s="219">
        <f t="shared" si="197"/>
        <v>3003.6696522644997</v>
      </c>
      <c r="EJ87" s="74">
        <f t="shared" si="108"/>
        <v>0.6737123271299057</v>
      </c>
    </row>
    <row r="88" spans="1:140">
      <c r="A88" s="66">
        <v>40210</v>
      </c>
      <c r="B88" s="86">
        <f t="shared" si="110"/>
        <v>2</v>
      </c>
      <c r="C88" t="str">
        <f t="shared" si="111"/>
        <v>Febrero</v>
      </c>
      <c r="D88">
        <f t="shared" si="164"/>
        <v>2010</v>
      </c>
      <c r="E88" s="65">
        <f t="shared" si="112"/>
        <v>129092.8834800366</v>
      </c>
      <c r="F88" s="65">
        <f t="shared" si="113"/>
        <v>4694.75</v>
      </c>
      <c r="G88" s="40">
        <f t="shared" si="114"/>
        <v>1140.62903729</v>
      </c>
      <c r="H88" s="67">
        <f t="shared" si="165"/>
        <v>0.88357236010332907</v>
      </c>
      <c r="I88" s="67">
        <f>SUMIFS($G$3:$G88,$D$3:$D88,D88)</f>
        <v>2163.1337245949999</v>
      </c>
      <c r="J88" s="14">
        <f t="shared" si="171"/>
        <v>14163.894842818998</v>
      </c>
      <c r="K88" s="14">
        <f t="shared" si="172"/>
        <v>10.971863406404857</v>
      </c>
      <c r="L88" s="71">
        <f t="shared" si="198"/>
        <v>0.15233688469838969</v>
      </c>
      <c r="M88" s="71">
        <f t="shared" si="199"/>
        <v>0.21804110907712682</v>
      </c>
      <c r="N88" s="71">
        <f t="shared" si="101"/>
        <v>0.12883047947533921</v>
      </c>
      <c r="O88" s="67">
        <f t="shared" si="115"/>
        <v>766.95696353599999</v>
      </c>
      <c r="P88" s="67">
        <f t="shared" si="116"/>
        <v>0.59411250478002142</v>
      </c>
      <c r="Q88" s="67">
        <f>SUMIFS($O$3:$O88,$D$3:$D88,D88)</f>
        <v>1511.647058944</v>
      </c>
      <c r="R88" s="67">
        <f t="shared" si="168"/>
        <v>9516.285128124</v>
      </c>
      <c r="S88" s="71">
        <f t="shared" si="200"/>
        <v>0.27761286332589474</v>
      </c>
      <c r="T88" s="71">
        <f t="shared" si="201"/>
        <v>0.25741534913201414</v>
      </c>
      <c r="U88" s="71">
        <f t="shared" si="201"/>
        <v>0.11344311104622884</v>
      </c>
      <c r="V88" s="67">
        <v>303.68403959099999</v>
      </c>
      <c r="W88" s="67">
        <f t="shared" si="173"/>
        <v>4903.0297082310017</v>
      </c>
      <c r="X88" s="71">
        <f t="shared" si="102"/>
        <v>0.25825392078224674</v>
      </c>
      <c r="Y88" s="71">
        <f t="shared" si="202"/>
        <v>0.23102031513502497</v>
      </c>
      <c r="Z88" s="67">
        <v>440.80031487500003</v>
      </c>
      <c r="AA88" s="67">
        <f t="shared" si="174"/>
        <v>4527.2168380193334</v>
      </c>
      <c r="AB88" s="71">
        <f t="shared" si="103"/>
        <v>-1.7838905929175364E-2</v>
      </c>
      <c r="AC88" s="71">
        <f t="shared" si="203"/>
        <v>0.31494351858172331</v>
      </c>
      <c r="AD88" s="67">
        <v>215.205823501</v>
      </c>
      <c r="AE88" s="67">
        <v>197.224498662</v>
      </c>
      <c r="AF88" s="71">
        <f t="shared" si="204"/>
        <v>0.35826635115185335</v>
      </c>
      <c r="AG88" s="71">
        <f t="shared" si="205"/>
        <v>0.34471124954375676</v>
      </c>
      <c r="AH88" s="67">
        <f t="shared" si="117"/>
        <v>93.895250098000005</v>
      </c>
      <c r="AI88" s="67">
        <f t="shared" si="118"/>
        <v>7.2734644673515494E-2</v>
      </c>
      <c r="AJ88" s="67">
        <f t="shared" si="119"/>
        <v>26.120502226999999</v>
      </c>
      <c r="AK88" s="67">
        <f t="shared" si="120"/>
        <v>2.0233882397583419E-2</v>
      </c>
      <c r="AL88" s="67">
        <f t="shared" si="121"/>
        <v>253.65632142899997</v>
      </c>
      <c r="AM88" s="67">
        <f t="shared" si="122"/>
        <v>54.029782507907761</v>
      </c>
      <c r="AN88" s="67">
        <v>127.39420744300001</v>
      </c>
      <c r="AO88" s="67">
        <f t="shared" si="123"/>
        <v>27.135461407529689</v>
      </c>
      <c r="AP88" s="81">
        <f>SUMIFS($AO$3:$AO88,$D$3:$D88,D88)</f>
        <v>56.053339405596489</v>
      </c>
      <c r="AQ88" s="67">
        <v>0</v>
      </c>
      <c r="AR88" s="67">
        <f t="shared" si="124"/>
        <v>0</v>
      </c>
      <c r="AS88" s="81">
        <f>SUMIFS($AR$3:$AR88,$D$3:$D88,D88)</f>
        <v>0</v>
      </c>
      <c r="AT88" s="67">
        <f t="shared" si="166"/>
        <v>126.26211398599996</v>
      </c>
      <c r="AU88" s="79">
        <f t="shared" si="125"/>
        <v>127.39420744300001</v>
      </c>
      <c r="AV88" s="40">
        <f t="shared" si="126"/>
        <v>823.26688017400011</v>
      </c>
      <c r="AW88" s="67">
        <f t="shared" si="127"/>
        <v>0.63773219559489747</v>
      </c>
      <c r="AX88" s="67">
        <f>SUMIFS($AV$3:$AV88,$D$3:$D88,D88)</f>
        <v>1513.7800785740001</v>
      </c>
      <c r="AY88" s="67">
        <f t="shared" si="175"/>
        <v>11831.89194003</v>
      </c>
      <c r="AZ88" s="67">
        <f t="shared" si="176"/>
        <v>9.1654099134440106</v>
      </c>
      <c r="BA88" s="262">
        <f t="shared" si="128"/>
        <v>750.29685308000012</v>
      </c>
      <c r="BB88" s="262">
        <f t="shared" si="129"/>
        <v>0.58120698279702521</v>
      </c>
      <c r="BC88" s="262">
        <f t="shared" si="177"/>
        <v>10685.061311220003</v>
      </c>
      <c r="BD88" s="262">
        <f t="shared" si="178"/>
        <v>8.2770335770463905</v>
      </c>
      <c r="BE88" s="260">
        <f t="shared" si="130"/>
        <v>731.35069714600013</v>
      </c>
      <c r="BF88" s="260">
        <f t="shared" si="131"/>
        <v>0.56653060759859697</v>
      </c>
      <c r="BG88" s="260">
        <f t="shared" si="179"/>
        <v>10299.309616915001</v>
      </c>
      <c r="BH88" s="260">
        <f t="shared" si="180"/>
        <v>7.9782164122995392</v>
      </c>
      <c r="BI88" s="71">
        <f t="shared" si="206"/>
        <v>0.10327527614621679</v>
      </c>
      <c r="BJ88" s="71">
        <f t="shared" si="181"/>
        <v>8.8278981592557537E-2</v>
      </c>
      <c r="BK88" s="74">
        <f t="shared" si="109"/>
        <v>0.21038238410676247</v>
      </c>
      <c r="BL88" s="67">
        <f t="shared" si="132"/>
        <v>519.31769039900007</v>
      </c>
      <c r="BM88" s="67">
        <f>SUMIFS($BL$3:$BL88,$D$3:$D88,D88)</f>
        <v>990.05609936100007</v>
      </c>
      <c r="BN88" s="67">
        <f t="shared" si="182"/>
        <v>6150.6329660669999</v>
      </c>
      <c r="BO88" s="71">
        <f t="shared" si="207"/>
        <v>0.17462885107039616</v>
      </c>
      <c r="BP88" s="71">
        <f t="shared" si="207"/>
        <v>0.15265806424871919</v>
      </c>
      <c r="BQ88" s="71">
        <f t="shared" si="207"/>
        <v>0.16110250465758247</v>
      </c>
      <c r="BR88" s="67">
        <v>361.47804531600002</v>
      </c>
      <c r="BS88" s="67">
        <f t="shared" si="167"/>
        <v>157.83964508300005</v>
      </c>
      <c r="BT88" s="67">
        <f t="shared" si="133"/>
        <v>34.717312288999999</v>
      </c>
      <c r="BU88" s="67">
        <f t="shared" si="134"/>
        <v>18.946155934</v>
      </c>
      <c r="BV88" s="67">
        <f t="shared" si="135"/>
        <v>4.0356048637307627</v>
      </c>
      <c r="BW88" s="67">
        <f t="shared" si="136"/>
        <v>1.4676375198428271E-2</v>
      </c>
      <c r="BX88" s="67">
        <f t="shared" si="183"/>
        <v>385.751694305</v>
      </c>
      <c r="BY88" s="67">
        <f t="shared" si="137"/>
        <v>112.04403393500002</v>
      </c>
      <c r="BZ88" s="67">
        <f t="shared" si="138"/>
        <v>128.33728794999999</v>
      </c>
      <c r="CA88" s="67">
        <f t="shared" si="139"/>
        <v>9.9043996669999999</v>
      </c>
      <c r="CB88" s="40">
        <f t="shared" si="140"/>
        <v>317.36215711599993</v>
      </c>
      <c r="CC88" s="40">
        <f>SUMIFS($CB$3:$CB88,$D$3:$D88,D88)</f>
        <v>649.35364602099992</v>
      </c>
      <c r="CD88" s="40">
        <f t="shared" si="169"/>
        <v>2332.0029027889996</v>
      </c>
      <c r="CE88" s="73">
        <f t="shared" si="208"/>
        <v>0.66819505490885422</v>
      </c>
      <c r="CF88" s="73">
        <f t="shared" si="208"/>
        <v>0.33560749516387811</v>
      </c>
      <c r="CG88" s="73">
        <f t="shared" si="208"/>
        <v>-0.15875113290652443</v>
      </c>
      <c r="CH88" s="14">
        <f t="shared" si="141"/>
        <v>67.599373154268051</v>
      </c>
      <c r="CI88" s="14">
        <f t="shared" si="142"/>
        <v>0.2458401645084316</v>
      </c>
      <c r="CJ88" s="14">
        <f t="shared" si="184"/>
        <v>470.24101684497958</v>
      </c>
      <c r="CK88" s="264">
        <f t="shared" si="185"/>
        <v>1.8064534929608487</v>
      </c>
      <c r="CL88" s="81">
        <f t="shared" si="143"/>
        <v>336.30831304999992</v>
      </c>
      <c r="CM88" s="81">
        <f t="shared" si="144"/>
        <v>0.2605165397068599</v>
      </c>
      <c r="CN88" s="40">
        <f t="shared" si="145"/>
        <v>160.07253134299998</v>
      </c>
      <c r="CO88" s="40">
        <f>SUMIFS($CN$3:$CN88,$D$3:$D88,D88)</f>
        <v>186.47699844099998</v>
      </c>
      <c r="CP88" s="40">
        <f t="shared" si="186"/>
        <v>2219.7014440759999</v>
      </c>
      <c r="CQ88" s="73">
        <f t="shared" si="209"/>
        <v>3.0666879943816046</v>
      </c>
      <c r="CR88" s="73">
        <f t="shared" si="209"/>
        <v>3.4616742382385546</v>
      </c>
      <c r="CS88" s="73">
        <f t="shared" si="209"/>
        <v>0.79812687713991504</v>
      </c>
      <c r="CT88" s="40">
        <f t="shared" si="146"/>
        <v>34.096071429362581</v>
      </c>
      <c r="CU88" s="40">
        <f t="shared" si="147"/>
        <v>0.12399795172888378</v>
      </c>
      <c r="CV88" s="40">
        <f t="shared" si="148"/>
        <v>0.14445180354952522</v>
      </c>
      <c r="CW88" s="40">
        <f t="shared" si="187"/>
        <v>456.59455585100841</v>
      </c>
      <c r="CX88" s="267">
        <f t="shared" si="188"/>
        <v>1.7194607357416898</v>
      </c>
      <c r="CY88" s="67">
        <v>91.158531441999997</v>
      </c>
      <c r="CZ88" s="67">
        <f t="shared" si="149"/>
        <v>19.417121559614461</v>
      </c>
      <c r="DA88" s="67">
        <f t="shared" si="189"/>
        <v>215.13811531246122</v>
      </c>
      <c r="DB88" s="67">
        <v>0</v>
      </c>
      <c r="DC88" s="67">
        <f t="shared" si="150"/>
        <v>0</v>
      </c>
      <c r="DD88" s="67">
        <f t="shared" si="151"/>
        <v>68.913999900999983</v>
      </c>
      <c r="DE88" s="67">
        <f t="shared" si="152"/>
        <v>14.67894986974812</v>
      </c>
      <c r="DF88" s="81">
        <f t="shared" si="153"/>
        <v>983.33941151700014</v>
      </c>
      <c r="DG88" s="81">
        <f t="shared" si="154"/>
        <v>0.7617301473237813</v>
      </c>
      <c r="DH88" s="40">
        <f t="shared" si="155"/>
        <v>157.28962577299995</v>
      </c>
      <c r="DI88" s="40">
        <f>SUMIFS($DH$3:$DH88,$D$3:$D88,D88)</f>
        <v>462.87664757999994</v>
      </c>
      <c r="DJ88" s="40">
        <f t="shared" si="170"/>
        <v>112.30145871299999</v>
      </c>
      <c r="DK88" s="40">
        <f t="shared" si="156"/>
        <v>33.503301724905469</v>
      </c>
      <c r="DL88" s="40">
        <f t="shared" si="190"/>
        <v>13.646460993971289</v>
      </c>
      <c r="DM88" s="73">
        <f t="shared" si="210"/>
        <v>4.2475091439543089E-2</v>
      </c>
      <c r="DN88" s="73">
        <f t="shared" si="210"/>
        <v>4.159843897886395E-2</v>
      </c>
      <c r="DO88" s="73">
        <f t="shared" si="210"/>
        <v>-0.92696412463857902</v>
      </c>
      <c r="DP88" s="67">
        <f t="shared" si="157"/>
        <v>0.12184221277954785</v>
      </c>
      <c r="DQ88" s="264">
        <f t="shared" si="191"/>
        <v>8.6992757219158945E-2</v>
      </c>
      <c r="DR88" s="81">
        <f t="shared" si="158"/>
        <v>176.23578170699994</v>
      </c>
      <c r="DS88" s="81">
        <f t="shared" si="192"/>
        <v>498.05315301799982</v>
      </c>
      <c r="DT88" s="81">
        <f t="shared" si="159"/>
        <v>0.13651858797797611</v>
      </c>
      <c r="DU88" s="264">
        <f t="shared" si="193"/>
        <v>0.38580992196600877</v>
      </c>
      <c r="DV88" s="70">
        <v>512.39207326799999</v>
      </c>
      <c r="DW88" s="70">
        <v>563.17851294100001</v>
      </c>
      <c r="DX88" s="217">
        <v>71.244358478401026</v>
      </c>
      <c r="DY88" s="218">
        <f t="shared" si="160"/>
        <v>1601.0096260966427</v>
      </c>
      <c r="DZ88" s="218">
        <f t="shared" si="194"/>
        <v>20275.922914866544</v>
      </c>
      <c r="EA88" s="71">
        <f t="shared" si="105"/>
        <v>0.10409405298652863</v>
      </c>
      <c r="EB88" s="219">
        <f t="shared" si="161"/>
        <v>1076.5160637505303</v>
      </c>
      <c r="EC88" s="219">
        <f t="shared" si="195"/>
        <v>13626.020456447593</v>
      </c>
      <c r="ED88" s="71">
        <f t="shared" si="106"/>
        <v>8.884944212374668E-2</v>
      </c>
      <c r="EE88" s="219">
        <f t="shared" si="162"/>
        <v>1155.55378384604</v>
      </c>
      <c r="EF88" s="219">
        <f t="shared" si="196"/>
        <v>16925.218850601839</v>
      </c>
      <c r="EG88" s="71">
        <f t="shared" si="107"/>
        <v>0.18397811452707402</v>
      </c>
      <c r="EH88" s="219">
        <f t="shared" si="163"/>
        <v>224.68099195745972</v>
      </c>
      <c r="EI88" s="219">
        <f t="shared" si="197"/>
        <v>3171.4538188549632</v>
      </c>
      <c r="EJ88" s="74">
        <f t="shared" si="108"/>
        <v>0.75763694037257934</v>
      </c>
    </row>
    <row r="89" spans="1:140">
      <c r="A89" s="66">
        <v>40238</v>
      </c>
      <c r="B89" s="86">
        <f t="shared" si="110"/>
        <v>3</v>
      </c>
      <c r="C89" t="str">
        <f t="shared" si="111"/>
        <v>Marzo</v>
      </c>
      <c r="D89">
        <f t="shared" si="164"/>
        <v>2010</v>
      </c>
      <c r="E89" s="65">
        <f t="shared" si="112"/>
        <v>129092.8834800366</v>
      </c>
      <c r="F89" s="65">
        <f t="shared" si="113"/>
        <v>4693.909090909091</v>
      </c>
      <c r="G89" s="40">
        <f t="shared" si="114"/>
        <v>1091.1580805890001</v>
      </c>
      <c r="H89" s="67">
        <f t="shared" si="165"/>
        <v>0.84525037412905935</v>
      </c>
      <c r="I89" s="67">
        <f>SUMIFS($G$3:$G89,$D$3:$D89,D89)</f>
        <v>3254.2918051839997</v>
      </c>
      <c r="J89" s="14">
        <f t="shared" si="171"/>
        <v>14269.590819175999</v>
      </c>
      <c r="K89" s="14">
        <f t="shared" si="172"/>
        <v>11.053739318932093</v>
      </c>
      <c r="L89" s="71">
        <f t="shared" si="198"/>
        <v>0.13681752040651629</v>
      </c>
      <c r="M89" s="71">
        <f t="shared" si="199"/>
        <v>0.10725524188408242</v>
      </c>
      <c r="N89" s="71">
        <f t="shared" si="101"/>
        <v>0.13793223412334155</v>
      </c>
      <c r="O89" s="67">
        <f t="shared" si="115"/>
        <v>737.63733482300006</v>
      </c>
      <c r="P89" s="67">
        <f t="shared" si="116"/>
        <v>0.57140046371113162</v>
      </c>
      <c r="Q89" s="67">
        <f>SUMIFS($O$3:$O89,$D$3:$D89,D89)</f>
        <v>2249.284393767</v>
      </c>
      <c r="R89" s="67">
        <f t="shared" si="168"/>
        <v>9636.3384681010011</v>
      </c>
      <c r="S89" s="71">
        <f t="shared" si="200"/>
        <v>0.19439192236019043</v>
      </c>
      <c r="T89" s="71">
        <f t="shared" si="201"/>
        <v>0.23602678850346814</v>
      </c>
      <c r="U89" s="71">
        <f t="shared" si="201"/>
        <v>0.11994120705369671</v>
      </c>
      <c r="V89" s="67">
        <v>323.9167264059999</v>
      </c>
      <c r="W89" s="67">
        <f t="shared" si="173"/>
        <v>4995.5643564000011</v>
      </c>
      <c r="X89" s="71">
        <f t="shared" si="102"/>
        <v>0.27820646330922028</v>
      </c>
      <c r="Y89" s="71">
        <f t="shared" si="202"/>
        <v>0.39992141515047885</v>
      </c>
      <c r="Z89" s="67">
        <v>441.22107509000006</v>
      </c>
      <c r="AA89" s="67">
        <f t="shared" si="174"/>
        <v>4628.9812373930008</v>
      </c>
      <c r="AB89" s="71">
        <f t="shared" si="103"/>
        <v>1.3257450485431033E-3</v>
      </c>
      <c r="AC89" s="71">
        <f t="shared" si="203"/>
        <v>0.29978611897650853</v>
      </c>
      <c r="AD89" s="67">
        <v>232.38655959300002</v>
      </c>
      <c r="AE89" s="67">
        <v>237.613145632</v>
      </c>
      <c r="AF89" s="71">
        <f t="shared" si="204"/>
        <v>0.39498774055906183</v>
      </c>
      <c r="AG89" s="71">
        <f t="shared" si="205"/>
        <v>0.4196936245425642</v>
      </c>
      <c r="AH89" s="67">
        <f t="shared" si="117"/>
        <v>94.581300210999999</v>
      </c>
      <c r="AI89" s="67">
        <f t="shared" si="118"/>
        <v>7.3266083816019484E-2</v>
      </c>
      <c r="AJ89" s="67">
        <f t="shared" si="119"/>
        <v>85.052168069999993</v>
      </c>
      <c r="AK89" s="67">
        <f t="shared" si="120"/>
        <v>6.5884474633454732E-2</v>
      </c>
      <c r="AL89" s="67">
        <f t="shared" si="121"/>
        <v>173.887277485</v>
      </c>
      <c r="AM89" s="67">
        <f t="shared" si="122"/>
        <v>37.045301499719173</v>
      </c>
      <c r="AN89" s="67">
        <v>113.415044904</v>
      </c>
      <c r="AO89" s="67">
        <f t="shared" si="123"/>
        <v>24.162173298936725</v>
      </c>
      <c r="AP89" s="81">
        <f>SUMIFS($AO$3:$AO89,$D$3:$D89,D89)</f>
        <v>80.215512704533211</v>
      </c>
      <c r="AQ89" s="67">
        <v>0</v>
      </c>
      <c r="AR89" s="67">
        <f t="shared" si="124"/>
        <v>0</v>
      </c>
      <c r="AS89" s="81">
        <f>SUMIFS($AR$3:$AR89,$D$3:$D89,D89)</f>
        <v>0</v>
      </c>
      <c r="AT89" s="67">
        <f t="shared" si="166"/>
        <v>60.472232581</v>
      </c>
      <c r="AU89" s="79">
        <f t="shared" si="125"/>
        <v>113.415044904</v>
      </c>
      <c r="AV89" s="40">
        <f t="shared" si="126"/>
        <v>947.86995608400002</v>
      </c>
      <c r="AW89" s="67">
        <f t="shared" si="127"/>
        <v>0.73425422884026148</v>
      </c>
      <c r="AX89" s="67">
        <f>SUMIFS($AV$3:$AV89,$D$3:$D89,D89)</f>
        <v>2461.6500346580001</v>
      </c>
      <c r="AY89" s="67">
        <f t="shared" si="175"/>
        <v>11868.471473524</v>
      </c>
      <c r="AZ89" s="67">
        <f t="shared" si="176"/>
        <v>9.193745738400354</v>
      </c>
      <c r="BA89" s="262">
        <f t="shared" si="128"/>
        <v>868.73119250299999</v>
      </c>
      <c r="BB89" s="262">
        <f t="shared" si="129"/>
        <v>0.67295049044074051</v>
      </c>
      <c r="BC89" s="262">
        <f t="shared" si="177"/>
        <v>10748.157266248001</v>
      </c>
      <c r="BD89" s="262">
        <f t="shared" si="178"/>
        <v>8.3259099777642938</v>
      </c>
      <c r="BE89" s="260">
        <f t="shared" si="130"/>
        <v>813.84189728900003</v>
      </c>
      <c r="BF89" s="260">
        <f t="shared" si="131"/>
        <v>0.63043126417952822</v>
      </c>
      <c r="BG89" s="260">
        <f t="shared" si="179"/>
        <v>10340.904708515998</v>
      </c>
      <c r="BH89" s="260">
        <f t="shared" si="180"/>
        <v>8.0104374693242892</v>
      </c>
      <c r="BI89" s="71">
        <f t="shared" si="206"/>
        <v>4.0140368632467727E-2</v>
      </c>
      <c r="BJ89" s="71">
        <f t="shared" si="181"/>
        <v>6.922467967235213E-2</v>
      </c>
      <c r="BK89" s="74">
        <f t="shared" si="109"/>
        <v>0.20629176187451748</v>
      </c>
      <c r="BL89" s="67">
        <f t="shared" si="132"/>
        <v>521.03197209100006</v>
      </c>
      <c r="BM89" s="67">
        <f>SUMIFS($BL$3:$BL89,$D$3:$D89,D89)</f>
        <v>1511.0880714520001</v>
      </c>
      <c r="BN89" s="67">
        <f t="shared" si="182"/>
        <v>6228.6524874459992</v>
      </c>
      <c r="BO89" s="71">
        <f t="shared" si="207"/>
        <v>0.17611135139341738</v>
      </c>
      <c r="BP89" s="71">
        <f t="shared" si="207"/>
        <v>0.16063850449032535</v>
      </c>
      <c r="BQ89" s="71">
        <f t="shared" si="207"/>
        <v>0.16731597533643194</v>
      </c>
      <c r="BR89" s="67">
        <v>362.40031428100002</v>
      </c>
      <c r="BS89" s="67">
        <f t="shared" si="167"/>
        <v>158.63165781000004</v>
      </c>
      <c r="BT89" s="67">
        <f t="shared" si="133"/>
        <v>77.888768764000005</v>
      </c>
      <c r="BU89" s="67">
        <f t="shared" si="134"/>
        <v>54.889295213999993</v>
      </c>
      <c r="BV89" s="67">
        <f t="shared" si="135"/>
        <v>11.693727797222705</v>
      </c>
      <c r="BW89" s="67">
        <f t="shared" si="136"/>
        <v>4.2519226261212358E-2</v>
      </c>
      <c r="BX89" s="67">
        <f t="shared" si="183"/>
        <v>407.25255773200001</v>
      </c>
      <c r="BY89" s="67">
        <f t="shared" si="137"/>
        <v>110.31340942899999</v>
      </c>
      <c r="BZ89" s="67">
        <f t="shared" si="138"/>
        <v>127.788107091</v>
      </c>
      <c r="CA89" s="67">
        <f t="shared" si="139"/>
        <v>55.958403494999999</v>
      </c>
      <c r="CB89" s="40">
        <f t="shared" si="140"/>
        <v>143.28812450500004</v>
      </c>
      <c r="CC89" s="40">
        <f>SUMIFS($CB$3:$CB89,$D$3:$D89,D89)</f>
        <v>792.64177052599996</v>
      </c>
      <c r="CD89" s="40">
        <f t="shared" si="169"/>
        <v>2401.1193456519995</v>
      </c>
      <c r="CE89" s="73">
        <f t="shared" si="208"/>
        <v>0.93184408567949273</v>
      </c>
      <c r="CF89" s="73">
        <f t="shared" si="208"/>
        <v>0.41452828662149144</v>
      </c>
      <c r="CG89" s="73">
        <f t="shared" si="208"/>
        <v>-0.11106644146380806</v>
      </c>
      <c r="CH89" s="14">
        <f t="shared" si="141"/>
        <v>30.526395319950428</v>
      </c>
      <c r="CI89" s="14">
        <f t="shared" si="142"/>
        <v>0.11099614528879793</v>
      </c>
      <c r="CJ89" s="14">
        <f t="shared" si="184"/>
        <v>486.29360520977656</v>
      </c>
      <c r="CK89" s="264">
        <f t="shared" si="185"/>
        <v>1.8599935805317398</v>
      </c>
      <c r="CL89" s="81">
        <f t="shared" si="143"/>
        <v>198.17741971900003</v>
      </c>
      <c r="CM89" s="81">
        <f t="shared" si="144"/>
        <v>0.15351537155001027</v>
      </c>
      <c r="CN89" s="40">
        <f t="shared" si="145"/>
        <v>93.985145602999992</v>
      </c>
      <c r="CO89" s="40">
        <f>SUMIFS($CN$3:$CN89,$D$3:$D89,D89)</f>
        <v>280.46214404399996</v>
      </c>
      <c r="CP89" s="40">
        <f t="shared" si="186"/>
        <v>2154.7576818699999</v>
      </c>
      <c r="CQ89" s="73">
        <f t="shared" si="209"/>
        <v>-0.40863404336767428</v>
      </c>
      <c r="CR89" s="73">
        <f t="shared" si="209"/>
        <v>0.39725124216670005</v>
      </c>
      <c r="CS89" s="73">
        <f t="shared" si="209"/>
        <v>0.60828370008650956</v>
      </c>
      <c r="CT89" s="40">
        <f t="shared" si="146"/>
        <v>20.022787783646116</v>
      </c>
      <c r="CU89" s="40">
        <f t="shared" si="147"/>
        <v>7.2804280971486862E-2</v>
      </c>
      <c r="CV89" s="40">
        <f t="shared" si="148"/>
        <v>0.21725608452101206</v>
      </c>
      <c r="CW89" s="40">
        <f t="shared" si="187"/>
        <v>445.60407441522932</v>
      </c>
      <c r="CX89" s="267">
        <f t="shared" si="188"/>
        <v>1.6691529569894683</v>
      </c>
      <c r="CY89" s="67">
        <v>59.602106168999995</v>
      </c>
      <c r="CZ89" s="67">
        <f t="shared" si="149"/>
        <v>12.697754689036081</v>
      </c>
      <c r="DA89" s="67">
        <f t="shared" si="189"/>
        <v>200.60173626145829</v>
      </c>
      <c r="DB89" s="67">
        <v>0</v>
      </c>
      <c r="DC89" s="67">
        <f t="shared" si="150"/>
        <v>0</v>
      </c>
      <c r="DD89" s="67">
        <f t="shared" si="151"/>
        <v>34.383039433999997</v>
      </c>
      <c r="DE89" s="67">
        <f t="shared" si="152"/>
        <v>7.3250330946100357</v>
      </c>
      <c r="DF89" s="81">
        <f t="shared" si="153"/>
        <v>1041.8551016870001</v>
      </c>
      <c r="DG89" s="81">
        <f t="shared" si="154"/>
        <v>0.80705850981174843</v>
      </c>
      <c r="DH89" s="40">
        <f t="shared" si="155"/>
        <v>49.302978902000049</v>
      </c>
      <c r="DI89" s="40">
        <f>SUMIFS($DH$3:$DH89,$D$3:$D89,D89)</f>
        <v>512.179626482</v>
      </c>
      <c r="DJ89" s="40">
        <f t="shared" si="170"/>
        <v>246.36166378200005</v>
      </c>
      <c r="DK89" s="40">
        <f t="shared" si="156"/>
        <v>10.503607536304312</v>
      </c>
      <c r="DL89" s="40">
        <f t="shared" si="190"/>
        <v>40.68953079454738</v>
      </c>
      <c r="DM89" s="73">
        <f t="shared" si="210"/>
        <v>-1.5816964656778265</v>
      </c>
      <c r="DN89" s="73">
        <f t="shared" si="210"/>
        <v>0.42417121856715223</v>
      </c>
      <c r="DO89" s="73">
        <f t="shared" si="210"/>
        <v>-0.81902955699782143</v>
      </c>
      <c r="DP89" s="67">
        <f t="shared" si="157"/>
        <v>3.8191864317311065E-2</v>
      </c>
      <c r="DQ89" s="264">
        <f t="shared" si="191"/>
        <v>0.19084062354227166</v>
      </c>
      <c r="DR89" s="81">
        <f t="shared" si="158"/>
        <v>104.19227411600005</v>
      </c>
      <c r="DS89" s="81">
        <f t="shared" si="192"/>
        <v>653.61422151399995</v>
      </c>
      <c r="DT89" s="81">
        <f t="shared" si="159"/>
        <v>8.0711090578523423E-2</v>
      </c>
      <c r="DU89" s="264">
        <f t="shared" si="193"/>
        <v>0.50631313198227323</v>
      </c>
      <c r="DV89" s="70">
        <v>511.59439778199999</v>
      </c>
      <c r="DW89" s="70">
        <v>560.29804871800002</v>
      </c>
      <c r="DX89" s="217">
        <v>71.889103803997415</v>
      </c>
      <c r="DY89" s="218">
        <f t="shared" si="160"/>
        <v>1517.8351416982414</v>
      </c>
      <c r="DZ89" s="218">
        <f t="shared" si="194"/>
        <v>20366.632264161581</v>
      </c>
      <c r="EA89" s="71">
        <f t="shared" si="105"/>
        <v>0.11263272788169054</v>
      </c>
      <c r="EB89" s="219">
        <f t="shared" si="161"/>
        <v>1026.0766872739669</v>
      </c>
      <c r="EC89" s="219">
        <f t="shared" si="195"/>
        <v>13757.72480384654</v>
      </c>
      <c r="ED89" s="71">
        <f t="shared" si="106"/>
        <v>9.4473755823727856E-2</v>
      </c>
      <c r="EE89" s="219">
        <f t="shared" si="162"/>
        <v>1318.5168626782818</v>
      </c>
      <c r="EF89" s="219">
        <f t="shared" si="196"/>
        <v>16924.02381277864</v>
      </c>
      <c r="EG89" s="71">
        <f t="shared" si="107"/>
        <v>0.1797318419884395</v>
      </c>
      <c r="EH89" s="219">
        <f t="shared" si="163"/>
        <v>130.73628774013721</v>
      </c>
      <c r="EI89" s="219">
        <f t="shared" si="197"/>
        <v>3072.0325566308065</v>
      </c>
      <c r="EJ89" s="74">
        <f t="shared" si="108"/>
        <v>0.57192943351057601</v>
      </c>
    </row>
    <row r="90" spans="1:140">
      <c r="A90" s="66">
        <v>40269</v>
      </c>
      <c r="B90" s="86">
        <f t="shared" si="110"/>
        <v>4</v>
      </c>
      <c r="C90" t="str">
        <f t="shared" si="111"/>
        <v>Abril</v>
      </c>
      <c r="D90">
        <f t="shared" si="164"/>
        <v>2010</v>
      </c>
      <c r="E90" s="65">
        <f t="shared" si="112"/>
        <v>129092.8834800366</v>
      </c>
      <c r="F90" s="65">
        <f t="shared" si="113"/>
        <v>4700.1000000000004</v>
      </c>
      <c r="G90" s="40">
        <f t="shared" si="114"/>
        <v>1309.3331825929999</v>
      </c>
      <c r="H90" s="67">
        <f t="shared" si="165"/>
        <v>1.0142566710855756</v>
      </c>
      <c r="I90" s="67">
        <f>SUMIFS($G$3:$G90,$D$3:$D90,D90)</f>
        <v>4563.6249877769997</v>
      </c>
      <c r="J90" s="14">
        <f t="shared" si="171"/>
        <v>14247.279383465</v>
      </c>
      <c r="K90" s="14">
        <f t="shared" si="172"/>
        <v>11.036456076735051</v>
      </c>
      <c r="L90" s="71">
        <f t="shared" si="198"/>
        <v>8.8059724788168925E-2</v>
      </c>
      <c r="M90" s="71">
        <f t="shared" si="199"/>
        <v>-1.6754797341813621E-2</v>
      </c>
      <c r="N90" s="71">
        <f t="shared" si="101"/>
        <v>0.11143782505859634</v>
      </c>
      <c r="O90" s="67">
        <f t="shared" si="115"/>
        <v>1007.7679216779999</v>
      </c>
      <c r="P90" s="67">
        <f t="shared" si="116"/>
        <v>0.7806533516883174</v>
      </c>
      <c r="Q90" s="67">
        <f>SUMIFS($O$3:$O90,$D$3:$D90,D90)</f>
        <v>3257.0523154449997</v>
      </c>
      <c r="R90" s="67">
        <f t="shared" si="168"/>
        <v>9710.5867446320008</v>
      </c>
      <c r="S90" s="71">
        <f t="shared" si="200"/>
        <v>7.95358479245587E-2</v>
      </c>
      <c r="T90" s="71">
        <f t="shared" si="201"/>
        <v>0.1829675795672292</v>
      </c>
      <c r="U90" s="71">
        <f t="shared" si="201"/>
        <v>0.11225508644326609</v>
      </c>
      <c r="V90" s="67">
        <v>573.18531854599996</v>
      </c>
      <c r="W90" s="67">
        <f t="shared" si="173"/>
        <v>4946.9447884040001</v>
      </c>
      <c r="X90" s="71">
        <f t="shared" si="102"/>
        <v>0.2036706546772975</v>
      </c>
      <c r="Y90" s="71">
        <f t="shared" si="202"/>
        <v>-7.8191035561628874E-2</v>
      </c>
      <c r="Z90" s="67">
        <v>452.34863108000008</v>
      </c>
      <c r="AA90" s="67">
        <f t="shared" si="174"/>
        <v>4749.3883252566666</v>
      </c>
      <c r="AB90" s="71">
        <f t="shared" si="103"/>
        <v>3.6331135046558938E-2</v>
      </c>
      <c r="AC90" s="71">
        <f t="shared" si="203"/>
        <v>0.3627358199789863</v>
      </c>
      <c r="AD90" s="67">
        <v>247.168826389</v>
      </c>
      <c r="AE90" s="67">
        <v>234.312823509</v>
      </c>
      <c r="AF90" s="71">
        <f t="shared" si="204"/>
        <v>0.44013579138472192</v>
      </c>
      <c r="AG90" s="71">
        <f t="shared" si="205"/>
        <v>0.57641191254618129</v>
      </c>
      <c r="AH90" s="67">
        <f t="shared" si="117"/>
        <v>96.813204461999987</v>
      </c>
      <c r="AI90" s="67">
        <f t="shared" si="118"/>
        <v>7.4994997285788831E-2</v>
      </c>
      <c r="AJ90" s="67">
        <f t="shared" si="119"/>
        <v>47.854971185999993</v>
      </c>
      <c r="AK90" s="67">
        <f t="shared" si="120"/>
        <v>3.7070185354873157E-2</v>
      </c>
      <c r="AL90" s="67">
        <f t="shared" si="121"/>
        <v>156.89708526700002</v>
      </c>
      <c r="AM90" s="67">
        <f t="shared" si="122"/>
        <v>33.381648319610221</v>
      </c>
      <c r="AN90" s="67">
        <v>110.32043213499999</v>
      </c>
      <c r="AO90" s="67">
        <f t="shared" si="123"/>
        <v>23.471932966319862</v>
      </c>
      <c r="AP90" s="81">
        <f>SUMIFS($AO$3:$AO90,$D$3:$D90,D90)</f>
        <v>103.68744567085307</v>
      </c>
      <c r="AQ90" s="67">
        <v>0</v>
      </c>
      <c r="AR90" s="67">
        <f t="shared" si="124"/>
        <v>0</v>
      </c>
      <c r="AS90" s="81">
        <f>SUMIFS($AR$3:$AR90,$D$3:$D90,D90)</f>
        <v>0</v>
      </c>
      <c r="AT90" s="67">
        <f t="shared" si="166"/>
        <v>46.576653132000033</v>
      </c>
      <c r="AU90" s="79">
        <f t="shared" si="125"/>
        <v>110.32043213499999</v>
      </c>
      <c r="AV90" s="40">
        <f t="shared" si="126"/>
        <v>985.22358603799989</v>
      </c>
      <c r="AW90" s="67">
        <f t="shared" si="127"/>
        <v>0.76318969681265081</v>
      </c>
      <c r="AX90" s="67">
        <f>SUMIFS($AV$3:$AV90,$D$3:$D90,D90)</f>
        <v>3446.8736206960002</v>
      </c>
      <c r="AY90" s="67">
        <f t="shared" si="175"/>
        <v>12005.670009476</v>
      </c>
      <c r="AZ90" s="67">
        <f t="shared" si="176"/>
        <v>9.3000246689296411</v>
      </c>
      <c r="BA90" s="262">
        <f t="shared" si="128"/>
        <v>931.50321161699992</v>
      </c>
      <c r="BB90" s="262">
        <f t="shared" si="129"/>
        <v>0.72157595872513847</v>
      </c>
      <c r="BC90" s="262">
        <f t="shared" si="177"/>
        <v>10881.876999055003</v>
      </c>
      <c r="BD90" s="262">
        <f t="shared" si="178"/>
        <v>8.4294941020027778</v>
      </c>
      <c r="BE90" s="260">
        <f t="shared" si="130"/>
        <v>916.78896479599996</v>
      </c>
      <c r="BF90" s="260">
        <f t="shared" si="131"/>
        <v>0.71017777284196737</v>
      </c>
      <c r="BG90" s="260">
        <f t="shared" si="179"/>
        <v>10499.563502508001</v>
      </c>
      <c r="BH90" s="260">
        <f t="shared" si="180"/>
        <v>8.1333402891505582</v>
      </c>
      <c r="BI90" s="71">
        <f t="shared" si="206"/>
        <v>0.16178594716994077</v>
      </c>
      <c r="BJ90" s="71">
        <f t="shared" si="181"/>
        <v>9.4141117458736545E-2</v>
      </c>
      <c r="BK90" s="74">
        <f t="shared" si="109"/>
        <v>0.2150053073854914</v>
      </c>
      <c r="BL90" s="67">
        <f t="shared" si="132"/>
        <v>522.1851666959999</v>
      </c>
      <c r="BM90" s="67">
        <f>SUMIFS($BL$3:$BL90,$D$3:$D90,D90)</f>
        <v>2033.273238148</v>
      </c>
      <c r="BN90" s="67">
        <f t="shared" si="182"/>
        <v>6308.4007378879996</v>
      </c>
      <c r="BO90" s="71">
        <f t="shared" si="207"/>
        <v>0.18024773139910644</v>
      </c>
      <c r="BP90" s="71">
        <f t="shared" si="207"/>
        <v>0.16561209619307937</v>
      </c>
      <c r="BQ90" s="71">
        <f t="shared" si="207"/>
        <v>0.17247986656433856</v>
      </c>
      <c r="BR90" s="67">
        <v>362.65443722700002</v>
      </c>
      <c r="BS90" s="67">
        <f t="shared" si="167"/>
        <v>159.53072946899988</v>
      </c>
      <c r="BT90" s="67">
        <f t="shared" si="133"/>
        <v>106.02431774000001</v>
      </c>
      <c r="BU90" s="67">
        <f t="shared" si="134"/>
        <v>14.714246821000001</v>
      </c>
      <c r="BV90" s="67">
        <f t="shared" si="135"/>
        <v>3.1306242039531074</v>
      </c>
      <c r="BW90" s="67">
        <f t="shared" si="136"/>
        <v>1.1398185883171062E-2</v>
      </c>
      <c r="BX90" s="67">
        <f t="shared" si="183"/>
        <v>382.313496547</v>
      </c>
      <c r="BY90" s="67">
        <f t="shared" si="137"/>
        <v>118.55509077800001</v>
      </c>
      <c r="BZ90" s="67">
        <f t="shared" si="138"/>
        <v>205.88447335000001</v>
      </c>
      <c r="CA90" s="67">
        <f t="shared" si="139"/>
        <v>17.860290653</v>
      </c>
      <c r="CB90" s="40">
        <f t="shared" si="140"/>
        <v>324.10959655500005</v>
      </c>
      <c r="CC90" s="40">
        <f>SUMIFS($CB$3:$CB90,$D$3:$D90,D90)</f>
        <v>1116.7513670809999</v>
      </c>
      <c r="CD90" s="40">
        <f t="shared" si="169"/>
        <v>2241.6093739889993</v>
      </c>
      <c r="CE90" s="73">
        <f t="shared" si="208"/>
        <v>-0.32982530514790542</v>
      </c>
      <c r="CF90" s="73">
        <f t="shared" si="208"/>
        <v>6.9708542927459982E-2</v>
      </c>
      <c r="CG90" s="73">
        <f t="shared" si="208"/>
        <v>-0.23692892850318126</v>
      </c>
      <c r="CH90" s="14">
        <f t="shared" si="141"/>
        <v>68.95802143677794</v>
      </c>
      <c r="CI90" s="14">
        <f t="shared" si="142"/>
        <v>0.25106697427292463</v>
      </c>
      <c r="CJ90" s="14">
        <f t="shared" si="184"/>
        <v>459.1905345385</v>
      </c>
      <c r="CK90" s="264">
        <f t="shared" si="185"/>
        <v>1.7364314078054117</v>
      </c>
      <c r="CL90" s="81">
        <f t="shared" si="143"/>
        <v>338.82384337600007</v>
      </c>
      <c r="CM90" s="81">
        <f t="shared" si="144"/>
        <v>0.26246516015609567</v>
      </c>
      <c r="CN90" s="40">
        <f t="shared" si="145"/>
        <v>129.139390975</v>
      </c>
      <c r="CO90" s="40">
        <f>SUMIFS($CN$3:$CN90,$D$3:$D90,D90)</f>
        <v>409.60153501899993</v>
      </c>
      <c r="CP90" s="40">
        <f t="shared" si="186"/>
        <v>2167.7668634070001</v>
      </c>
      <c r="CQ90" s="73">
        <f t="shared" si="209"/>
        <v>0.11202237212829069</v>
      </c>
      <c r="CR90" s="73">
        <f t="shared" si="209"/>
        <v>0.29271210065487541</v>
      </c>
      <c r="CS90" s="73">
        <f t="shared" si="209"/>
        <v>0.59886693817829939</v>
      </c>
      <c r="CT90" s="40">
        <f t="shared" si="146"/>
        <v>27.475881571668687</v>
      </c>
      <c r="CU90" s="40">
        <f t="shared" si="147"/>
        <v>0.10003602638171034</v>
      </c>
      <c r="CV90" s="40">
        <f t="shared" si="148"/>
        <v>0.31729211090272241</v>
      </c>
      <c r="CW90" s="40">
        <f t="shared" si="187"/>
        <v>450.01307557414594</v>
      </c>
      <c r="CX90" s="267">
        <f t="shared" si="188"/>
        <v>1.6792303378537761</v>
      </c>
      <c r="CY90" s="67">
        <v>89.062279715000003</v>
      </c>
      <c r="CZ90" s="67">
        <f t="shared" si="149"/>
        <v>18.949018045360734</v>
      </c>
      <c r="DA90" s="67">
        <f t="shared" si="189"/>
        <v>209.42471036620921</v>
      </c>
      <c r="DB90" s="67">
        <v>0</v>
      </c>
      <c r="DC90" s="67">
        <f t="shared" si="150"/>
        <v>0</v>
      </c>
      <c r="DD90" s="67">
        <f t="shared" si="151"/>
        <v>40.077111259999995</v>
      </c>
      <c r="DE90" s="67">
        <f t="shared" si="152"/>
        <v>8.5268635263079506</v>
      </c>
      <c r="DF90" s="81">
        <f t="shared" si="153"/>
        <v>1114.3629770129999</v>
      </c>
      <c r="DG90" s="81">
        <f t="shared" si="154"/>
        <v>0.86322572319436108</v>
      </c>
      <c r="DH90" s="40">
        <f t="shared" si="155"/>
        <v>194.97020558000006</v>
      </c>
      <c r="DI90" s="40">
        <f>SUMIFS($DH$3:$DH90,$D$3:$D90,D90)</f>
        <v>707.14983206200009</v>
      </c>
      <c r="DJ90" s="40">
        <f t="shared" si="170"/>
        <v>73.842510581999662</v>
      </c>
      <c r="DK90" s="40">
        <f t="shared" si="156"/>
        <v>41.482139865109261</v>
      </c>
      <c r="DL90" s="40">
        <f t="shared" si="190"/>
        <v>9.1774589643541589</v>
      </c>
      <c r="DM90" s="73">
        <f t="shared" si="210"/>
        <v>-0.46945346600710647</v>
      </c>
      <c r="DN90" s="73">
        <f t="shared" si="210"/>
        <v>-2.7468521965370307E-2</v>
      </c>
      <c r="DO90" s="73">
        <f t="shared" si="210"/>
        <v>-0.95331744684727748</v>
      </c>
      <c r="DP90" s="67">
        <f t="shared" si="157"/>
        <v>0.1510309478912143</v>
      </c>
      <c r="DQ90" s="264">
        <f t="shared" si="191"/>
        <v>5.7201069951635972E-2</v>
      </c>
      <c r="DR90" s="81">
        <f t="shared" si="158"/>
        <v>209.68445240100004</v>
      </c>
      <c r="DS90" s="81">
        <f t="shared" si="192"/>
        <v>456.1560071289997</v>
      </c>
      <c r="DT90" s="81">
        <f t="shared" si="159"/>
        <v>0.16242913377438534</v>
      </c>
      <c r="DU90" s="264">
        <f t="shared" si="193"/>
        <v>0.35335488280385446</v>
      </c>
      <c r="DV90" s="70">
        <v>510.27840267599998</v>
      </c>
      <c r="DW90" s="70">
        <v>562.85042470799999</v>
      </c>
      <c r="DX90" s="217">
        <v>72.469374597034175</v>
      </c>
      <c r="DY90" s="218">
        <f t="shared" si="160"/>
        <v>1806.7400055175647</v>
      </c>
      <c r="DZ90" s="218">
        <f t="shared" si="194"/>
        <v>20234.047572036416</v>
      </c>
      <c r="EA90" s="71">
        <f t="shared" si="105"/>
        <v>8.3183654244806782E-2</v>
      </c>
      <c r="EB90" s="219">
        <f t="shared" si="161"/>
        <v>1390.6121410343217</v>
      </c>
      <c r="EC90" s="219">
        <f t="shared" si="195"/>
        <v>13788.816785610445</v>
      </c>
      <c r="ED90" s="71">
        <f t="shared" si="106"/>
        <v>8.3146486490517812E-2</v>
      </c>
      <c r="EE90" s="219">
        <f t="shared" si="162"/>
        <v>1359.5033647196954</v>
      </c>
      <c r="EF90" s="219">
        <f t="shared" si="196"/>
        <v>17048.51604821816</v>
      </c>
      <c r="EG90" s="71">
        <f t="shared" si="107"/>
        <v>0.18526288941061941</v>
      </c>
      <c r="EH90" s="219">
        <f t="shared" si="163"/>
        <v>178.19857242190835</v>
      </c>
      <c r="EI90" s="219">
        <f t="shared" si="197"/>
        <v>3081.1062888289234</v>
      </c>
      <c r="EJ90" s="74">
        <f t="shared" si="108"/>
        <v>0.56027837331284225</v>
      </c>
    </row>
    <row r="91" spans="1:140">
      <c r="A91" s="66">
        <v>40299</v>
      </c>
      <c r="B91" s="86">
        <f t="shared" si="110"/>
        <v>5</v>
      </c>
      <c r="C91" t="str">
        <f t="shared" si="111"/>
        <v>Mayo</v>
      </c>
      <c r="D91">
        <f t="shared" si="164"/>
        <v>2010</v>
      </c>
      <c r="E91" s="65">
        <f t="shared" si="112"/>
        <v>129092.8834800366</v>
      </c>
      <c r="F91" s="65">
        <f t="shared" si="113"/>
        <v>4726.9523809523807</v>
      </c>
      <c r="G91" s="40">
        <f t="shared" si="114"/>
        <v>1536.6515740680002</v>
      </c>
      <c r="H91" s="67">
        <f t="shared" si="165"/>
        <v>1.1903456895868576</v>
      </c>
      <c r="I91" s="67">
        <f>SUMIFS($G$3:$G91,$D$3:$D91,D91)</f>
        <v>6100.2765618449994</v>
      </c>
      <c r="J91" s="14">
        <f t="shared" si="171"/>
        <v>14589.708062138001</v>
      </c>
      <c r="K91" s="14">
        <f t="shared" si="172"/>
        <v>11.30171367222904</v>
      </c>
      <c r="L91" s="71">
        <f t="shared" si="198"/>
        <v>0.13209158873479088</v>
      </c>
      <c r="M91" s="71">
        <f t="shared" si="199"/>
        <v>0.28673766010803114</v>
      </c>
      <c r="N91" s="71">
        <f t="shared" ref="N91:N154" si="211">IFERROR(J91/J79-1,0)</f>
        <v>0.13718746129582615</v>
      </c>
      <c r="O91" s="67">
        <f t="shared" si="115"/>
        <v>1108.037842468</v>
      </c>
      <c r="P91" s="67">
        <f t="shared" si="116"/>
        <v>0.85832604602046181</v>
      </c>
      <c r="Q91" s="67">
        <f>SUMIFS($O$3:$O91,$D$3:$D91,D91)</f>
        <v>4365.0901579129995</v>
      </c>
      <c r="R91" s="67">
        <f t="shared" si="168"/>
        <v>9936.2955432889994</v>
      </c>
      <c r="S91" s="71">
        <f t="shared" si="200"/>
        <v>0.25581023342732467</v>
      </c>
      <c r="T91" s="71">
        <f t="shared" si="201"/>
        <v>0.20064577843858933</v>
      </c>
      <c r="U91" s="71">
        <f t="shared" si="201"/>
        <v>0.13701240443469676</v>
      </c>
      <c r="V91" s="67">
        <v>602.92384375199993</v>
      </c>
      <c r="W91" s="67">
        <f t="shared" si="173"/>
        <v>4950.8657940679996</v>
      </c>
      <c r="X91" s="71">
        <f t="shared" ref="X91:X154" si="212">IFERROR(W91/W79-1,0)</f>
        <v>0.17763999082950388</v>
      </c>
      <c r="Y91" s="71">
        <f t="shared" si="202"/>
        <v>6.5458882908062677E-3</v>
      </c>
      <c r="Z91" s="67">
        <v>474.09950435600001</v>
      </c>
      <c r="AA91" s="67">
        <f t="shared" si="174"/>
        <v>4972.2683665493332</v>
      </c>
      <c r="AB91" s="71">
        <f t="shared" ref="AB91:AB154" si="213">IFERROR(AA91/AA79-1,0)</f>
        <v>0.11814047465990862</v>
      </c>
      <c r="AC91" s="71">
        <f t="shared" si="203"/>
        <v>0.88719257088961223</v>
      </c>
      <c r="AD91" s="67">
        <v>228.90403583100002</v>
      </c>
      <c r="AE91" s="67">
        <v>250.178745663</v>
      </c>
      <c r="AF91" s="71">
        <f t="shared" si="204"/>
        <v>0.31547659273745587</v>
      </c>
      <c r="AG91" s="71">
        <f t="shared" si="205"/>
        <v>0.7206406207786753</v>
      </c>
      <c r="AH91" s="67">
        <f t="shared" si="117"/>
        <v>90.015126281000008</v>
      </c>
      <c r="AI91" s="67">
        <f t="shared" si="118"/>
        <v>6.972896092674255E-2</v>
      </c>
      <c r="AJ91" s="67">
        <f t="shared" si="119"/>
        <v>82.54706309800001</v>
      </c>
      <c r="AK91" s="67">
        <f t="shared" si="120"/>
        <v>6.394393003915308E-2</v>
      </c>
      <c r="AL91" s="67">
        <f t="shared" si="121"/>
        <v>256.05154222100003</v>
      </c>
      <c r="AM91" s="67">
        <f t="shared" si="122"/>
        <v>54.168420069721769</v>
      </c>
      <c r="AN91" s="67">
        <v>119.067152028</v>
      </c>
      <c r="AO91" s="67">
        <f t="shared" si="123"/>
        <v>25.188989105917436</v>
      </c>
      <c r="AP91" s="81">
        <f>SUMIFS($AO$3:$AO91,$D$3:$D91,D91)</f>
        <v>128.87643477677051</v>
      </c>
      <c r="AQ91" s="67">
        <v>0</v>
      </c>
      <c r="AR91" s="67">
        <f t="shared" si="124"/>
        <v>0</v>
      </c>
      <c r="AS91" s="81">
        <f>SUMIFS($AR$3:$AR91,$D$3:$D91,D91)</f>
        <v>0</v>
      </c>
      <c r="AT91" s="67">
        <f t="shared" si="166"/>
        <v>136.98439019300002</v>
      </c>
      <c r="AU91" s="79">
        <f t="shared" si="125"/>
        <v>119.067152028</v>
      </c>
      <c r="AV91" s="40">
        <f t="shared" si="126"/>
        <v>905.04170743199995</v>
      </c>
      <c r="AW91" s="67">
        <f t="shared" si="127"/>
        <v>0.70107792392131274</v>
      </c>
      <c r="AX91" s="67">
        <f>SUMIFS($AV$3:$AV91,$D$3:$D91,D91)</f>
        <v>4351.9153281280005</v>
      </c>
      <c r="AY91" s="67">
        <f t="shared" si="175"/>
        <v>12001.653042246</v>
      </c>
      <c r="AZ91" s="67">
        <f t="shared" si="176"/>
        <v>9.2969129813433753</v>
      </c>
      <c r="BA91" s="262">
        <f t="shared" si="128"/>
        <v>851.45262282900001</v>
      </c>
      <c r="BB91" s="262">
        <f t="shared" si="129"/>
        <v>0.65956588765845625</v>
      </c>
      <c r="BC91" s="262">
        <f t="shared" si="177"/>
        <v>10933.935048072</v>
      </c>
      <c r="BD91" s="262">
        <f t="shared" si="178"/>
        <v>8.4698201429227993</v>
      </c>
      <c r="BE91" s="260">
        <f t="shared" si="130"/>
        <v>819.46962591099998</v>
      </c>
      <c r="BF91" s="260">
        <f t="shared" si="131"/>
        <v>0.63479070559123874</v>
      </c>
      <c r="BG91" s="260">
        <f t="shared" si="179"/>
        <v>10533.564386693</v>
      </c>
      <c r="BH91" s="260">
        <f t="shared" si="180"/>
        <v>8.1596785994186494</v>
      </c>
      <c r="BI91" s="71">
        <f t="shared" si="206"/>
        <v>-4.4188206349756731E-3</v>
      </c>
      <c r="BJ91" s="71">
        <f t="shared" si="181"/>
        <v>7.2069466106015057E-2</v>
      </c>
      <c r="BK91" s="74">
        <f t="shared" ref="BK91:BK122" si="214">IFERROR(AY91/AY79-1,0)</f>
        <v>0.18622616894899524</v>
      </c>
      <c r="BL91" s="67">
        <f t="shared" si="132"/>
        <v>518.55041355999992</v>
      </c>
      <c r="BM91" s="67">
        <f>SUMIFS($BL$3:$BL91,$D$3:$D91,D91)</f>
        <v>2551.8236517079999</v>
      </c>
      <c r="BN91" s="67">
        <f t="shared" si="182"/>
        <v>6377.3201062839998</v>
      </c>
      <c r="BO91" s="71">
        <f t="shared" si="207"/>
        <v>0.1532798260646393</v>
      </c>
      <c r="BP91" s="71">
        <f t="shared" si="207"/>
        <v>0.16308477736893967</v>
      </c>
      <c r="BQ91" s="71">
        <f t="shared" si="207"/>
        <v>0.1739050982180701</v>
      </c>
      <c r="BR91" s="67">
        <v>362.99581262800001</v>
      </c>
      <c r="BS91" s="67">
        <f t="shared" si="167"/>
        <v>155.55460093199991</v>
      </c>
      <c r="BT91" s="67">
        <f t="shared" si="133"/>
        <v>97.035298397000005</v>
      </c>
      <c r="BU91" s="67">
        <f t="shared" si="134"/>
        <v>31.982996918000005</v>
      </c>
      <c r="BV91" s="67">
        <f t="shared" si="135"/>
        <v>6.7660924715209649</v>
      </c>
      <c r="BW91" s="67">
        <f t="shared" si="136"/>
        <v>2.4775182067217495E-2</v>
      </c>
      <c r="BX91" s="67">
        <f t="shared" si="183"/>
        <v>400.37066137900001</v>
      </c>
      <c r="BY91" s="67">
        <f t="shared" si="137"/>
        <v>111.681231516</v>
      </c>
      <c r="BZ91" s="67">
        <f t="shared" si="138"/>
        <v>133.24841913399999</v>
      </c>
      <c r="CA91" s="67">
        <f t="shared" si="139"/>
        <v>12.543347907000001</v>
      </c>
      <c r="CB91" s="40">
        <f t="shared" si="140"/>
        <v>631.60986663600022</v>
      </c>
      <c r="CC91" s="40">
        <f>SUMIFS($CB$3:$CB91,$D$3:$D91,D91)</f>
        <v>1748.3612337170002</v>
      </c>
      <c r="CD91" s="40">
        <f t="shared" si="169"/>
        <v>2588.0550198919996</v>
      </c>
      <c r="CE91" s="73">
        <f t="shared" si="208"/>
        <v>1.2148987170006111</v>
      </c>
      <c r="CF91" s="73">
        <f t="shared" si="208"/>
        <v>0.31540644222237368</v>
      </c>
      <c r="CG91" s="73">
        <f t="shared" si="208"/>
        <v>-4.5749504870817637E-2</v>
      </c>
      <c r="CH91" s="14">
        <f t="shared" si="141"/>
        <v>133.61883423685859</v>
      </c>
      <c r="CI91" s="14">
        <f t="shared" si="142"/>
        <v>0.48926776566554475</v>
      </c>
      <c r="CJ91" s="14">
        <f t="shared" si="184"/>
        <v>536.08106604342481</v>
      </c>
      <c r="CK91" s="264">
        <f t="shared" si="185"/>
        <v>2.0048006908856641</v>
      </c>
      <c r="CL91" s="81">
        <f t="shared" si="143"/>
        <v>663.59286355400025</v>
      </c>
      <c r="CM91" s="81">
        <f t="shared" si="144"/>
        <v>0.51404294773276227</v>
      </c>
      <c r="CN91" s="40">
        <f t="shared" si="145"/>
        <v>139.663017612</v>
      </c>
      <c r="CO91" s="40">
        <f>SUMIFS($CN$3:$CN91,$D$3:$D91,D91)</f>
        <v>549.2645526309999</v>
      </c>
      <c r="CP91" s="40">
        <f t="shared" si="186"/>
        <v>2179.802747661</v>
      </c>
      <c r="CQ91" s="73">
        <f t="shared" si="209"/>
        <v>9.4305058315764079E-2</v>
      </c>
      <c r="CR91" s="73">
        <f t="shared" si="209"/>
        <v>0.23574208197376367</v>
      </c>
      <c r="CS91" s="73">
        <f t="shared" si="209"/>
        <v>0.60856687398478537</v>
      </c>
      <c r="CT91" s="40">
        <f t="shared" si="146"/>
        <v>29.54610208784478</v>
      </c>
      <c r="CU91" s="40">
        <f t="shared" si="147"/>
        <v>0.10818800684206423</v>
      </c>
      <c r="CV91" s="40">
        <f t="shared" si="148"/>
        <v>0.42548011774478661</v>
      </c>
      <c r="CW91" s="40">
        <f t="shared" si="187"/>
        <v>454.17005051507419</v>
      </c>
      <c r="CX91" s="267">
        <f t="shared" si="188"/>
        <v>1.6885537675654234</v>
      </c>
      <c r="CY91" s="67">
        <v>81.210647107</v>
      </c>
      <c r="CZ91" s="67">
        <f t="shared" si="149"/>
        <v>17.180339585024075</v>
      </c>
      <c r="DA91" s="67">
        <f t="shared" si="189"/>
        <v>207.39619355092967</v>
      </c>
      <c r="DB91" s="67">
        <v>0</v>
      </c>
      <c r="DC91" s="67">
        <f t="shared" si="150"/>
        <v>0</v>
      </c>
      <c r="DD91" s="67">
        <f t="shared" si="151"/>
        <v>58.452370505000005</v>
      </c>
      <c r="DE91" s="67">
        <f t="shared" si="152"/>
        <v>12.365762502820706</v>
      </c>
      <c r="DF91" s="81">
        <f t="shared" si="153"/>
        <v>1044.704725044</v>
      </c>
      <c r="DG91" s="81">
        <f t="shared" si="154"/>
        <v>0.80926593076337716</v>
      </c>
      <c r="DH91" s="40">
        <f t="shared" si="155"/>
        <v>491.94684902400024</v>
      </c>
      <c r="DI91" s="40">
        <f>SUMIFS($DH$3:$DH91,$D$3:$D91,D91)</f>
        <v>1199.0966810860004</v>
      </c>
      <c r="DJ91" s="40">
        <f t="shared" si="170"/>
        <v>408.25227223100023</v>
      </c>
      <c r="DK91" s="40">
        <f t="shared" si="156"/>
        <v>104.07273214901382</v>
      </c>
      <c r="DL91" s="40">
        <f t="shared" si="190"/>
        <v>81.911015528350731</v>
      </c>
      <c r="DM91" s="73">
        <f t="shared" si="210"/>
        <v>2.1227367296246551</v>
      </c>
      <c r="DN91" s="73">
        <f t="shared" si="210"/>
        <v>0.35543237508194014</v>
      </c>
      <c r="DO91" s="73">
        <f t="shared" si="210"/>
        <v>-0.69915370573862012</v>
      </c>
      <c r="DP91" s="67">
        <f t="shared" si="157"/>
        <v>0.38107975882348055</v>
      </c>
      <c r="DQ91" s="264">
        <f t="shared" si="191"/>
        <v>0.31624692332024162</v>
      </c>
      <c r="DR91" s="81">
        <f t="shared" si="158"/>
        <v>523.92984594200027</v>
      </c>
      <c r="DS91" s="81">
        <f t="shared" si="192"/>
        <v>808.62293361000025</v>
      </c>
      <c r="DT91" s="81">
        <f t="shared" si="159"/>
        <v>0.40585494089069801</v>
      </c>
      <c r="DU91" s="264">
        <f t="shared" si="193"/>
        <v>0.62638846682439209</v>
      </c>
      <c r="DV91" s="70">
        <v>508.858440578</v>
      </c>
      <c r="DW91" s="70">
        <v>561.17015485800005</v>
      </c>
      <c r="DX91" s="217">
        <v>71.760154738878143</v>
      </c>
      <c r="DY91" s="218">
        <f t="shared" si="160"/>
        <v>2141.3716005206365</v>
      </c>
      <c r="DZ91" s="218">
        <f t="shared" si="194"/>
        <v>20636.226955883209</v>
      </c>
      <c r="EA91" s="71">
        <f t="shared" ref="EA91:EA154" si="215">DZ91/DZ79-1</f>
        <v>0.10602928778870702</v>
      </c>
      <c r="EB91" s="219">
        <f t="shared" si="161"/>
        <v>1544.0850796656496</v>
      </c>
      <c r="EC91" s="219">
        <f t="shared" si="195"/>
        <v>14047.93252541613</v>
      </c>
      <c r="ED91" s="71">
        <f t="shared" ref="ED91:ED154" si="216">EC91/EC79-1</f>
        <v>0.104875672405909</v>
      </c>
      <c r="EE91" s="219">
        <f t="shared" si="162"/>
        <v>1261.2036731599569</v>
      </c>
      <c r="EF91" s="219">
        <f t="shared" si="196"/>
        <v>16985.823003630921</v>
      </c>
      <c r="EG91" s="71">
        <f t="shared" ref="EG91:EG154" si="217">EF91/EF79-1</f>
        <v>0.15500233076097114</v>
      </c>
      <c r="EH91" s="219">
        <f t="shared" si="163"/>
        <v>194.62474421941781</v>
      </c>
      <c r="EI91" s="219">
        <f t="shared" si="197"/>
        <v>3089.8627853128878</v>
      </c>
      <c r="EJ91" s="74">
        <f t="shared" ref="EJ91:EJ154" si="218">EI91/EI79-1</f>
        <v>0.56879198183329072</v>
      </c>
    </row>
    <row r="92" spans="1:140">
      <c r="A92" s="66">
        <v>40330</v>
      </c>
      <c r="B92" s="86">
        <f t="shared" si="110"/>
        <v>6</v>
      </c>
      <c r="C92" t="str">
        <f t="shared" si="111"/>
        <v>Junio</v>
      </c>
      <c r="D92">
        <f t="shared" si="164"/>
        <v>2010</v>
      </c>
      <c r="E92" s="65">
        <f t="shared" si="112"/>
        <v>129092.8834800366</v>
      </c>
      <c r="F92" s="65">
        <f t="shared" si="113"/>
        <v>4752.090909090909</v>
      </c>
      <c r="G92" s="40">
        <f t="shared" si="114"/>
        <v>1348.71413611</v>
      </c>
      <c r="H92" s="67">
        <f t="shared" si="165"/>
        <v>1.0447625769538025</v>
      </c>
      <c r="I92" s="67">
        <f>SUMIFS($G$3:$G92,$D$3:$D92,D92)</f>
        <v>7448.9906979549996</v>
      </c>
      <c r="J92" s="14">
        <f t="shared" si="171"/>
        <v>14937.589616403002</v>
      </c>
      <c r="K92" s="14">
        <f t="shared" si="172"/>
        <v>11.571195261676067</v>
      </c>
      <c r="L92" s="71">
        <f t="shared" si="198"/>
        <v>0.16584784650026108</v>
      </c>
      <c r="M92" s="71">
        <f t="shared" si="199"/>
        <v>0.34759215534699339</v>
      </c>
      <c r="N92" s="71">
        <f t="shared" si="211"/>
        <v>0.16076160759075053</v>
      </c>
      <c r="O92" s="67">
        <f t="shared" si="115"/>
        <v>958.92734579599994</v>
      </c>
      <c r="P92" s="67">
        <f t="shared" si="116"/>
        <v>0.74281968141512</v>
      </c>
      <c r="Q92" s="67">
        <f>SUMIFS($O$3:$O92,$D$3:$D92,D92)</f>
        <v>5324.0175037089994</v>
      </c>
      <c r="R92" s="67">
        <f t="shared" si="168"/>
        <v>10220.690454898</v>
      </c>
      <c r="S92" s="71">
        <f t="shared" si="200"/>
        <v>0.42161784548103332</v>
      </c>
      <c r="T92" s="71">
        <f t="shared" si="201"/>
        <v>0.23522758870774241</v>
      </c>
      <c r="U92" s="71">
        <f t="shared" si="201"/>
        <v>0.16987397856488817</v>
      </c>
      <c r="V92" s="67">
        <v>458.00149634600001</v>
      </c>
      <c r="W92" s="67">
        <f t="shared" si="173"/>
        <v>5101.0453476459998</v>
      </c>
      <c r="X92" s="71">
        <f t="shared" si="212"/>
        <v>0.21445670725525368</v>
      </c>
      <c r="Y92" s="71">
        <f t="shared" si="202"/>
        <v>0.48787799929905518</v>
      </c>
      <c r="Z92" s="67">
        <v>497.04065592400002</v>
      </c>
      <c r="AA92" s="67">
        <f t="shared" si="174"/>
        <v>5087.8362477619994</v>
      </c>
      <c r="AB92" s="71">
        <f t="shared" si="213"/>
        <v>0.13770784564102789</v>
      </c>
      <c r="AC92" s="71">
        <f t="shared" si="203"/>
        <v>0.30295184577751</v>
      </c>
      <c r="AD92" s="67">
        <v>231.91630799000001</v>
      </c>
      <c r="AE92" s="67">
        <v>255.109811777</v>
      </c>
      <c r="AF92" s="71">
        <f t="shared" si="204"/>
        <v>0.19290900884581341</v>
      </c>
      <c r="AG92" s="71">
        <f t="shared" si="205"/>
        <v>0.55051063913095777</v>
      </c>
      <c r="AH92" s="67">
        <f t="shared" si="117"/>
        <v>91.942781948999993</v>
      </c>
      <c r="AI92" s="67">
        <f t="shared" si="118"/>
        <v>7.1222192479121718E-2</v>
      </c>
      <c r="AJ92" s="67">
        <f t="shared" si="119"/>
        <v>99.44651183900001</v>
      </c>
      <c r="AK92" s="67">
        <f t="shared" si="120"/>
        <v>7.7034852083367383E-2</v>
      </c>
      <c r="AL92" s="67">
        <f t="shared" si="121"/>
        <v>198.397496526</v>
      </c>
      <c r="AM92" s="67">
        <f t="shared" si="122"/>
        <v>41.749516227995336</v>
      </c>
      <c r="AN92" s="67">
        <v>117.02006054799999</v>
      </c>
      <c r="AO92" s="67">
        <f t="shared" si="123"/>
        <v>24.624962524209437</v>
      </c>
      <c r="AP92" s="81">
        <f>SUMIFS($AO$3:$AO92,$D$3:$D92,D92)</f>
        <v>153.50139730097993</v>
      </c>
      <c r="AQ92" s="67">
        <v>0</v>
      </c>
      <c r="AR92" s="67">
        <f t="shared" si="124"/>
        <v>0</v>
      </c>
      <c r="AS92" s="81">
        <f>SUMIFS($AR$3:$AR92,$D$3:$D92,D92)</f>
        <v>0</v>
      </c>
      <c r="AT92" s="67">
        <f t="shared" si="166"/>
        <v>81.377435978000008</v>
      </c>
      <c r="AU92" s="79">
        <f t="shared" si="125"/>
        <v>117.02006054799999</v>
      </c>
      <c r="AV92" s="40">
        <f t="shared" si="126"/>
        <v>1134.1617800519998</v>
      </c>
      <c r="AW92" s="67">
        <f t="shared" si="127"/>
        <v>0.87856258956938615</v>
      </c>
      <c r="AX92" s="67">
        <f>SUMIFS($AV$3:$AV92,$D$3:$D92,D92)</f>
        <v>5486.0771081800003</v>
      </c>
      <c r="AY92" s="67">
        <f t="shared" si="175"/>
        <v>12222.113762912</v>
      </c>
      <c r="AZ92" s="67">
        <f t="shared" si="176"/>
        <v>9.4676898008882659</v>
      </c>
      <c r="BA92" s="262">
        <f t="shared" si="128"/>
        <v>1056.8649417809997</v>
      </c>
      <c r="BB92" s="262">
        <f t="shared" si="129"/>
        <v>0.81868567289724947</v>
      </c>
      <c r="BC92" s="262">
        <f t="shared" si="177"/>
        <v>11139.754898166</v>
      </c>
      <c r="BD92" s="262">
        <f t="shared" si="178"/>
        <v>8.6292556164714469</v>
      </c>
      <c r="BE92" s="260">
        <f t="shared" si="130"/>
        <v>1041.6034793959998</v>
      </c>
      <c r="BF92" s="260">
        <f t="shared" si="131"/>
        <v>0.806863594116772</v>
      </c>
      <c r="BG92" s="260">
        <f t="shared" si="179"/>
        <v>10777.39158969</v>
      </c>
      <c r="BH92" s="260">
        <f t="shared" si="180"/>
        <v>8.3485559382958989</v>
      </c>
      <c r="BI92" s="71">
        <f t="shared" si="206"/>
        <v>0.24128320570641315</v>
      </c>
      <c r="BJ92" s="71">
        <f t="shared" si="181"/>
        <v>0.10315912861033349</v>
      </c>
      <c r="BK92" s="74">
        <f t="shared" si="214"/>
        <v>0.18722873085929614</v>
      </c>
      <c r="BL92" s="67">
        <f t="shared" si="132"/>
        <v>523.99289673199985</v>
      </c>
      <c r="BM92" s="67">
        <f>SUMIFS($BL$3:$BL92,$D$3:$D92,D92)</f>
        <v>3075.8165484399997</v>
      </c>
      <c r="BN92" s="67">
        <f t="shared" si="182"/>
        <v>6446.6429221850003</v>
      </c>
      <c r="BO92" s="71">
        <f t="shared" si="207"/>
        <v>0.15246839152974112</v>
      </c>
      <c r="BP92" s="71">
        <f t="shared" si="207"/>
        <v>0.16126238033999907</v>
      </c>
      <c r="BQ92" s="71">
        <f t="shared" si="207"/>
        <v>0.17618943909809892</v>
      </c>
      <c r="BR92" s="67">
        <v>362.712747116</v>
      </c>
      <c r="BS92" s="67">
        <f t="shared" si="167"/>
        <v>161.28014961599985</v>
      </c>
      <c r="BT92" s="67">
        <f t="shared" si="133"/>
        <v>101.84653248699999</v>
      </c>
      <c r="BU92" s="67">
        <f t="shared" si="134"/>
        <v>15.261462385</v>
      </c>
      <c r="BV92" s="67">
        <f t="shared" si="135"/>
        <v>3.2115257634916685</v>
      </c>
      <c r="BW92" s="67">
        <f t="shared" si="136"/>
        <v>1.1822078780477537E-2</v>
      </c>
      <c r="BX92" s="67">
        <f t="shared" si="183"/>
        <v>362.36330847600004</v>
      </c>
      <c r="BY92" s="67">
        <f t="shared" si="137"/>
        <v>327.57747591600003</v>
      </c>
      <c r="BZ92" s="67">
        <f t="shared" si="138"/>
        <v>137.00150501200002</v>
      </c>
      <c r="CA92" s="67">
        <f t="shared" si="139"/>
        <v>28.48190752</v>
      </c>
      <c r="CB92" s="40">
        <f t="shared" si="140"/>
        <v>214.55235605800021</v>
      </c>
      <c r="CC92" s="40">
        <f>SUMIFS($CB$3:$CB92,$D$3:$D92,D92)</f>
        <v>1962.9135897750004</v>
      </c>
      <c r="CD92" s="40">
        <f t="shared" si="169"/>
        <v>2715.4758534909997</v>
      </c>
      <c r="CE92" s="73">
        <f t="shared" si="208"/>
        <v>1.4623965013231324</v>
      </c>
      <c r="CF92" s="73">
        <f t="shared" si="208"/>
        <v>0.38597122148584151</v>
      </c>
      <c r="CG92" s="73">
        <f t="shared" si="208"/>
        <v>5.4912066699884354E-2</v>
      </c>
      <c r="CH92" s="14">
        <f t="shared" si="141"/>
        <v>45.1490428450252</v>
      </c>
      <c r="CI92" s="14">
        <f t="shared" si="142"/>
        <v>0.16619998738441641</v>
      </c>
      <c r="CJ92" s="14">
        <f t="shared" si="184"/>
        <v>563.8600503006486</v>
      </c>
      <c r="CK92" s="264">
        <f t="shared" si="185"/>
        <v>2.1035054607877983</v>
      </c>
      <c r="CL92" s="81">
        <f t="shared" si="143"/>
        <v>229.8138184430002</v>
      </c>
      <c r="CM92" s="81">
        <f t="shared" si="144"/>
        <v>0.17802206616489397</v>
      </c>
      <c r="CN92" s="40">
        <f t="shared" si="145"/>
        <v>146.85220017099999</v>
      </c>
      <c r="CO92" s="40">
        <f>SUMIFS($CN$3:$CN92,$D$3:$D92,D92)</f>
        <v>696.11675280199984</v>
      </c>
      <c r="CP92" s="40">
        <f t="shared" si="186"/>
        <v>2197.6302662180001</v>
      </c>
      <c r="CQ92" s="73">
        <f t="shared" si="209"/>
        <v>0.13817138189369182</v>
      </c>
      <c r="CR92" s="73">
        <f t="shared" si="209"/>
        <v>0.21379109368714988</v>
      </c>
      <c r="CS92" s="73">
        <f t="shared" si="209"/>
        <v>0.56080313606633903</v>
      </c>
      <c r="CT92" s="40">
        <f t="shared" si="146"/>
        <v>30.902649587377805</v>
      </c>
      <c r="CU92" s="40">
        <f t="shared" si="147"/>
        <v>0.11375700674755612</v>
      </c>
      <c r="CV92" s="40">
        <f t="shared" si="148"/>
        <v>0.53923712449234273</v>
      </c>
      <c r="CW92" s="40">
        <f t="shared" si="187"/>
        <v>459.35105292290007</v>
      </c>
      <c r="CX92" s="267">
        <f t="shared" si="188"/>
        <v>1.7023636059363796</v>
      </c>
      <c r="CY92" s="67">
        <v>57.490605440999992</v>
      </c>
      <c r="CZ92" s="67">
        <f t="shared" si="149"/>
        <v>12.097959938228147</v>
      </c>
      <c r="DA92" s="67">
        <f t="shared" si="189"/>
        <v>200.38670664360058</v>
      </c>
      <c r="DB92" s="67">
        <v>0</v>
      </c>
      <c r="DC92" s="67">
        <f t="shared" si="150"/>
        <v>0</v>
      </c>
      <c r="DD92" s="67">
        <f t="shared" si="151"/>
        <v>89.361594730000007</v>
      </c>
      <c r="DE92" s="67">
        <f t="shared" si="152"/>
        <v>18.804689649149658</v>
      </c>
      <c r="DF92" s="81">
        <f t="shared" si="153"/>
        <v>1281.0139802229999</v>
      </c>
      <c r="DG92" s="81">
        <f t="shared" si="154"/>
        <v>0.99231959631694222</v>
      </c>
      <c r="DH92" s="40">
        <f t="shared" si="155"/>
        <v>67.700155887000221</v>
      </c>
      <c r="DI92" s="40">
        <f>SUMIFS($DH$3:$DH92,$D$3:$D92,D92)</f>
        <v>1266.7968369730006</v>
      </c>
      <c r="DJ92" s="40">
        <f t="shared" si="170"/>
        <v>517.84558727300009</v>
      </c>
      <c r="DK92" s="40">
        <f t="shared" si="156"/>
        <v>14.246393257647398</v>
      </c>
      <c r="DL92" s="40">
        <f t="shared" si="190"/>
        <v>104.5089973777486</v>
      </c>
      <c r="DM92" s="73">
        <f t="shared" si="210"/>
        <v>-2.6160193514296131</v>
      </c>
      <c r="DN92" s="73">
        <f t="shared" si="210"/>
        <v>0.50314050450040626</v>
      </c>
      <c r="DO92" s="73">
        <f t="shared" si="210"/>
        <v>-0.55592154998803966</v>
      </c>
      <c r="DP92" s="67">
        <f t="shared" si="157"/>
        <v>5.2442980636860294E-2</v>
      </c>
      <c r="DQ92" s="264">
        <f t="shared" si="191"/>
        <v>0.40114185485141918</v>
      </c>
      <c r="DR92" s="81">
        <f t="shared" si="158"/>
        <v>82.961618272000223</v>
      </c>
      <c r="DS92" s="81">
        <f t="shared" si="192"/>
        <v>880.20889574900013</v>
      </c>
      <c r="DT92" s="81">
        <f t="shared" si="159"/>
        <v>6.4265059417337844E-2</v>
      </c>
      <c r="DU92" s="264">
        <f t="shared" si="193"/>
        <v>0.68184153302696882</v>
      </c>
      <c r="DV92" s="70">
        <v>513.48948158600001</v>
      </c>
      <c r="DW92" s="70">
        <v>563.73056982900005</v>
      </c>
      <c r="DX92" s="217">
        <v>72.211476466795617</v>
      </c>
      <c r="DY92" s="218">
        <f t="shared" si="160"/>
        <v>1867.7282367023302</v>
      </c>
      <c r="DZ92" s="218">
        <f t="shared" si="194"/>
        <v>21058.618754557981</v>
      </c>
      <c r="EA92" s="71">
        <f t="shared" si="215"/>
        <v>0.12684576123518299</v>
      </c>
      <c r="EB92" s="219">
        <f t="shared" si="161"/>
        <v>1327.9431369014249</v>
      </c>
      <c r="EC92" s="219">
        <f t="shared" si="195"/>
        <v>14401.76038724862</v>
      </c>
      <c r="ED92" s="71">
        <f t="shared" si="216"/>
        <v>0.13466609407866614</v>
      </c>
      <c r="EE92" s="219">
        <f t="shared" si="162"/>
        <v>1570.6115364827249</v>
      </c>
      <c r="EF92" s="219">
        <f t="shared" si="196"/>
        <v>17236.927702955651</v>
      </c>
      <c r="EG92" s="71">
        <f t="shared" si="217"/>
        <v>0.15359253660927163</v>
      </c>
      <c r="EH92" s="219">
        <f t="shared" si="163"/>
        <v>203.36407362966159</v>
      </c>
      <c r="EI92" s="219">
        <f t="shared" si="197"/>
        <v>3106.8979192932811</v>
      </c>
      <c r="EJ92" s="74">
        <f t="shared" si="218"/>
        <v>0.52010021661433181</v>
      </c>
    </row>
    <row r="93" spans="1:140">
      <c r="A93" s="66">
        <v>40360</v>
      </c>
      <c r="B93" s="86">
        <f t="shared" si="110"/>
        <v>7</v>
      </c>
      <c r="C93" t="str">
        <f t="shared" si="111"/>
        <v>Julio</v>
      </c>
      <c r="D93">
        <f t="shared" si="164"/>
        <v>2010</v>
      </c>
      <c r="E93" s="65">
        <f t="shared" si="112"/>
        <v>129092.8834800366</v>
      </c>
      <c r="F93" s="65">
        <f t="shared" si="113"/>
        <v>4757</v>
      </c>
      <c r="G93" s="40">
        <f t="shared" si="114"/>
        <v>1329.911541814</v>
      </c>
      <c r="H93" s="67">
        <f t="shared" si="165"/>
        <v>1.0301974097740736</v>
      </c>
      <c r="I93" s="67">
        <f>SUMIFS($G$3:$G93,$D$3:$D93,D93)</f>
        <v>8778.9022397689987</v>
      </c>
      <c r="J93" s="14">
        <f t="shared" si="171"/>
        <v>14955.3472219</v>
      </c>
      <c r="K93" s="14">
        <f t="shared" si="172"/>
        <v>11.584950942871107</v>
      </c>
      <c r="L93" s="71">
        <f t="shared" si="198"/>
        <v>0.13989697650915867</v>
      </c>
      <c r="M93" s="71">
        <f t="shared" si="199"/>
        <v>1.3533172446856812E-2</v>
      </c>
      <c r="N93" s="71">
        <f t="shared" si="211"/>
        <v>0.14211174788939451</v>
      </c>
      <c r="O93" s="67">
        <f t="shared" si="115"/>
        <v>1008.3764489549999</v>
      </c>
      <c r="P93" s="67">
        <f t="shared" si="116"/>
        <v>0.78112473884816347</v>
      </c>
      <c r="Q93" s="67">
        <f>SUMIFS($O$3:$O93,$D$3:$D93,D93)</f>
        <v>6332.3939526639988</v>
      </c>
      <c r="R93" s="67">
        <f t="shared" si="168"/>
        <v>10347.543552548999</v>
      </c>
      <c r="S93" s="71">
        <f t="shared" si="200"/>
        <v>0.14390214106450117</v>
      </c>
      <c r="T93" s="71">
        <f t="shared" si="201"/>
        <v>0.21972093165426321</v>
      </c>
      <c r="U93" s="71">
        <f t="shared" si="201"/>
        <v>0.18575107061346641</v>
      </c>
      <c r="V93" s="67">
        <v>538.02596654800016</v>
      </c>
      <c r="W93" s="67">
        <f t="shared" si="173"/>
        <v>5118.352625304</v>
      </c>
      <c r="X93" s="71">
        <f t="shared" si="212"/>
        <v>0.19284802697060743</v>
      </c>
      <c r="Y93" s="71">
        <f t="shared" si="202"/>
        <v>3.3237289206756726E-2</v>
      </c>
      <c r="Z93" s="67">
        <v>492.83894598799992</v>
      </c>
      <c r="AA93" s="67">
        <f t="shared" si="174"/>
        <v>5203.6288703246664</v>
      </c>
      <c r="AB93" s="71">
        <f t="shared" si="213"/>
        <v>0.18159739683941156</v>
      </c>
      <c r="AC93" s="71">
        <f t="shared" si="203"/>
        <v>0.30710449981511911</v>
      </c>
      <c r="AD93" s="67">
        <v>235.93458281399998</v>
      </c>
      <c r="AE93" s="67">
        <v>262.979237512</v>
      </c>
      <c r="AF93" s="71">
        <f t="shared" si="204"/>
        <v>0.17119036364668072</v>
      </c>
      <c r="AG93" s="71">
        <f t="shared" si="205"/>
        <v>0.41675762935531169</v>
      </c>
      <c r="AH93" s="67">
        <f t="shared" si="117"/>
        <v>100.93714282799999</v>
      </c>
      <c r="AI93" s="67">
        <f t="shared" si="118"/>
        <v>7.8189548569196909E-2</v>
      </c>
      <c r="AJ93" s="67">
        <f t="shared" si="119"/>
        <v>38.845120503000004</v>
      </c>
      <c r="AK93" s="67">
        <f t="shared" si="120"/>
        <v>3.0090830304373171E-2</v>
      </c>
      <c r="AL93" s="67">
        <f t="shared" si="121"/>
        <v>181.75282952800001</v>
      </c>
      <c r="AM93" s="67">
        <f t="shared" si="122"/>
        <v>38.207447872188354</v>
      </c>
      <c r="AN93" s="67">
        <v>124.90430323899999</v>
      </c>
      <c r="AO93" s="67">
        <f t="shared" si="123"/>
        <v>26.256948336977082</v>
      </c>
      <c r="AP93" s="81">
        <f>SUMIFS($AO$3:$AO93,$D$3:$D93,D93)</f>
        <v>179.75834563795701</v>
      </c>
      <c r="AQ93" s="67">
        <v>0</v>
      </c>
      <c r="AR93" s="67">
        <f t="shared" si="124"/>
        <v>0</v>
      </c>
      <c r="AS93" s="81">
        <f>SUMIFS($AR$3:$AR93,$D$3:$D93,D93)</f>
        <v>0</v>
      </c>
      <c r="AT93" s="67">
        <f t="shared" si="166"/>
        <v>56.84852628900002</v>
      </c>
      <c r="AU93" s="79">
        <f t="shared" si="125"/>
        <v>124.90430323899999</v>
      </c>
      <c r="AV93" s="40">
        <f t="shared" si="126"/>
        <v>947.84010428400029</v>
      </c>
      <c r="AW93" s="67">
        <f t="shared" si="127"/>
        <v>0.73423110456013463</v>
      </c>
      <c r="AX93" s="67">
        <f>SUMIFS($AV$3:$AV93,$D$3:$D93,D93)</f>
        <v>6433.9172124640008</v>
      </c>
      <c r="AY93" s="67">
        <f t="shared" si="175"/>
        <v>12249.53304715</v>
      </c>
      <c r="AZ93" s="67">
        <f t="shared" si="176"/>
        <v>9.4889297666391599</v>
      </c>
      <c r="BA93" s="262">
        <f t="shared" si="128"/>
        <v>890.93763686800025</v>
      </c>
      <c r="BB93" s="262">
        <f t="shared" si="129"/>
        <v>0.69015240255732468</v>
      </c>
      <c r="BC93" s="262">
        <f t="shared" si="177"/>
        <v>11172.429742075999</v>
      </c>
      <c r="BD93" s="262">
        <f t="shared" si="178"/>
        <v>8.6545667281525596</v>
      </c>
      <c r="BE93" s="260">
        <f t="shared" si="130"/>
        <v>870.7488270040003</v>
      </c>
      <c r="BF93" s="260">
        <f t="shared" si="131"/>
        <v>0.67451342283996318</v>
      </c>
      <c r="BG93" s="260">
        <f t="shared" si="179"/>
        <v>10825.771838623001</v>
      </c>
      <c r="BH93" s="260">
        <f t="shared" si="180"/>
        <v>8.3860330227243995</v>
      </c>
      <c r="BI93" s="71">
        <f t="shared" si="206"/>
        <v>2.9789943513696349E-2</v>
      </c>
      <c r="BJ93" s="71">
        <f t="shared" si="181"/>
        <v>9.1700616801634549E-2</v>
      </c>
      <c r="BK93" s="74">
        <f t="shared" si="214"/>
        <v>0.17713012208160306</v>
      </c>
      <c r="BL93" s="67">
        <f t="shared" si="132"/>
        <v>532.49831833000019</v>
      </c>
      <c r="BM93" s="67">
        <f>SUMIFS($BL$3:$BL93,$D$3:$D93,D93)</f>
        <v>3608.3148667699998</v>
      </c>
      <c r="BN93" s="67">
        <f t="shared" si="182"/>
        <v>6511.1536007480008</v>
      </c>
      <c r="BO93" s="71">
        <f t="shared" si="207"/>
        <v>0.13784697090529718</v>
      </c>
      <c r="BP93" s="71">
        <f t="shared" si="207"/>
        <v>0.15774641039144099</v>
      </c>
      <c r="BQ93" s="71">
        <f t="shared" si="207"/>
        <v>0.17382851061917437</v>
      </c>
      <c r="BR93" s="67">
        <v>361.79498266100001</v>
      </c>
      <c r="BS93" s="67">
        <f t="shared" si="167"/>
        <v>170.70333566900018</v>
      </c>
      <c r="BT93" s="67">
        <f t="shared" si="133"/>
        <v>80.456538577000003</v>
      </c>
      <c r="BU93" s="67">
        <f t="shared" si="134"/>
        <v>20.188809864</v>
      </c>
      <c r="BV93" s="67">
        <f t="shared" si="135"/>
        <v>4.2440214134959007</v>
      </c>
      <c r="BW93" s="67">
        <f t="shared" si="136"/>
        <v>1.563897971736147E-2</v>
      </c>
      <c r="BX93" s="67">
        <f t="shared" si="183"/>
        <v>346.65790345300007</v>
      </c>
      <c r="BY93" s="67">
        <f t="shared" si="137"/>
        <v>150.17702791400001</v>
      </c>
      <c r="BZ93" s="67">
        <f t="shared" si="138"/>
        <v>128.16501265799999</v>
      </c>
      <c r="CA93" s="67">
        <f t="shared" si="139"/>
        <v>36.354396941000005</v>
      </c>
      <c r="CB93" s="40">
        <f t="shared" si="140"/>
        <v>382.07143752999968</v>
      </c>
      <c r="CC93" s="40">
        <f>SUMIFS($CB$3:$CB93,$D$3:$D93,D93)</f>
        <v>2344.9850273050001</v>
      </c>
      <c r="CD93" s="40">
        <f t="shared" si="169"/>
        <v>2705.8141747499994</v>
      </c>
      <c r="CE93" s="73">
        <f t="shared" si="208"/>
        <v>-2.466393148726409E-2</v>
      </c>
      <c r="CF93" s="73">
        <f t="shared" si="208"/>
        <v>0.29700062088761525</v>
      </c>
      <c r="CG93" s="73">
        <f t="shared" si="208"/>
        <v>6.5524028175814042E-3</v>
      </c>
      <c r="CH93" s="14">
        <f t="shared" si="141"/>
        <v>80.317729142316523</v>
      </c>
      <c r="CI93" s="14">
        <f t="shared" si="142"/>
        <v>0.29596630521393896</v>
      </c>
      <c r="CJ93" s="14">
        <f t="shared" si="184"/>
        <v>565.81071260611202</v>
      </c>
      <c r="CK93" s="264">
        <f t="shared" si="185"/>
        <v>2.0960211762319467</v>
      </c>
      <c r="CL93" s="81">
        <f t="shared" si="143"/>
        <v>402.26024739399969</v>
      </c>
      <c r="CM93" s="81">
        <f t="shared" si="144"/>
        <v>0.31160528493130041</v>
      </c>
      <c r="CN93" s="40">
        <f t="shared" si="145"/>
        <v>117.58548041299998</v>
      </c>
      <c r="CO93" s="40">
        <f>SUMIFS($CN$3:$CN93,$D$3:$D93,D93)</f>
        <v>813.70223321499986</v>
      </c>
      <c r="CP93" s="40">
        <f t="shared" si="186"/>
        <v>2197.971747181</v>
      </c>
      <c r="CQ93" s="73">
        <f t="shared" si="209"/>
        <v>2.9125666524676408E-3</v>
      </c>
      <c r="CR93" s="73">
        <f t="shared" si="209"/>
        <v>0.17799777666277183</v>
      </c>
      <c r="CS93" s="73">
        <f t="shared" si="209"/>
        <v>0.58863844844698998</v>
      </c>
      <c r="CT93" s="40">
        <f t="shared" si="146"/>
        <v>24.7184108499054</v>
      </c>
      <c r="CU93" s="40">
        <f t="shared" si="147"/>
        <v>9.108595086202706E-2</v>
      </c>
      <c r="CV93" s="40">
        <f t="shared" si="148"/>
        <v>0.63032307535436982</v>
      </c>
      <c r="CW93" s="40">
        <f t="shared" si="187"/>
        <v>460.61454520839737</v>
      </c>
      <c r="CX93" s="267">
        <f t="shared" si="188"/>
        <v>1.7026281293971581</v>
      </c>
      <c r="CY93" s="67">
        <v>53.39386829099999</v>
      </c>
      <c r="CZ93" s="67">
        <f t="shared" si="149"/>
        <v>11.22427334265293</v>
      </c>
      <c r="DA93" s="67">
        <f t="shared" si="189"/>
        <v>198.91660804536457</v>
      </c>
      <c r="DB93" s="67">
        <v>0</v>
      </c>
      <c r="DC93" s="67">
        <f t="shared" si="150"/>
        <v>0</v>
      </c>
      <c r="DD93" s="67">
        <f t="shared" si="151"/>
        <v>64.191612121999995</v>
      </c>
      <c r="DE93" s="67">
        <f t="shared" si="152"/>
        <v>13.49413750725247</v>
      </c>
      <c r="DF93" s="81">
        <f t="shared" si="153"/>
        <v>1065.4255846970002</v>
      </c>
      <c r="DG93" s="81">
        <f t="shared" si="154"/>
        <v>0.82531705542216149</v>
      </c>
      <c r="DH93" s="40">
        <f t="shared" si="155"/>
        <v>264.48595711699971</v>
      </c>
      <c r="DI93" s="40">
        <f>SUMIFS($DH$3:$DH93,$D$3:$D93,D93)</f>
        <v>1531.2827940900004</v>
      </c>
      <c r="DJ93" s="40">
        <f t="shared" si="170"/>
        <v>507.84242756899971</v>
      </c>
      <c r="DK93" s="40">
        <f t="shared" si="156"/>
        <v>55.599318292411127</v>
      </c>
      <c r="DL93" s="40">
        <f t="shared" si="190"/>
        <v>105.1961673977147</v>
      </c>
      <c r="DM93" s="73">
        <f t="shared" si="210"/>
        <v>-3.644282811592725E-2</v>
      </c>
      <c r="DN93" s="73">
        <f t="shared" si="210"/>
        <v>0.37057485245061428</v>
      </c>
      <c r="DO93" s="73">
        <f t="shared" si="210"/>
        <v>-0.61074224805174482</v>
      </c>
      <c r="DP93" s="67">
        <f t="shared" si="157"/>
        <v>0.20488035435191188</v>
      </c>
      <c r="DQ93" s="264">
        <f t="shared" si="191"/>
        <v>0.39339304683478876</v>
      </c>
      <c r="DR93" s="81">
        <f t="shared" si="158"/>
        <v>284.67476698099972</v>
      </c>
      <c r="DS93" s="81">
        <f t="shared" si="192"/>
        <v>854.50033102199984</v>
      </c>
      <c r="DT93" s="81">
        <f t="shared" si="159"/>
        <v>0.22051933406927338</v>
      </c>
      <c r="DU93" s="264">
        <f t="shared" si="193"/>
        <v>0.66192675226294939</v>
      </c>
      <c r="DV93" s="70">
        <v>519.02469167499999</v>
      </c>
      <c r="DW93" s="70">
        <v>569.82765529100004</v>
      </c>
      <c r="DX93" s="217">
        <v>72.275950999355246</v>
      </c>
      <c r="DY93" s="218">
        <f t="shared" si="160"/>
        <v>1840.0471020102714</v>
      </c>
      <c r="DZ93" s="218">
        <f t="shared" si="194"/>
        <v>20998.431724703016</v>
      </c>
      <c r="EA93" s="71">
        <f t="shared" si="215"/>
        <v>0.10534840098852416</v>
      </c>
      <c r="EB93" s="219">
        <f t="shared" si="161"/>
        <v>1395.1756220599509</v>
      </c>
      <c r="EC93" s="219">
        <f t="shared" si="195"/>
        <v>14520.332164422947</v>
      </c>
      <c r="ED93" s="71">
        <f t="shared" si="216"/>
        <v>0.14663799075524397</v>
      </c>
      <c r="EE93" s="219">
        <f t="shared" si="162"/>
        <v>1311.4183780057847</v>
      </c>
      <c r="EF93" s="219">
        <f t="shared" si="196"/>
        <v>17215.411728121711</v>
      </c>
      <c r="EG93" s="71">
        <f t="shared" si="217"/>
        <v>0.14082516436726356</v>
      </c>
      <c r="EH93" s="219">
        <f t="shared" si="163"/>
        <v>162.68963436267885</v>
      </c>
      <c r="EI93" s="219">
        <f t="shared" si="197"/>
        <v>3099.7972239202454</v>
      </c>
      <c r="EJ93" s="74">
        <f t="shared" si="218"/>
        <v>0.54515824788270573</v>
      </c>
    </row>
    <row r="94" spans="1:140">
      <c r="A94" s="66">
        <v>40391</v>
      </c>
      <c r="B94" s="86">
        <f t="shared" si="110"/>
        <v>8</v>
      </c>
      <c r="C94" t="str">
        <f t="shared" si="111"/>
        <v>Agosto</v>
      </c>
      <c r="D94">
        <f t="shared" si="164"/>
        <v>2010</v>
      </c>
      <c r="E94" s="65">
        <f t="shared" si="112"/>
        <v>129092.8834800366</v>
      </c>
      <c r="F94" s="65">
        <f t="shared" si="113"/>
        <v>4755.772727272727</v>
      </c>
      <c r="G94" s="40">
        <f t="shared" si="114"/>
        <v>1205.2821447450001</v>
      </c>
      <c r="H94" s="67">
        <f t="shared" si="165"/>
        <v>0.93365498721034412</v>
      </c>
      <c r="I94" s="67">
        <f>SUMIFS($G$3:$G94,$D$3:$D94,D94)</f>
        <v>9984.1843845139992</v>
      </c>
      <c r="J94" s="14">
        <f t="shared" si="171"/>
        <v>15078.036636179</v>
      </c>
      <c r="K94" s="14">
        <f t="shared" si="172"/>
        <v>11.679990584849492</v>
      </c>
      <c r="L94" s="71">
        <f t="shared" si="198"/>
        <v>0.13662263987197276</v>
      </c>
      <c r="M94" s="71">
        <f t="shared" si="199"/>
        <v>0.11332924268407818</v>
      </c>
      <c r="N94" s="71">
        <f t="shared" si="211"/>
        <v>0.14002604670929375</v>
      </c>
      <c r="O94" s="67">
        <f t="shared" si="115"/>
        <v>868.84863660800011</v>
      </c>
      <c r="P94" s="67">
        <f t="shared" si="116"/>
        <v>0.67304146687711253</v>
      </c>
      <c r="Q94" s="67">
        <f>SUMIFS($O$3:$O94,$D$3:$D94,D94)</f>
        <v>7201.2425892719984</v>
      </c>
      <c r="R94" s="67">
        <f t="shared" si="168"/>
        <v>10483.549033837999</v>
      </c>
      <c r="S94" s="71">
        <f t="shared" si="200"/>
        <v>0.18558607022780782</v>
      </c>
      <c r="T94" s="71">
        <f t="shared" si="201"/>
        <v>0.21549856261527811</v>
      </c>
      <c r="U94" s="71">
        <f t="shared" si="201"/>
        <v>0.18518569484038139</v>
      </c>
      <c r="V94" s="67">
        <v>325.88071795299999</v>
      </c>
      <c r="W94" s="67">
        <f t="shared" si="173"/>
        <v>5089.5229491330001</v>
      </c>
      <c r="X94" s="71">
        <f t="shared" si="212"/>
        <v>0.15107286233969486</v>
      </c>
      <c r="Y94" s="71">
        <f t="shared" si="202"/>
        <v>-8.1276660195420569E-2</v>
      </c>
      <c r="Z94" s="67">
        <v>535.44200346400009</v>
      </c>
      <c r="AA94" s="67">
        <f t="shared" si="174"/>
        <v>5373.0442678113332</v>
      </c>
      <c r="AB94" s="71">
        <f t="shared" si="213"/>
        <v>0.22708837211448141</v>
      </c>
      <c r="AC94" s="71">
        <f t="shared" si="203"/>
        <v>0.4628499533095638</v>
      </c>
      <c r="AD94" s="67">
        <v>227.38738266999999</v>
      </c>
      <c r="AE94" s="67">
        <v>283.22767239399997</v>
      </c>
      <c r="AF94" s="71">
        <f t="shared" si="204"/>
        <v>0.12624699335270928</v>
      </c>
      <c r="AG94" s="71">
        <f t="shared" si="205"/>
        <v>0.57008956382406817</v>
      </c>
      <c r="AH94" s="67">
        <f t="shared" si="117"/>
        <v>105.496242326</v>
      </c>
      <c r="AI94" s="67">
        <f t="shared" si="118"/>
        <v>8.1721191348486946E-2</v>
      </c>
      <c r="AJ94" s="67">
        <f t="shared" si="119"/>
        <v>56.798387264999995</v>
      </c>
      <c r="AK94" s="67">
        <f t="shared" si="120"/>
        <v>4.3998077766837944E-2</v>
      </c>
      <c r="AL94" s="67">
        <f t="shared" si="121"/>
        <v>174.138878546</v>
      </c>
      <c r="AM94" s="67">
        <f t="shared" si="122"/>
        <v>36.616316323816989</v>
      </c>
      <c r="AN94" s="67">
        <v>128.97815725100003</v>
      </c>
      <c r="AO94" s="67">
        <f t="shared" si="123"/>
        <v>27.120336619820893</v>
      </c>
      <c r="AP94" s="81">
        <f>SUMIFS($AO$3:$AO94,$D$3:$D94,D94)</f>
        <v>206.87868225777791</v>
      </c>
      <c r="AQ94" s="67">
        <v>0</v>
      </c>
      <c r="AR94" s="67">
        <f t="shared" si="124"/>
        <v>0</v>
      </c>
      <c r="AS94" s="81">
        <f>SUMIFS($AR$3:$AR94,$D$3:$D94,D94)</f>
        <v>0</v>
      </c>
      <c r="AT94" s="67">
        <f t="shared" si="166"/>
        <v>45.160721294999973</v>
      </c>
      <c r="AU94" s="79">
        <f t="shared" si="125"/>
        <v>128.97815725100003</v>
      </c>
      <c r="AV94" s="40">
        <f t="shared" si="126"/>
        <v>1000.2794962620001</v>
      </c>
      <c r="AW94" s="67">
        <f t="shared" si="127"/>
        <v>0.77485254748119947</v>
      </c>
      <c r="AX94" s="67">
        <f>SUMIFS($AV$3:$AV94,$D$3:$D94,D94)</f>
        <v>7434.1967087260009</v>
      </c>
      <c r="AY94" s="67">
        <f t="shared" si="175"/>
        <v>12337.701950045001</v>
      </c>
      <c r="AZ94" s="67">
        <f t="shared" si="176"/>
        <v>9.557228576393948</v>
      </c>
      <c r="BA94" s="262">
        <f t="shared" si="128"/>
        <v>938.14123771800007</v>
      </c>
      <c r="BB94" s="262">
        <f t="shared" si="129"/>
        <v>0.72671801297480321</v>
      </c>
      <c r="BC94" s="262">
        <f t="shared" si="177"/>
        <v>11272.084971787999</v>
      </c>
      <c r="BD94" s="262">
        <f t="shared" si="178"/>
        <v>8.7317632606224613</v>
      </c>
      <c r="BE94" s="260">
        <f t="shared" si="130"/>
        <v>905.93950753100012</v>
      </c>
      <c r="BF94" s="260">
        <f t="shared" si="131"/>
        <v>0.70177339223435808</v>
      </c>
      <c r="BG94" s="260">
        <f t="shared" si="179"/>
        <v>10910.498908217001</v>
      </c>
      <c r="BH94" s="260">
        <f t="shared" si="180"/>
        <v>8.4516656643619257</v>
      </c>
      <c r="BI94" s="71">
        <f t="shared" si="206"/>
        <v>9.666470660046822E-2</v>
      </c>
      <c r="BJ94" s="71">
        <f t="shared" si="181"/>
        <v>9.2365922470443396E-2</v>
      </c>
      <c r="BK94" s="74">
        <f t="shared" si="214"/>
        <v>0.16006783670507385</v>
      </c>
      <c r="BL94" s="67">
        <f t="shared" si="132"/>
        <v>520.10379078900007</v>
      </c>
      <c r="BM94" s="67">
        <f>SUMIFS($BL$3:$BL94,$D$3:$D94,D94)</f>
        <v>4128.4186575590002</v>
      </c>
      <c r="BN94" s="67">
        <f t="shared" si="182"/>
        <v>6550.2787983250018</v>
      </c>
      <c r="BO94" s="71">
        <f t="shared" si="207"/>
        <v>8.1344987342825137E-2</v>
      </c>
      <c r="BP94" s="71">
        <f t="shared" si="207"/>
        <v>0.14753211735814054</v>
      </c>
      <c r="BQ94" s="71">
        <f t="shared" si="207"/>
        <v>0.16408654406247281</v>
      </c>
      <c r="BR94" s="67">
        <v>364.76935802499997</v>
      </c>
      <c r="BS94" s="67">
        <f t="shared" si="167"/>
        <v>155.3344327640001</v>
      </c>
      <c r="BT94" s="67">
        <f t="shared" si="133"/>
        <v>116.772879749</v>
      </c>
      <c r="BU94" s="67">
        <f t="shared" si="134"/>
        <v>32.201730186999995</v>
      </c>
      <c r="BV94" s="67">
        <f t="shared" si="135"/>
        <v>6.771082647060509</v>
      </c>
      <c r="BW94" s="67">
        <f t="shared" si="136"/>
        <v>2.4944620740445223E-2</v>
      </c>
      <c r="BX94" s="67">
        <f t="shared" si="183"/>
        <v>361.58606357100001</v>
      </c>
      <c r="BY94" s="67">
        <f t="shared" si="137"/>
        <v>161.05838307299999</v>
      </c>
      <c r="BZ94" s="67">
        <f t="shared" si="138"/>
        <v>147.83983014899999</v>
      </c>
      <c r="CA94" s="67">
        <f t="shared" si="139"/>
        <v>22.302882314999998</v>
      </c>
      <c r="CB94" s="40">
        <f t="shared" si="140"/>
        <v>205.00264848300003</v>
      </c>
      <c r="CC94" s="40">
        <f>SUMIFS($CB$3:$CB94,$D$3:$D94,D94)</f>
        <v>2549.9876757880002</v>
      </c>
      <c r="CD94" s="40">
        <f t="shared" si="169"/>
        <v>2740.3346861339992</v>
      </c>
      <c r="CE94" s="73">
        <f t="shared" si="208"/>
        <v>0.20248755659341588</v>
      </c>
      <c r="CF94" s="73">
        <f t="shared" si="208"/>
        <v>0.28885663047804822</v>
      </c>
      <c r="CG94" s="73">
        <f t="shared" si="208"/>
        <v>5.7751159103841765E-2</v>
      </c>
      <c r="CH94" s="14">
        <f t="shared" si="141"/>
        <v>43.106065036998103</v>
      </c>
      <c r="CI94" s="14">
        <f t="shared" si="142"/>
        <v>0.15880243972914462</v>
      </c>
      <c r="CJ94" s="14">
        <f t="shared" si="184"/>
        <v>574.43945792932925</v>
      </c>
      <c r="CK94" s="264">
        <f t="shared" si="185"/>
        <v>2.1227620084555432</v>
      </c>
      <c r="CL94" s="81">
        <f t="shared" si="143"/>
        <v>237.20437867000004</v>
      </c>
      <c r="CM94" s="81">
        <f t="shared" si="144"/>
        <v>0.18374706046958988</v>
      </c>
      <c r="CN94" s="40">
        <f t="shared" si="145"/>
        <v>165.840449124</v>
      </c>
      <c r="CO94" s="40">
        <f>SUMIFS($CN$3:$CN94,$D$3:$D94,D94)</f>
        <v>979.54268233899984</v>
      </c>
      <c r="CP94" s="40">
        <f t="shared" si="186"/>
        <v>2183.9158282049998</v>
      </c>
      <c r="CQ94" s="73">
        <f t="shared" si="209"/>
        <v>-7.813342272806012E-2</v>
      </c>
      <c r="CR94" s="73">
        <f t="shared" si="209"/>
        <v>0.12507495732842888</v>
      </c>
      <c r="CS94" s="73">
        <f t="shared" si="209"/>
        <v>0.50160841979449189</v>
      </c>
      <c r="CT94" s="40">
        <f t="shared" si="146"/>
        <v>34.871399167786521</v>
      </c>
      <c r="CU94" s="40">
        <f t="shared" si="147"/>
        <v>0.12846598871551751</v>
      </c>
      <c r="CV94" s="40">
        <f t="shared" si="148"/>
        <v>0.75878906406988722</v>
      </c>
      <c r="CW94" s="40">
        <f t="shared" si="187"/>
        <v>459.10474512637649</v>
      </c>
      <c r="CX94" s="267">
        <f t="shared" si="188"/>
        <v>1.6917399079885982</v>
      </c>
      <c r="CY94" s="67">
        <v>88.379591563000005</v>
      </c>
      <c r="CZ94" s="67">
        <f t="shared" si="149"/>
        <v>18.583644894587444</v>
      </c>
      <c r="DA94" s="67">
        <f t="shared" si="189"/>
        <v>202.61647602561266</v>
      </c>
      <c r="DB94" s="67">
        <v>0</v>
      </c>
      <c r="DC94" s="67">
        <f t="shared" si="150"/>
        <v>0</v>
      </c>
      <c r="DD94" s="67">
        <f t="shared" si="151"/>
        <v>77.460857560999997</v>
      </c>
      <c r="DE94" s="67">
        <f t="shared" si="152"/>
        <v>16.287754273199077</v>
      </c>
      <c r="DF94" s="81">
        <f t="shared" si="153"/>
        <v>1166.1199453860002</v>
      </c>
      <c r="DG94" s="81">
        <f t="shared" si="154"/>
        <v>0.90331853619671709</v>
      </c>
      <c r="DH94" s="40">
        <f t="shared" si="155"/>
        <v>39.162199359000027</v>
      </c>
      <c r="DI94" s="40">
        <f>SUMIFS($DH$3:$DH94,$D$3:$D94,D94)</f>
        <v>1570.4449934490003</v>
      </c>
      <c r="DJ94" s="40">
        <f t="shared" si="170"/>
        <v>556.41885792899996</v>
      </c>
      <c r="DK94" s="40">
        <f t="shared" si="156"/>
        <v>8.2346658692115859</v>
      </c>
      <c r="DL94" s="40">
        <f t="shared" si="190"/>
        <v>115.33471280295292</v>
      </c>
      <c r="DM94" s="73">
        <f t="shared" si="210"/>
        <v>-5.159893607331214</v>
      </c>
      <c r="DN94" s="73">
        <f t="shared" si="210"/>
        <v>0.41757173897812749</v>
      </c>
      <c r="DO94" s="73">
        <f t="shared" si="210"/>
        <v>-0.51033835701306707</v>
      </c>
      <c r="DP94" s="67">
        <f t="shared" si="157"/>
        <v>3.033645101362711E-2</v>
      </c>
      <c r="DQ94" s="264">
        <f t="shared" si="191"/>
        <v>0.43102210046694528</v>
      </c>
      <c r="DR94" s="81">
        <f t="shared" si="158"/>
        <v>71.363929546000023</v>
      </c>
      <c r="DS94" s="81">
        <f t="shared" si="192"/>
        <v>918.00492150000002</v>
      </c>
      <c r="DT94" s="81">
        <f t="shared" si="159"/>
        <v>5.5281071754072326E-2</v>
      </c>
      <c r="DU94" s="264">
        <f t="shared" si="193"/>
        <v>0.71111969672748354</v>
      </c>
      <c r="DV94" s="70">
        <v>518.07631732100003</v>
      </c>
      <c r="DW94" s="70">
        <v>568.924543632</v>
      </c>
      <c r="DX94" s="217">
        <v>72.920696324951635</v>
      </c>
      <c r="DY94" s="218">
        <f t="shared" si="160"/>
        <v>1652.8670260826661</v>
      </c>
      <c r="DZ94" s="218">
        <f t="shared" si="194"/>
        <v>21099.449097409743</v>
      </c>
      <c r="EA94" s="71">
        <f t="shared" si="215"/>
        <v>0.10099604974970422</v>
      </c>
      <c r="EB94" s="219">
        <f t="shared" si="161"/>
        <v>1191.4979976825891</v>
      </c>
      <c r="EC94" s="219">
        <f t="shared" si="195"/>
        <v>14661.331332253623</v>
      </c>
      <c r="ED94" s="71">
        <f t="shared" si="216"/>
        <v>0.14364631036651399</v>
      </c>
      <c r="EE94" s="219">
        <f t="shared" si="162"/>
        <v>1371.7360731232204</v>
      </c>
      <c r="EF94" s="219">
        <f t="shared" si="196"/>
        <v>17279.676885984099</v>
      </c>
      <c r="EG94" s="71">
        <f t="shared" si="217"/>
        <v>0.12183606730824525</v>
      </c>
      <c r="EH94" s="219">
        <f t="shared" si="163"/>
        <v>227.42576179604245</v>
      </c>
      <c r="EI94" s="219">
        <f t="shared" si="197"/>
        <v>3069.3493563973416</v>
      </c>
      <c r="EJ94" s="74">
        <f t="shared" si="218"/>
        <v>0.45800673019240068</v>
      </c>
    </row>
    <row r="95" spans="1:140">
      <c r="A95" s="66">
        <v>40422</v>
      </c>
      <c r="B95" s="86">
        <f t="shared" si="110"/>
        <v>9</v>
      </c>
      <c r="C95" t="str">
        <f t="shared" si="111"/>
        <v>Septiembre</v>
      </c>
      <c r="D95">
        <f t="shared" si="164"/>
        <v>2010</v>
      </c>
      <c r="E95" s="65">
        <f t="shared" si="112"/>
        <v>129092.8834800366</v>
      </c>
      <c r="F95" s="65">
        <f t="shared" si="113"/>
        <v>4783.4761904761908</v>
      </c>
      <c r="G95" s="40">
        <f t="shared" si="114"/>
        <v>1396.3915642619995</v>
      </c>
      <c r="H95" s="67">
        <f t="shared" si="165"/>
        <v>1.0816952310759582</v>
      </c>
      <c r="I95" s="67">
        <f>SUMIFS($G$3:$G95,$D$3:$D95,D95)</f>
        <v>11380.575948775999</v>
      </c>
      <c r="J95" s="14">
        <f t="shared" si="171"/>
        <v>15287.336503621</v>
      </c>
      <c r="K95" s="14">
        <f t="shared" si="172"/>
        <v>11.842121805254347</v>
      </c>
      <c r="L95" s="71">
        <f t="shared" si="198"/>
        <v>0.14134788848983026</v>
      </c>
      <c r="M95" s="71">
        <f t="shared" si="199"/>
        <v>0.17631314244946328</v>
      </c>
      <c r="N95" s="71">
        <f t="shared" si="211"/>
        <v>0.14744202865649814</v>
      </c>
      <c r="O95" s="67">
        <f t="shared" si="115"/>
        <v>1065.8060441059997</v>
      </c>
      <c r="P95" s="67">
        <f t="shared" si="116"/>
        <v>0.82561177299197896</v>
      </c>
      <c r="Q95" s="67">
        <f>SUMIFS($O$3:$O95,$D$3:$D95,D95)</f>
        <v>8267.0486333779991</v>
      </c>
      <c r="R95" s="67">
        <f t="shared" si="168"/>
        <v>10706.909153106</v>
      </c>
      <c r="S95" s="71">
        <f t="shared" si="200"/>
        <v>0.26513288590119477</v>
      </c>
      <c r="T95" s="71">
        <f t="shared" si="201"/>
        <v>0.22167773491649934</v>
      </c>
      <c r="U95" s="71">
        <f t="shared" si="201"/>
        <v>0.20787008273780616</v>
      </c>
      <c r="V95" s="67">
        <v>548.47128493200023</v>
      </c>
      <c r="W95" s="67">
        <f t="shared" si="173"/>
        <v>5158.2366349470003</v>
      </c>
      <c r="X95" s="71">
        <f t="shared" si="212"/>
        <v>0.13904598425152392</v>
      </c>
      <c r="Y95" s="71">
        <f t="shared" si="202"/>
        <v>0.1432258414255978</v>
      </c>
      <c r="Z95" s="67">
        <v>516.99254380199989</v>
      </c>
      <c r="AA95" s="67">
        <f t="shared" si="174"/>
        <v>5522.6435235839999</v>
      </c>
      <c r="AB95" s="71">
        <f t="shared" si="213"/>
        <v>0.28751300551693837</v>
      </c>
      <c r="AC95" s="71">
        <f t="shared" si="203"/>
        <v>0.40719104198964673</v>
      </c>
      <c r="AD95" s="67">
        <v>231.21422261200001</v>
      </c>
      <c r="AE95" s="67">
        <v>261.54692818199999</v>
      </c>
      <c r="AF95" s="71">
        <f t="shared" si="204"/>
        <v>0.16242113449446949</v>
      </c>
      <c r="AG95" s="71">
        <f t="shared" si="205"/>
        <v>0.40880898357187734</v>
      </c>
      <c r="AH95" s="67">
        <f t="shared" si="117"/>
        <v>71.411874333</v>
      </c>
      <c r="AI95" s="67">
        <f t="shared" si="118"/>
        <v>5.5318211513993638E-2</v>
      </c>
      <c r="AJ95" s="67">
        <f t="shared" si="119"/>
        <v>64.825457905999997</v>
      </c>
      <c r="AK95" s="67">
        <f t="shared" si="120"/>
        <v>5.0216135977801474E-2</v>
      </c>
      <c r="AL95" s="67">
        <f t="shared" si="121"/>
        <v>194.34818791699999</v>
      </c>
      <c r="AM95" s="67">
        <f t="shared" si="122"/>
        <v>40.629069776482531</v>
      </c>
      <c r="AN95" s="67">
        <v>133.56201015399998</v>
      </c>
      <c r="AO95" s="67">
        <f t="shared" si="123"/>
        <v>27.921537567160758</v>
      </c>
      <c r="AP95" s="81">
        <f>SUMIFS($AO$3:$AO95,$D$3:$D95,D95)</f>
        <v>234.80021982493867</v>
      </c>
      <c r="AQ95" s="67">
        <v>0</v>
      </c>
      <c r="AR95" s="67">
        <f t="shared" si="124"/>
        <v>0</v>
      </c>
      <c r="AS95" s="81">
        <f>SUMIFS($AR$3:$AR95,$D$3:$D95,D95)</f>
        <v>0</v>
      </c>
      <c r="AT95" s="67">
        <f t="shared" si="166"/>
        <v>60.786177763000012</v>
      </c>
      <c r="AU95" s="79">
        <f t="shared" si="125"/>
        <v>133.56201015399998</v>
      </c>
      <c r="AV95" s="40">
        <f t="shared" si="126"/>
        <v>999.63427546599985</v>
      </c>
      <c r="AW95" s="67">
        <f t="shared" si="127"/>
        <v>0.77435273619911582</v>
      </c>
      <c r="AX95" s="67">
        <f>SUMIFS($AV$3:$AV95,$D$3:$D95,D95)</f>
        <v>8433.830984192</v>
      </c>
      <c r="AY95" s="67">
        <f t="shared" si="175"/>
        <v>12397.198382347</v>
      </c>
      <c r="AZ95" s="67">
        <f t="shared" si="176"/>
        <v>9.6033166570829191</v>
      </c>
      <c r="BA95" s="262">
        <f t="shared" si="128"/>
        <v>896.33437767199985</v>
      </c>
      <c r="BB95" s="262">
        <f t="shared" si="129"/>
        <v>0.69433291248050277</v>
      </c>
      <c r="BC95" s="262">
        <f t="shared" si="177"/>
        <v>11313.474326014999</v>
      </c>
      <c r="BD95" s="262">
        <f t="shared" si="178"/>
        <v>8.7638249460626199</v>
      </c>
      <c r="BE95" s="260">
        <f t="shared" si="130"/>
        <v>862.29457099099989</v>
      </c>
      <c r="BF95" s="260">
        <f t="shared" si="131"/>
        <v>0.66796445144425665</v>
      </c>
      <c r="BG95" s="260">
        <f t="shared" si="179"/>
        <v>10955.775116321001</v>
      </c>
      <c r="BH95" s="260">
        <f t="shared" si="180"/>
        <v>8.4867382468958823</v>
      </c>
      <c r="BI95" s="71">
        <f t="shared" si="206"/>
        <v>6.3284796729133452E-2</v>
      </c>
      <c r="BJ95" s="71">
        <f t="shared" si="181"/>
        <v>8.8836201240175328E-2</v>
      </c>
      <c r="BK95" s="74">
        <f t="shared" si="214"/>
        <v>0.14874788613389578</v>
      </c>
      <c r="BL95" s="67">
        <f t="shared" si="132"/>
        <v>528.77068899400001</v>
      </c>
      <c r="BM95" s="67">
        <f>SUMIFS($BL$3:$BL95,$D$3:$D95,D95)</f>
        <v>4657.1893465530002</v>
      </c>
      <c r="BN95" s="67">
        <f t="shared" si="182"/>
        <v>6594.1901256780002</v>
      </c>
      <c r="BO95" s="71">
        <f t="shared" si="207"/>
        <v>9.056508098427285E-2</v>
      </c>
      <c r="BP95" s="71">
        <f t="shared" si="207"/>
        <v>0.14076642498532554</v>
      </c>
      <c r="BQ95" s="71">
        <f t="shared" si="207"/>
        <v>0.15514186514811401</v>
      </c>
      <c r="BR95" s="67">
        <v>359.92303583099999</v>
      </c>
      <c r="BS95" s="67">
        <f t="shared" si="167"/>
        <v>168.84765316300002</v>
      </c>
      <c r="BT95" s="67">
        <f t="shared" si="133"/>
        <v>112.44248537499999</v>
      </c>
      <c r="BU95" s="67">
        <f t="shared" si="134"/>
        <v>34.039806681000002</v>
      </c>
      <c r="BV95" s="67">
        <f t="shared" si="135"/>
        <v>7.1161233641703081</v>
      </c>
      <c r="BW95" s="67">
        <f t="shared" si="136"/>
        <v>2.6368461036246078E-2</v>
      </c>
      <c r="BX95" s="67">
        <f t="shared" si="183"/>
        <v>357.69920969400005</v>
      </c>
      <c r="BY95" s="67">
        <f t="shared" si="137"/>
        <v>134.73444554</v>
      </c>
      <c r="BZ95" s="67">
        <f t="shared" si="138"/>
        <v>137.98863823199997</v>
      </c>
      <c r="CA95" s="67">
        <f t="shared" si="139"/>
        <v>51.658210644</v>
      </c>
      <c r="CB95" s="40">
        <f t="shared" si="140"/>
        <v>396.75728879599967</v>
      </c>
      <c r="CC95" s="40">
        <f>SUMIFS($CB$3:$CB95,$D$3:$D95,D95)</f>
        <v>2946.7449645839997</v>
      </c>
      <c r="CD95" s="40">
        <f t="shared" si="169"/>
        <v>2890.1381212739993</v>
      </c>
      <c r="CE95" s="73">
        <f t="shared" si="208"/>
        <v>0.60660497061395113</v>
      </c>
      <c r="CF95" s="73">
        <f t="shared" si="208"/>
        <v>0.32411667054139071</v>
      </c>
      <c r="CG95" s="73">
        <f t="shared" si="208"/>
        <v>0.14187409275372298</v>
      </c>
      <c r="CH95" s="14">
        <f t="shared" si="141"/>
        <v>82.943297509442147</v>
      </c>
      <c r="CI95" s="14">
        <f t="shared" si="142"/>
        <v>0.30734249487684245</v>
      </c>
      <c r="CJ95" s="14">
        <f t="shared" si="184"/>
        <v>607.2277174622144</v>
      </c>
      <c r="CK95" s="264">
        <f t="shared" si="185"/>
        <v>2.238805148171426</v>
      </c>
      <c r="CL95" s="81">
        <f t="shared" si="143"/>
        <v>430.79709547699969</v>
      </c>
      <c r="CM95" s="81">
        <f t="shared" si="144"/>
        <v>0.33371095591308853</v>
      </c>
      <c r="CN95" s="40">
        <f t="shared" si="145"/>
        <v>192.467079993</v>
      </c>
      <c r="CO95" s="40">
        <f>SUMIFS($CN$3:$CN95,$D$3:$D95,D95)</f>
        <v>1172.0097623319998</v>
      </c>
      <c r="CP95" s="40">
        <f t="shared" si="186"/>
        <v>2099.9563204020001</v>
      </c>
      <c r="CQ95" s="73">
        <f t="shared" si="209"/>
        <v>-0.30373166514995742</v>
      </c>
      <c r="CR95" s="73">
        <f t="shared" si="209"/>
        <v>2.1739308736074214E-2</v>
      </c>
      <c r="CS95" s="73">
        <f t="shared" si="209"/>
        <v>0.25172633134874389</v>
      </c>
      <c r="CT95" s="40">
        <f t="shared" si="146"/>
        <v>40.235818540541345</v>
      </c>
      <c r="CU95" s="40">
        <f t="shared" si="147"/>
        <v>0.14909193659986983</v>
      </c>
      <c r="CV95" s="40">
        <f t="shared" si="148"/>
        <v>0.90788100066975708</v>
      </c>
      <c r="CW95" s="40">
        <f t="shared" si="187"/>
        <v>443.19976730602809</v>
      </c>
      <c r="CX95" s="267">
        <f t="shared" si="188"/>
        <v>1.6267018473770052</v>
      </c>
      <c r="CY95" s="67">
        <v>125.43722925900001</v>
      </c>
      <c r="CZ95" s="67">
        <f t="shared" si="149"/>
        <v>26.223027828327673</v>
      </c>
      <c r="DA95" s="67">
        <f t="shared" si="189"/>
        <v>205.0364031348204</v>
      </c>
      <c r="DB95" s="67">
        <v>0</v>
      </c>
      <c r="DC95" s="67">
        <f t="shared" si="150"/>
        <v>0</v>
      </c>
      <c r="DD95" s="67">
        <f t="shared" si="151"/>
        <v>67.029850733999993</v>
      </c>
      <c r="DE95" s="67">
        <f t="shared" si="152"/>
        <v>14.01279071221367</v>
      </c>
      <c r="DF95" s="81">
        <f t="shared" si="153"/>
        <v>1192.1013554589999</v>
      </c>
      <c r="DG95" s="81">
        <f t="shared" si="154"/>
        <v>0.92344467279898579</v>
      </c>
      <c r="DH95" s="40">
        <f t="shared" si="155"/>
        <v>204.29020880299967</v>
      </c>
      <c r="DI95" s="40">
        <f>SUMIFS($DH$3:$DH95,$D$3:$D95,D95)</f>
        <v>1774.7352022519999</v>
      </c>
      <c r="DJ95" s="40">
        <f t="shared" si="170"/>
        <v>790.18180087199971</v>
      </c>
      <c r="DK95" s="40">
        <f t="shared" si="156"/>
        <v>42.707478968900809</v>
      </c>
      <c r="DL95" s="40">
        <f t="shared" si="190"/>
        <v>164.02795015618645</v>
      </c>
      <c r="DM95" s="73">
        <f t="shared" si="210"/>
        <v>-7.9314983751622465</v>
      </c>
      <c r="DN95" s="73">
        <f t="shared" si="210"/>
        <v>0.64575888674184023</v>
      </c>
      <c r="DO95" s="73">
        <f t="shared" si="210"/>
        <v>-7.4077898307401635E-2</v>
      </c>
      <c r="DP95" s="67">
        <f t="shared" si="157"/>
        <v>0.1582505582769726</v>
      </c>
      <c r="DQ95" s="264">
        <f t="shared" si="191"/>
        <v>0.61210330079442088</v>
      </c>
      <c r="DR95" s="81">
        <f t="shared" si="158"/>
        <v>238.33001548399966</v>
      </c>
      <c r="DS95" s="81">
        <f t="shared" si="192"/>
        <v>1147.8810105659998</v>
      </c>
      <c r="DT95" s="81">
        <f t="shared" si="159"/>
        <v>0.1846190193132187</v>
      </c>
      <c r="DU95" s="264">
        <f t="shared" si="193"/>
        <v>0.88918999996116155</v>
      </c>
      <c r="DV95" s="70">
        <v>506.39059922199999</v>
      </c>
      <c r="DW95" s="70">
        <v>556.990090345</v>
      </c>
      <c r="DX95" s="217">
        <v>72.662798194713091</v>
      </c>
      <c r="DY95" s="218">
        <f t="shared" si="160"/>
        <v>1921.7420729107018</v>
      </c>
      <c r="DZ95" s="218">
        <f t="shared" si="194"/>
        <v>21325.814354696304</v>
      </c>
      <c r="EA95" s="71">
        <f t="shared" si="215"/>
        <v>0.10684525002224698</v>
      </c>
      <c r="EB95" s="219">
        <f t="shared" si="161"/>
        <v>1466.783650761673</v>
      </c>
      <c r="EC95" s="219">
        <f t="shared" si="195"/>
        <v>14924.953261630639</v>
      </c>
      <c r="ED95" s="71">
        <f t="shared" si="216"/>
        <v>0.1641860130783892</v>
      </c>
      <c r="EE95" s="219">
        <f t="shared" si="162"/>
        <v>1375.7167358010345</v>
      </c>
      <c r="EF95" s="219">
        <f t="shared" si="196"/>
        <v>17312.710569531577</v>
      </c>
      <c r="EG95" s="71">
        <f t="shared" si="217"/>
        <v>0.10969040911057593</v>
      </c>
      <c r="EH95" s="219">
        <f t="shared" si="163"/>
        <v>264.87705507466103</v>
      </c>
      <c r="EI95" s="219">
        <f t="shared" si="197"/>
        <v>2939.4403731003667</v>
      </c>
      <c r="EJ95" s="74">
        <f t="shared" si="218"/>
        <v>0.21348524453500994</v>
      </c>
    </row>
    <row r="96" spans="1:140">
      <c r="A96" s="66">
        <v>40452</v>
      </c>
      <c r="B96" s="86">
        <f t="shared" si="110"/>
        <v>10</v>
      </c>
      <c r="C96" t="str">
        <f t="shared" si="111"/>
        <v>Octubre</v>
      </c>
      <c r="D96">
        <f t="shared" si="164"/>
        <v>2010</v>
      </c>
      <c r="E96" s="65">
        <f t="shared" si="112"/>
        <v>129092.8834800366</v>
      </c>
      <c r="F96" s="65">
        <f t="shared" si="113"/>
        <v>4917.1428571428569</v>
      </c>
      <c r="G96" s="40">
        <f t="shared" si="114"/>
        <v>1404.4151720910002</v>
      </c>
      <c r="H96" s="67">
        <f t="shared" si="165"/>
        <v>1.0879106068679487</v>
      </c>
      <c r="I96" s="67">
        <f>SUMIFS($G$3:$G96,$D$3:$D96,D96)</f>
        <v>12784.991120866998</v>
      </c>
      <c r="J96" s="14">
        <f t="shared" si="171"/>
        <v>15585.360214175998</v>
      </c>
      <c r="K96" s="14">
        <f t="shared" si="172"/>
        <v>12.072981712106676</v>
      </c>
      <c r="L96" s="71">
        <f t="shared" si="198"/>
        <v>0.15413387846848159</v>
      </c>
      <c r="M96" s="71">
        <f t="shared" si="199"/>
        <v>0.26936551927222463</v>
      </c>
      <c r="N96" s="71">
        <f t="shared" si="211"/>
        <v>0.1596698202795872</v>
      </c>
      <c r="O96" s="67">
        <f t="shared" si="115"/>
        <v>965.12296362400014</v>
      </c>
      <c r="P96" s="67">
        <f t="shared" si="116"/>
        <v>0.74761903027230026</v>
      </c>
      <c r="Q96" s="67">
        <f>SUMIFS($O$3:$O96,$D$3:$D96,D96)</f>
        <v>9232.1715970019995</v>
      </c>
      <c r="R96" s="67">
        <f t="shared" si="168"/>
        <v>10953.281823453</v>
      </c>
      <c r="S96" s="71">
        <f t="shared" si="200"/>
        <v>0.34277922757250323</v>
      </c>
      <c r="T96" s="71">
        <f t="shared" si="201"/>
        <v>0.23330544816315824</v>
      </c>
      <c r="U96" s="71">
        <f t="shared" si="201"/>
        <v>0.23187654843484484</v>
      </c>
      <c r="V96" s="67">
        <v>347.37048033499991</v>
      </c>
      <c r="W96" s="67">
        <f t="shared" si="173"/>
        <v>5217.2602671210007</v>
      </c>
      <c r="X96" s="71">
        <f t="shared" si="212"/>
        <v>0.1386556256308531</v>
      </c>
      <c r="Y96" s="71">
        <f t="shared" si="202"/>
        <v>0.20469664416461297</v>
      </c>
      <c r="Z96" s="67">
        <v>622.84633162</v>
      </c>
      <c r="AA96" s="67">
        <f t="shared" si="174"/>
        <v>5725.6573439326658</v>
      </c>
      <c r="AB96" s="71">
        <f t="shared" si="213"/>
        <v>0.34466432079672216</v>
      </c>
      <c r="AC96" s="71">
        <f t="shared" si="203"/>
        <v>0.48355907391236053</v>
      </c>
      <c r="AD96" s="67">
        <v>257.30770817299998</v>
      </c>
      <c r="AE96" s="67">
        <v>304.08620402000003</v>
      </c>
      <c r="AF96" s="71">
        <f t="shared" si="204"/>
        <v>0.2251892329485119</v>
      </c>
      <c r="AG96" s="71">
        <f t="shared" si="205"/>
        <v>0.45118528457764717</v>
      </c>
      <c r="AH96" s="67">
        <f t="shared" si="117"/>
        <v>106.81847505799999</v>
      </c>
      <c r="AI96" s="67">
        <f t="shared" si="118"/>
        <v>8.2745440475437818E-2</v>
      </c>
      <c r="AJ96" s="67">
        <f t="shared" si="119"/>
        <v>135.95505471299998</v>
      </c>
      <c r="AK96" s="67">
        <f t="shared" si="120"/>
        <v>0.10531568514698533</v>
      </c>
      <c r="AL96" s="67">
        <f t="shared" si="121"/>
        <v>196.51867869599999</v>
      </c>
      <c r="AM96" s="67">
        <f t="shared" si="122"/>
        <v>39.966029949796628</v>
      </c>
      <c r="AN96" s="67">
        <v>134.12176689399999</v>
      </c>
      <c r="AO96" s="67">
        <f t="shared" si="123"/>
        <v>27.276361657699013</v>
      </c>
      <c r="AP96" s="81">
        <f>SUMIFS($AO$3:$AO96,$D$3:$D96,D96)</f>
        <v>262.07658148263766</v>
      </c>
      <c r="AQ96" s="67">
        <v>0</v>
      </c>
      <c r="AR96" s="67">
        <f t="shared" si="124"/>
        <v>0</v>
      </c>
      <c r="AS96" s="81">
        <f>SUMIFS($AR$3:$AR96,$D$3:$D96,D96)</f>
        <v>0</v>
      </c>
      <c r="AT96" s="67">
        <f t="shared" si="166"/>
        <v>62.396911802000005</v>
      </c>
      <c r="AU96" s="79">
        <f t="shared" si="125"/>
        <v>134.12176689399999</v>
      </c>
      <c r="AV96" s="40">
        <f t="shared" si="126"/>
        <v>997.7368778719997</v>
      </c>
      <c r="AW96" s="67">
        <f t="shared" si="127"/>
        <v>0.77288294364134591</v>
      </c>
      <c r="AX96" s="67">
        <f>SUMIFS($AV$3:$AV96,$D$3:$D96,D96)</f>
        <v>9431.5678620639992</v>
      </c>
      <c r="AY96" s="67">
        <f t="shared" si="175"/>
        <v>12379.078297819999</v>
      </c>
      <c r="AZ96" s="67">
        <f t="shared" si="176"/>
        <v>9.5892801865676383</v>
      </c>
      <c r="BA96" s="262">
        <f t="shared" si="128"/>
        <v>952.63002850699968</v>
      </c>
      <c r="BB96" s="262">
        <f t="shared" si="129"/>
        <v>0.73794155249024085</v>
      </c>
      <c r="BC96" s="262">
        <f t="shared" si="177"/>
        <v>11427.988194881998</v>
      </c>
      <c r="BD96" s="262">
        <f t="shared" si="178"/>
        <v>8.8525315159214522</v>
      </c>
      <c r="BE96" s="260">
        <f t="shared" si="130"/>
        <v>907.19212412599973</v>
      </c>
      <c r="BF96" s="260">
        <f t="shared" si="131"/>
        <v>0.70274371419265047</v>
      </c>
      <c r="BG96" s="260">
        <f t="shared" si="179"/>
        <v>11062.745532127999</v>
      </c>
      <c r="BH96" s="260">
        <f t="shared" si="180"/>
        <v>8.569601386151378</v>
      </c>
      <c r="BI96" s="71">
        <f t="shared" si="206"/>
        <v>-1.7837240081722494E-2</v>
      </c>
      <c r="BJ96" s="71">
        <f t="shared" si="181"/>
        <v>7.6468012541469399E-2</v>
      </c>
      <c r="BK96" s="74">
        <f t="shared" si="214"/>
        <v>0.12169425105755405</v>
      </c>
      <c r="BL96" s="67">
        <f t="shared" si="132"/>
        <v>533.41336676999981</v>
      </c>
      <c r="BM96" s="67">
        <f>SUMIFS($BL$3:$BL96,$D$3:$D96,D96)</f>
        <v>5190.602713323</v>
      </c>
      <c r="BN96" s="67">
        <f t="shared" si="182"/>
        <v>6652.6043292780005</v>
      </c>
      <c r="BO96" s="71">
        <f t="shared" si="207"/>
        <v>0.12297748739210634</v>
      </c>
      <c r="BP96" s="71">
        <f t="shared" si="207"/>
        <v>0.13891240082898393</v>
      </c>
      <c r="BQ96" s="71">
        <f t="shared" si="207"/>
        <v>0.15258399957948598</v>
      </c>
      <c r="BR96" s="67">
        <v>371.31690837000002</v>
      </c>
      <c r="BS96" s="67">
        <f t="shared" si="167"/>
        <v>162.09645839999979</v>
      </c>
      <c r="BT96" s="67">
        <f t="shared" si="133"/>
        <v>135.27421596900001</v>
      </c>
      <c r="BU96" s="67">
        <f t="shared" si="134"/>
        <v>45.437904380999996</v>
      </c>
      <c r="BV96" s="67">
        <f t="shared" si="135"/>
        <v>9.240712686432305</v>
      </c>
      <c r="BW96" s="67">
        <f t="shared" si="136"/>
        <v>3.5197838297590343E-2</v>
      </c>
      <c r="BX96" s="67">
        <f t="shared" si="183"/>
        <v>365.24266275399998</v>
      </c>
      <c r="BY96" s="67">
        <f t="shared" si="137"/>
        <v>88.925830262000019</v>
      </c>
      <c r="BZ96" s="67">
        <f t="shared" si="138"/>
        <v>125.011244639</v>
      </c>
      <c r="CA96" s="67">
        <f t="shared" si="139"/>
        <v>69.674315851000003</v>
      </c>
      <c r="CB96" s="40">
        <f t="shared" si="140"/>
        <v>406.67829421900046</v>
      </c>
      <c r="CC96" s="40">
        <f>SUMIFS($CB$3:$CB96,$D$3:$D96,D96)</f>
        <v>3353.423258803</v>
      </c>
      <c r="CD96" s="40">
        <f t="shared" si="169"/>
        <v>3206.2819163559998</v>
      </c>
      <c r="CE96" s="73">
        <f t="shared" si="208"/>
        <v>3.4919704432627494</v>
      </c>
      <c r="CF96" s="73">
        <f t="shared" si="208"/>
        <v>0.447952143045381</v>
      </c>
      <c r="CG96" s="73">
        <f t="shared" si="208"/>
        <v>0.33404602252010718</v>
      </c>
      <c r="CH96" s="14">
        <f t="shared" si="141"/>
        <v>82.706219045119212</v>
      </c>
      <c r="CI96" s="14">
        <f t="shared" si="142"/>
        <v>0.31502766322660275</v>
      </c>
      <c r="CJ96" s="14">
        <f t="shared" si="184"/>
        <v>671.34369027797015</v>
      </c>
      <c r="CK96" s="264">
        <f t="shared" si="185"/>
        <v>2.4837015255390367</v>
      </c>
      <c r="CL96" s="81">
        <f t="shared" si="143"/>
        <v>452.11619860000047</v>
      </c>
      <c r="CM96" s="81">
        <f t="shared" si="144"/>
        <v>0.35022550152419313</v>
      </c>
      <c r="CN96" s="40">
        <f t="shared" si="145"/>
        <v>202.73093912600004</v>
      </c>
      <c r="CO96" s="40">
        <f>SUMIFS($CN$3:$CN96,$D$3:$D96,D96)</f>
        <v>1374.7407014579999</v>
      </c>
      <c r="CP96" s="40">
        <f t="shared" si="186"/>
        <v>2080.0167182659998</v>
      </c>
      <c r="CQ96" s="73">
        <f t="shared" si="209"/>
        <v>-8.9547553183240813E-2</v>
      </c>
      <c r="CR96" s="73">
        <f t="shared" si="209"/>
        <v>3.6481101289072004E-3</v>
      </c>
      <c r="CS96" s="73">
        <f t="shared" si="209"/>
        <v>0.14638316858926936</v>
      </c>
      <c r="CT96" s="40">
        <f t="shared" si="146"/>
        <v>41.229418183672294</v>
      </c>
      <c r="CU96" s="40">
        <f t="shared" si="147"/>
        <v>0.15704269178970745</v>
      </c>
      <c r="CV96" s="40">
        <f t="shared" si="148"/>
        <v>1.0649236924594645</v>
      </c>
      <c r="CW96" s="40">
        <f t="shared" si="187"/>
        <v>438.70628173980305</v>
      </c>
      <c r="CX96" s="267">
        <f t="shared" si="188"/>
        <v>1.6112559129470998</v>
      </c>
      <c r="CY96" s="67">
        <v>94.866845462999976</v>
      </c>
      <c r="CZ96" s="67">
        <f t="shared" si="149"/>
        <v>19.293083040122017</v>
      </c>
      <c r="DA96" s="67">
        <f t="shared" si="189"/>
        <v>212.66318179588697</v>
      </c>
      <c r="DB96" s="67">
        <v>0</v>
      </c>
      <c r="DC96" s="67">
        <f t="shared" si="150"/>
        <v>0</v>
      </c>
      <c r="DD96" s="67">
        <f t="shared" si="151"/>
        <v>107.86409366300006</v>
      </c>
      <c r="DE96" s="67">
        <f t="shared" si="152"/>
        <v>21.936335143550277</v>
      </c>
      <c r="DF96" s="81">
        <f t="shared" si="153"/>
        <v>1200.4678169979998</v>
      </c>
      <c r="DG96" s="81">
        <f t="shared" si="154"/>
        <v>0.92992563543105344</v>
      </c>
      <c r="DH96" s="40">
        <f t="shared" si="155"/>
        <v>203.94735509300043</v>
      </c>
      <c r="DI96" s="40">
        <f>SUMIFS($DH$3:$DH96,$D$3:$D96,D96)</f>
        <v>1978.6825573450003</v>
      </c>
      <c r="DJ96" s="40">
        <f t="shared" si="170"/>
        <v>1126.2651980900002</v>
      </c>
      <c r="DK96" s="40">
        <f t="shared" si="156"/>
        <v>41.476800861446925</v>
      </c>
      <c r="DL96" s="40">
        <f t="shared" si="190"/>
        <v>232.63740853816725</v>
      </c>
      <c r="DM96" s="73">
        <f t="shared" si="210"/>
        <v>-2.5434649911798264</v>
      </c>
      <c r="DN96" s="73">
        <f t="shared" si="210"/>
        <v>1.091115879642913</v>
      </c>
      <c r="DO96" s="73">
        <f t="shared" si="210"/>
        <v>0.91213221265518629</v>
      </c>
      <c r="DP96" s="67">
        <f t="shared" si="157"/>
        <v>0.15798497143689536</v>
      </c>
      <c r="DQ96" s="264">
        <f t="shared" si="191"/>
        <v>0.87244561259193654</v>
      </c>
      <c r="DR96" s="81">
        <f t="shared" si="158"/>
        <v>249.38525947400041</v>
      </c>
      <c r="DS96" s="81">
        <f t="shared" si="192"/>
        <v>1491.5078608440001</v>
      </c>
      <c r="DT96" s="81">
        <f t="shared" si="159"/>
        <v>0.19318280973448568</v>
      </c>
      <c r="DU96" s="264">
        <f t="shared" si="193"/>
        <v>1.1553757423620121</v>
      </c>
      <c r="DV96" s="70">
        <v>505.92831718899998</v>
      </c>
      <c r="DW96" s="70">
        <v>556.33498734099999</v>
      </c>
      <c r="DX96" s="217">
        <v>74.274661508704057</v>
      </c>
      <c r="DY96" s="218">
        <f t="shared" si="160"/>
        <v>1890.8402186746021</v>
      </c>
      <c r="DZ96" s="218">
        <f t="shared" si="194"/>
        <v>21649.519270318546</v>
      </c>
      <c r="EA96" s="71">
        <f t="shared" si="215"/>
        <v>0.11637247052813504</v>
      </c>
      <c r="EB96" s="219">
        <f t="shared" si="161"/>
        <v>1299.3973234208545</v>
      </c>
      <c r="EC96" s="219">
        <f t="shared" si="195"/>
        <v>15206.285101149553</v>
      </c>
      <c r="ED96" s="71">
        <f t="shared" si="216"/>
        <v>0.18511269267781638</v>
      </c>
      <c r="EE96" s="219">
        <f t="shared" si="162"/>
        <v>1343.307202759958</v>
      </c>
      <c r="EF96" s="219">
        <f t="shared" si="196"/>
        <v>17217.119006372952</v>
      </c>
      <c r="EG96" s="71">
        <f t="shared" si="217"/>
        <v>8.1722393665115689E-2</v>
      </c>
      <c r="EH96" s="219">
        <f t="shared" si="163"/>
        <v>272.94764460453649</v>
      </c>
      <c r="EI96" s="219">
        <f t="shared" si="197"/>
        <v>2896.9889222735228</v>
      </c>
      <c r="EJ96" s="74">
        <f t="shared" si="218"/>
        <v>0.10884894757083075</v>
      </c>
    </row>
    <row r="97" spans="1:140">
      <c r="A97" s="66">
        <v>40483</v>
      </c>
      <c r="B97" s="86">
        <f t="shared" si="110"/>
        <v>11</v>
      </c>
      <c r="C97" t="str">
        <f t="shared" si="111"/>
        <v>Noviembre</v>
      </c>
      <c r="D97">
        <f t="shared" si="164"/>
        <v>2010</v>
      </c>
      <c r="E97" s="65">
        <f t="shared" si="112"/>
        <v>129092.8834800366</v>
      </c>
      <c r="F97" s="65">
        <f t="shared" si="113"/>
        <v>4796.636363636364</v>
      </c>
      <c r="G97" s="40">
        <f t="shared" si="114"/>
        <v>1650.383432765</v>
      </c>
      <c r="H97" s="67">
        <f t="shared" si="165"/>
        <v>1.2784464861846712</v>
      </c>
      <c r="I97" s="67">
        <f>SUMIFS($G$3:$G97,$D$3:$D97,D97)</f>
        <v>14435.374553631998</v>
      </c>
      <c r="J97" s="14">
        <f t="shared" si="171"/>
        <v>15869.392135691</v>
      </c>
      <c r="K97" s="14">
        <f t="shared" si="172"/>
        <v>12.293003074910089</v>
      </c>
      <c r="L97" s="71">
        <f t="shared" si="198"/>
        <v>0.16003482400840263</v>
      </c>
      <c r="M97" s="71">
        <f t="shared" si="199"/>
        <v>0.20787617181698348</v>
      </c>
      <c r="N97" s="71">
        <f t="shared" si="211"/>
        <v>0.16711954620250391</v>
      </c>
      <c r="O97" s="67">
        <f t="shared" si="115"/>
        <v>1127.6291721819998</v>
      </c>
      <c r="P97" s="67">
        <f t="shared" si="116"/>
        <v>0.87350219608068513</v>
      </c>
      <c r="Q97" s="67">
        <f>SUMIFS($O$3:$O97,$D$3:$D97,D97)</f>
        <v>10359.800769183999</v>
      </c>
      <c r="R97" s="67">
        <f t="shared" si="168"/>
        <v>11152.220224066998</v>
      </c>
      <c r="S97" s="71">
        <f t="shared" si="200"/>
        <v>0.2142138230555608</v>
      </c>
      <c r="T97" s="71">
        <f t="shared" si="201"/>
        <v>0.23119832151764541</v>
      </c>
      <c r="U97" s="71">
        <f t="shared" si="201"/>
        <v>0.23091137525016259</v>
      </c>
      <c r="V97" s="67">
        <v>541.50090946</v>
      </c>
      <c r="W97" s="67">
        <f t="shared" si="173"/>
        <v>5267.4308669250004</v>
      </c>
      <c r="X97" s="71">
        <f t="shared" si="212"/>
        <v>0.12071857389958485</v>
      </c>
      <c r="Y97" s="71">
        <f t="shared" si="202"/>
        <v>0.10211175418656016</v>
      </c>
      <c r="Z97" s="67">
        <v>583.03982611300012</v>
      </c>
      <c r="AA97" s="67">
        <f t="shared" si="174"/>
        <v>5875.5843205403335</v>
      </c>
      <c r="AB97" s="71">
        <f t="shared" si="213"/>
        <v>0.36634231943812257</v>
      </c>
      <c r="AC97" s="71">
        <f t="shared" si="203"/>
        <v>0.346161460642189</v>
      </c>
      <c r="AD97" s="67">
        <v>250.10282700599998</v>
      </c>
      <c r="AE97" s="67">
        <v>308.10961354799997</v>
      </c>
      <c r="AF97" s="71">
        <f t="shared" si="204"/>
        <v>0.16968987718900719</v>
      </c>
      <c r="AG97" s="71">
        <f t="shared" si="205"/>
        <v>0.56993068069565722</v>
      </c>
      <c r="AH97" s="67">
        <f t="shared" si="117"/>
        <v>82.158936275999991</v>
      </c>
      <c r="AI97" s="67">
        <f t="shared" si="118"/>
        <v>6.3643273014895016E-2</v>
      </c>
      <c r="AJ97" s="67">
        <f t="shared" si="119"/>
        <v>115.34578884999999</v>
      </c>
      <c r="AK97" s="67">
        <f t="shared" si="120"/>
        <v>8.9351005059730884E-2</v>
      </c>
      <c r="AL97" s="67">
        <f t="shared" si="121"/>
        <v>325.24953545700004</v>
      </c>
      <c r="AM97" s="67">
        <f t="shared" si="122"/>
        <v>67.807836742167808</v>
      </c>
      <c r="AN97" s="67">
        <v>65.217052334000002</v>
      </c>
      <c r="AO97" s="67">
        <f t="shared" si="123"/>
        <v>13.596413692815039</v>
      </c>
      <c r="AP97" s="81">
        <f>SUMIFS($AO$3:$AO97,$D$3:$D97,D97)</f>
        <v>275.67299517545268</v>
      </c>
      <c r="AQ97" s="67">
        <v>0</v>
      </c>
      <c r="AR97" s="67">
        <f t="shared" si="124"/>
        <v>0</v>
      </c>
      <c r="AS97" s="81">
        <f>SUMIFS($AR$3:$AR97,$D$3:$D97,D97)</f>
        <v>0</v>
      </c>
      <c r="AT97" s="67">
        <f t="shared" si="166"/>
        <v>260.03248312300002</v>
      </c>
      <c r="AU97" s="79">
        <f t="shared" si="125"/>
        <v>65.217052334000002</v>
      </c>
      <c r="AV97" s="40">
        <f t="shared" si="126"/>
        <v>1183.2364822680001</v>
      </c>
      <c r="AW97" s="67">
        <f t="shared" si="127"/>
        <v>0.91657762253872044</v>
      </c>
      <c r="AX97" s="67">
        <f>SUMIFS($AV$3:$AV97,$D$3:$D97,D97)</f>
        <v>10614.804344331998</v>
      </c>
      <c r="AY97" s="67">
        <f t="shared" si="175"/>
        <v>12601.501070804999</v>
      </c>
      <c r="AZ97" s="67">
        <f t="shared" si="176"/>
        <v>9.7615768825504166</v>
      </c>
      <c r="BA97" s="262">
        <f t="shared" si="128"/>
        <v>1128.3129520770001</v>
      </c>
      <c r="BB97" s="262">
        <f t="shared" si="129"/>
        <v>0.87403187663050896</v>
      </c>
      <c r="BC97" s="262">
        <f t="shared" si="177"/>
        <v>11700.604878589998</v>
      </c>
      <c r="BD97" s="262">
        <f t="shared" si="178"/>
        <v>9.0637102241189176</v>
      </c>
      <c r="BE97" s="260">
        <f t="shared" si="130"/>
        <v>1094.8534232480001</v>
      </c>
      <c r="BF97" s="260">
        <f t="shared" si="131"/>
        <v>0.84811291973140579</v>
      </c>
      <c r="BG97" s="260">
        <f t="shared" si="179"/>
        <v>11319.435693355999</v>
      </c>
      <c r="BH97" s="260">
        <f t="shared" si="180"/>
        <v>8.7684428360502764</v>
      </c>
      <c r="BI97" s="71">
        <f t="shared" si="206"/>
        <v>0.23149417086375812</v>
      </c>
      <c r="BJ97" s="71">
        <f t="shared" si="181"/>
        <v>9.1788432537364573E-2</v>
      </c>
      <c r="BK97" s="74">
        <f t="shared" si="214"/>
        <v>0.12766494719855515</v>
      </c>
      <c r="BL97" s="67">
        <f t="shared" si="132"/>
        <v>560.48530524100011</v>
      </c>
      <c r="BM97" s="67">
        <f>SUMIFS($BL$3:$BL97,$D$3:$D97,D97)</f>
        <v>5751.0880185639999</v>
      </c>
      <c r="BN97" s="67">
        <f t="shared" si="182"/>
        <v>6730.6173261820004</v>
      </c>
      <c r="BO97" s="71">
        <f t="shared" si="207"/>
        <v>0.16169424764065221</v>
      </c>
      <c r="BP97" s="71">
        <f t="shared" si="207"/>
        <v>0.14109328426602197</v>
      </c>
      <c r="BQ97" s="71">
        <f t="shared" si="207"/>
        <v>0.15495891940958173</v>
      </c>
      <c r="BR97" s="67">
        <v>386.64022232100001</v>
      </c>
      <c r="BS97" s="67">
        <f t="shared" si="167"/>
        <v>173.8450829200001</v>
      </c>
      <c r="BT97" s="67">
        <f t="shared" si="133"/>
        <v>186.56274345200001</v>
      </c>
      <c r="BU97" s="67">
        <f t="shared" si="134"/>
        <v>33.459528829</v>
      </c>
      <c r="BV97" s="67">
        <f t="shared" si="135"/>
        <v>6.9756233936470631</v>
      </c>
      <c r="BW97" s="67">
        <f t="shared" si="136"/>
        <v>2.5918956899103045E-2</v>
      </c>
      <c r="BX97" s="67">
        <f t="shared" si="183"/>
        <v>381.169185234</v>
      </c>
      <c r="BY97" s="67">
        <f t="shared" si="137"/>
        <v>236.24056869600003</v>
      </c>
      <c r="BZ97" s="67">
        <f t="shared" si="138"/>
        <v>140.454348103</v>
      </c>
      <c r="CA97" s="67">
        <f t="shared" si="139"/>
        <v>26.033987947</v>
      </c>
      <c r="CB97" s="40">
        <f t="shared" si="140"/>
        <v>467.14695049699981</v>
      </c>
      <c r="CC97" s="40">
        <f>SUMIFS($CB$3:$CB97,$D$3:$D97,D97)</f>
        <v>3820.5702093</v>
      </c>
      <c r="CD97" s="40">
        <f t="shared" si="169"/>
        <v>3267.8910648860001</v>
      </c>
      <c r="CE97" s="73">
        <f t="shared" si="208"/>
        <v>0.15191961940705423</v>
      </c>
      <c r="CF97" s="73">
        <f t="shared" si="208"/>
        <v>0.40383979899789479</v>
      </c>
      <c r="CG97" s="73">
        <f t="shared" si="208"/>
        <v>0.34914440332201768</v>
      </c>
      <c r="CH97" s="14">
        <f t="shared" si="141"/>
        <v>97.39052850419796</v>
      </c>
      <c r="CI97" s="14">
        <f t="shared" si="142"/>
        <v>0.36186886364595078</v>
      </c>
      <c r="CJ97" s="14">
        <f t="shared" si="184"/>
        <v>684.74710003160601</v>
      </c>
      <c r="CK97" s="264">
        <f t="shared" si="185"/>
        <v>2.5314261923596733</v>
      </c>
      <c r="CL97" s="81">
        <f t="shared" si="143"/>
        <v>500.60647932599983</v>
      </c>
      <c r="CM97" s="81">
        <f t="shared" si="144"/>
        <v>0.38778782054505384</v>
      </c>
      <c r="CN97" s="40">
        <f t="shared" si="145"/>
        <v>283.63779865899994</v>
      </c>
      <c r="CO97" s="40">
        <f>SUMIFS($CN$3:$CN97,$D$3:$D97,D97)</f>
        <v>1658.3785001169999</v>
      </c>
      <c r="CP97" s="40">
        <f t="shared" si="186"/>
        <v>2142.670211011</v>
      </c>
      <c r="CQ97" s="73">
        <f t="shared" si="209"/>
        <v>0.28352010105813896</v>
      </c>
      <c r="CR97" s="73">
        <f t="shared" si="209"/>
        <v>4.2527991817625788E-2</v>
      </c>
      <c r="CS97" s="73">
        <f t="shared" si="209"/>
        <v>0.14329516215015059</v>
      </c>
      <c r="CT97" s="40">
        <f t="shared" si="146"/>
        <v>59.132645703409572</v>
      </c>
      <c r="CU97" s="40">
        <f t="shared" si="147"/>
        <v>0.21971606103512492</v>
      </c>
      <c r="CV97" s="40">
        <f t="shared" si="148"/>
        <v>1.2846397534945895</v>
      </c>
      <c r="CW97" s="40">
        <f t="shared" si="187"/>
        <v>452.07294692847893</v>
      </c>
      <c r="CX97" s="267">
        <f t="shared" si="188"/>
        <v>1.6597895664344271</v>
      </c>
      <c r="CY97" s="67">
        <v>119.05245963100002</v>
      </c>
      <c r="CZ97" s="67">
        <f t="shared" si="149"/>
        <v>24.819988551465993</v>
      </c>
      <c r="DA97" s="67">
        <f t="shared" si="189"/>
        <v>208.54740519758963</v>
      </c>
      <c r="DB97" s="67">
        <v>0</v>
      </c>
      <c r="DC97" s="67">
        <f t="shared" si="150"/>
        <v>0</v>
      </c>
      <c r="DD97" s="67">
        <f t="shared" si="151"/>
        <v>164.58533902799991</v>
      </c>
      <c r="DE97" s="67">
        <f t="shared" si="152"/>
        <v>34.312657151943576</v>
      </c>
      <c r="DF97" s="81">
        <f t="shared" si="153"/>
        <v>1466.8742809270002</v>
      </c>
      <c r="DG97" s="81">
        <f t="shared" si="154"/>
        <v>1.1362936835738455</v>
      </c>
      <c r="DH97" s="40">
        <f t="shared" si="155"/>
        <v>183.50915183799987</v>
      </c>
      <c r="DI97" s="40">
        <f>SUMIFS($DH$3:$DH97,$D$3:$D97,D97)</f>
        <v>2162.1917091830001</v>
      </c>
      <c r="DJ97" s="40">
        <f t="shared" si="170"/>
        <v>1125.2208538750001</v>
      </c>
      <c r="DK97" s="40">
        <f t="shared" si="156"/>
        <v>38.257882800788401</v>
      </c>
      <c r="DL97" s="40">
        <f t="shared" si="190"/>
        <v>232.67415310312728</v>
      </c>
      <c r="DM97" s="73">
        <f t="shared" si="210"/>
        <v>-5.6587614829040067E-3</v>
      </c>
      <c r="DN97" s="73">
        <f t="shared" si="210"/>
        <v>0.91211337090795341</v>
      </c>
      <c r="DO97" s="73">
        <f t="shared" si="210"/>
        <v>1.053034146017521</v>
      </c>
      <c r="DP97" s="67">
        <f t="shared" si="157"/>
        <v>0.14215280261082586</v>
      </c>
      <c r="DQ97" s="264">
        <f t="shared" si="191"/>
        <v>0.87163662592524582</v>
      </c>
      <c r="DR97" s="81">
        <f t="shared" si="158"/>
        <v>216.96868066699986</v>
      </c>
      <c r="DS97" s="81">
        <f t="shared" si="192"/>
        <v>1506.3900391090003</v>
      </c>
      <c r="DT97" s="81">
        <f t="shared" si="159"/>
        <v>0.16807175950992889</v>
      </c>
      <c r="DU97" s="264">
        <f t="shared" si="193"/>
        <v>1.1669040139938884</v>
      </c>
      <c r="DV97" s="70">
        <v>538.42153933099996</v>
      </c>
      <c r="DW97" s="70">
        <v>589.68768868500001</v>
      </c>
      <c r="DX97" s="217">
        <v>74.597034171502258</v>
      </c>
      <c r="DY97" s="218">
        <f t="shared" si="160"/>
        <v>2212.3981886071865</v>
      </c>
      <c r="DZ97" s="218">
        <f t="shared" si="194"/>
        <v>21917.687005761742</v>
      </c>
      <c r="EA97" s="71">
        <f t="shared" si="215"/>
        <v>0.11921026274580626</v>
      </c>
      <c r="EB97" s="219">
        <f t="shared" si="161"/>
        <v>1511.6273518187395</v>
      </c>
      <c r="EC97" s="219">
        <f t="shared" si="195"/>
        <v>15396.445125718779</v>
      </c>
      <c r="ED97" s="71">
        <f t="shared" si="216"/>
        <v>0.17982821025979634</v>
      </c>
      <c r="EE97" s="219">
        <f t="shared" si="162"/>
        <v>1586.1709455468178</v>
      </c>
      <c r="EF97" s="219">
        <f t="shared" si="196"/>
        <v>17436.113747242765</v>
      </c>
      <c r="EG97" s="71">
        <f t="shared" si="217"/>
        <v>8.3598754976486944E-2</v>
      </c>
      <c r="EH97" s="219">
        <f t="shared" si="163"/>
        <v>380.22664280043983</v>
      </c>
      <c r="EI97" s="219">
        <f t="shared" si="197"/>
        <v>2962.7690894110142</v>
      </c>
      <c r="EJ97" s="74">
        <f t="shared" si="218"/>
        <v>0.10015285293770271</v>
      </c>
    </row>
    <row r="98" spans="1:140">
      <c r="A98" s="66">
        <v>40513</v>
      </c>
      <c r="B98" s="86">
        <f t="shared" si="110"/>
        <v>12</v>
      </c>
      <c r="C98" t="str">
        <f t="shared" si="111"/>
        <v>Diciembre</v>
      </c>
      <c r="D98">
        <f t="shared" si="164"/>
        <v>2010</v>
      </c>
      <c r="E98" s="65">
        <f t="shared" si="112"/>
        <v>129092.8834800366</v>
      </c>
      <c r="F98" s="65">
        <f t="shared" si="113"/>
        <v>4570.227272727273</v>
      </c>
      <c r="G98" s="40">
        <f t="shared" si="114"/>
        <v>1806.7679813609998</v>
      </c>
      <c r="H98" s="67">
        <f t="shared" si="165"/>
        <v>1.3995875935642921</v>
      </c>
      <c r="I98" s="67">
        <f>SUMIFS($G$3:$G98,$D$3:$D98,D98)</f>
        <v>16242.142534992998</v>
      </c>
      <c r="J98" s="14">
        <f t="shared" si="171"/>
        <v>16242.142534992998</v>
      </c>
      <c r="K98" s="14">
        <f t="shared" si="172"/>
        <v>12.581748967986094</v>
      </c>
      <c r="L98" s="71">
        <f t="shared" si="198"/>
        <v>0.17035751788271525</v>
      </c>
      <c r="M98" s="71">
        <f t="shared" si="199"/>
        <v>0.25993432993115406</v>
      </c>
      <c r="N98" s="71">
        <f t="shared" si="211"/>
        <v>0.17035751788271525</v>
      </c>
      <c r="O98" s="67">
        <f t="shared" si="115"/>
        <v>1045.7266441429999</v>
      </c>
      <c r="P98" s="67">
        <f t="shared" si="116"/>
        <v>0.81005754612702174</v>
      </c>
      <c r="Q98" s="67">
        <f>SUMIFS($O$3:$O98,$D$3:$D98,D98)</f>
        <v>11405.527413327</v>
      </c>
      <c r="R98" s="67">
        <f t="shared" si="168"/>
        <v>11405.527413327</v>
      </c>
      <c r="S98" s="71">
        <f t="shared" si="200"/>
        <v>0.3196630114254333</v>
      </c>
      <c r="T98" s="71">
        <f t="shared" si="201"/>
        <v>0.23881236315133569</v>
      </c>
      <c r="U98" s="71">
        <f t="shared" si="201"/>
        <v>0.23881236315133569</v>
      </c>
      <c r="V98" s="67">
        <v>357.36615186500001</v>
      </c>
      <c r="W98" s="67">
        <f t="shared" si="173"/>
        <v>5314.617026766</v>
      </c>
      <c r="X98" s="71">
        <f t="shared" si="212"/>
        <v>0.11564208991005165</v>
      </c>
      <c r="Y98" s="71">
        <f t="shared" si="202"/>
        <v>0.15212509205735247</v>
      </c>
      <c r="Z98" s="67">
        <v>638.06340748399998</v>
      </c>
      <c r="AA98" s="67">
        <f t="shared" si="174"/>
        <v>6071.2812116790001</v>
      </c>
      <c r="AB98" s="71">
        <f t="shared" si="213"/>
        <v>0.38751453200175168</v>
      </c>
      <c r="AC98" s="71">
        <f t="shared" si="203"/>
        <v>0.44238631068969925</v>
      </c>
      <c r="AD98" s="67">
        <v>267.22943639900001</v>
      </c>
      <c r="AE98" s="67">
        <v>294.68306284499999</v>
      </c>
      <c r="AF98" s="71">
        <f t="shared" si="204"/>
        <v>0.19448784186764101</v>
      </c>
      <c r="AG98" s="71">
        <f t="shared" si="205"/>
        <v>0.42586527686467202</v>
      </c>
      <c r="AH98" s="67">
        <f t="shared" si="117"/>
        <v>194.63723285100002</v>
      </c>
      <c r="AI98" s="67">
        <f t="shared" si="118"/>
        <v>0.15077301521512565</v>
      </c>
      <c r="AJ98" s="67">
        <f t="shared" si="119"/>
        <v>247.25697431399999</v>
      </c>
      <c r="AK98" s="67">
        <f t="shared" si="120"/>
        <v>0.19153416334699558</v>
      </c>
      <c r="AL98" s="67">
        <f t="shared" si="121"/>
        <v>319.14713005300007</v>
      </c>
      <c r="AM98" s="67">
        <f t="shared" si="122"/>
        <v>69.831785381331756</v>
      </c>
      <c r="AN98" s="67">
        <v>36.259682461000004</v>
      </c>
      <c r="AO98" s="67">
        <f t="shared" si="123"/>
        <v>7.9338904385300122</v>
      </c>
      <c r="AP98" s="81">
        <f>SUMIFS($AO$3:$AO98,$D$3:$D98,D98)</f>
        <v>283.60688561398268</v>
      </c>
      <c r="AQ98" s="67">
        <v>0</v>
      </c>
      <c r="AR98" s="67">
        <f t="shared" si="124"/>
        <v>0</v>
      </c>
      <c r="AS98" s="81">
        <f>SUMIFS($AR$3:$AR98,$D$3:$D98,D98)</f>
        <v>0</v>
      </c>
      <c r="AT98" s="67">
        <f t="shared" si="166"/>
        <v>282.88744759200006</v>
      </c>
      <c r="AU98" s="79">
        <f t="shared" si="125"/>
        <v>36.259682461000004</v>
      </c>
      <c r="AV98" s="40">
        <f t="shared" si="126"/>
        <v>2109.7191020509999</v>
      </c>
      <c r="AW98" s="67">
        <f t="shared" si="127"/>
        <v>1.6342644498891021</v>
      </c>
      <c r="AX98" s="67">
        <f>SUMIFS($AV$3:$AV98,$D$3:$D98,D98)</f>
        <v>12724.523446382998</v>
      </c>
      <c r="AY98" s="67">
        <f t="shared" si="175"/>
        <v>12724.523446382998</v>
      </c>
      <c r="AZ98" s="67">
        <f t="shared" si="176"/>
        <v>9.8568744483507995</v>
      </c>
      <c r="BA98" s="262">
        <f t="shared" si="128"/>
        <v>1907.070451646</v>
      </c>
      <c r="BB98" s="262">
        <f t="shared" si="129"/>
        <v>1.4772855019083344</v>
      </c>
      <c r="BC98" s="262">
        <f t="shared" si="177"/>
        <v>11862.599401935</v>
      </c>
      <c r="BD98" s="262">
        <f t="shared" si="178"/>
        <v>9.1891970201203819</v>
      </c>
      <c r="BE98" s="260">
        <f t="shared" si="130"/>
        <v>1866.2004803570001</v>
      </c>
      <c r="BF98" s="260">
        <f t="shared" si="131"/>
        <v>1.4456261492103057</v>
      </c>
      <c r="BG98" s="260">
        <f t="shared" si="179"/>
        <v>11516.255356214</v>
      </c>
      <c r="BH98" s="260">
        <f t="shared" si="180"/>
        <v>8.9209064402027369</v>
      </c>
      <c r="BI98" s="71">
        <f t="shared" si="206"/>
        <v>6.1923077608529775E-2</v>
      </c>
      <c r="BJ98" s="71">
        <f t="shared" si="181"/>
        <v>8.6721141524748191E-2</v>
      </c>
      <c r="BK98" s="74">
        <f t="shared" si="214"/>
        <v>8.6721141524748191E-2</v>
      </c>
      <c r="BL98" s="67">
        <f t="shared" si="132"/>
        <v>1097.0644526040001</v>
      </c>
      <c r="BM98" s="67">
        <f>SUMIFS($BL$3:$BL98,$D$3:$D98,D98)</f>
        <v>6848.1524711679995</v>
      </c>
      <c r="BN98" s="67">
        <f t="shared" si="182"/>
        <v>6848.1524711679995</v>
      </c>
      <c r="BO98" s="71">
        <f t="shared" si="207"/>
        <v>0.11999145311110659</v>
      </c>
      <c r="BP98" s="71">
        <f t="shared" si="207"/>
        <v>0.13765947281482038</v>
      </c>
      <c r="BQ98" s="71">
        <f t="shared" si="207"/>
        <v>0.13765947281482038</v>
      </c>
      <c r="BR98" s="67">
        <v>383.89079903099997</v>
      </c>
      <c r="BS98" s="67">
        <f t="shared" si="167"/>
        <v>713.17365357300014</v>
      </c>
      <c r="BT98" s="67">
        <f t="shared" si="133"/>
        <v>207.38074734200001</v>
      </c>
      <c r="BU98" s="67">
        <f t="shared" si="134"/>
        <v>40.869971289000006</v>
      </c>
      <c r="BV98" s="67">
        <f t="shared" si="135"/>
        <v>8.9426562072504865</v>
      </c>
      <c r="BW98" s="67">
        <f t="shared" si="136"/>
        <v>3.1659352698028692E-2</v>
      </c>
      <c r="BX98" s="67">
        <f t="shared" si="183"/>
        <v>346.34404572100004</v>
      </c>
      <c r="BY98" s="67">
        <f t="shared" si="137"/>
        <v>347.78957978699998</v>
      </c>
      <c r="BZ98" s="67">
        <f t="shared" si="138"/>
        <v>314.66543605700002</v>
      </c>
      <c r="CA98" s="67">
        <f t="shared" si="139"/>
        <v>101.94891497200001</v>
      </c>
      <c r="CB98" s="40">
        <f t="shared" si="140"/>
        <v>-302.95112069000015</v>
      </c>
      <c r="CC98" s="40">
        <f>SUMIFS($CB$3:$CB98,$D$3:$D98,D98)</f>
        <v>3517.6190886099998</v>
      </c>
      <c r="CD98" s="40">
        <f t="shared" si="169"/>
        <v>3517.6190886099998</v>
      </c>
      <c r="CE98" s="73">
        <f t="shared" si="208"/>
        <v>-0.45184991373029637</v>
      </c>
      <c r="CF98" s="73">
        <f t="shared" si="208"/>
        <v>0.62189318043492814</v>
      </c>
      <c r="CG98" s="73">
        <f t="shared" si="208"/>
        <v>0.62189318043492814</v>
      </c>
      <c r="CH98" s="14">
        <f t="shared" si="141"/>
        <v>-66.287977076731835</v>
      </c>
      <c r="CI98" s="14">
        <f t="shared" si="142"/>
        <v>-0.23467685632481022</v>
      </c>
      <c r="CJ98" s="14">
        <f t="shared" si="184"/>
        <v>737.33920113467548</v>
      </c>
      <c r="CK98" s="264">
        <f t="shared" si="185"/>
        <v>2.7248745196352959</v>
      </c>
      <c r="CL98" s="81">
        <f t="shared" si="143"/>
        <v>-262.08114940100018</v>
      </c>
      <c r="CM98" s="81">
        <f t="shared" si="144"/>
        <v>-0.20301750362678156</v>
      </c>
      <c r="CN98" s="40">
        <f t="shared" si="145"/>
        <v>608.14461881000011</v>
      </c>
      <c r="CO98" s="40">
        <f>SUMIFS($CN$3:$CN98,$D$3:$D98,D98)</f>
        <v>2266.5231189269998</v>
      </c>
      <c r="CP98" s="40">
        <f t="shared" si="186"/>
        <v>2266.5231189269998</v>
      </c>
      <c r="CQ98" s="73">
        <f t="shared" si="209"/>
        <v>0.25574030100033784</v>
      </c>
      <c r="CR98" s="73">
        <f t="shared" si="209"/>
        <v>9.2289905833419672E-2</v>
      </c>
      <c r="CS98" s="73">
        <f t="shared" si="209"/>
        <v>9.2289905833419672E-2</v>
      </c>
      <c r="CT98" s="40">
        <f t="shared" si="146"/>
        <v>133.06660315102692</v>
      </c>
      <c r="CU98" s="40">
        <f t="shared" si="147"/>
        <v>0.47109073902129223</v>
      </c>
      <c r="CV98" s="40">
        <f t="shared" si="148"/>
        <v>1.7557304925158816</v>
      </c>
      <c r="CW98" s="40">
        <f t="shared" si="187"/>
        <v>480.96945964855223</v>
      </c>
      <c r="CX98" s="267">
        <f t="shared" si="188"/>
        <v>1.7557304925158816</v>
      </c>
      <c r="CY98" s="67">
        <v>164.388984147</v>
      </c>
      <c r="CZ98" s="67">
        <f t="shared" si="149"/>
        <v>35.969542505684025</v>
      </c>
      <c r="DA98" s="67">
        <f t="shared" si="189"/>
        <v>220.22613856242555</v>
      </c>
      <c r="DB98" s="67">
        <v>0</v>
      </c>
      <c r="DC98" s="67">
        <f t="shared" si="150"/>
        <v>0</v>
      </c>
      <c r="DD98" s="67">
        <f t="shared" si="151"/>
        <v>443.75563466300014</v>
      </c>
      <c r="DE98" s="67">
        <f t="shared" si="152"/>
        <v>97.097060645342907</v>
      </c>
      <c r="DF98" s="81">
        <f t="shared" si="153"/>
        <v>2717.8637208609998</v>
      </c>
      <c r="DG98" s="81">
        <f t="shared" si="154"/>
        <v>2.1053551889103943</v>
      </c>
      <c r="DH98" s="40">
        <f t="shared" si="155"/>
        <v>-911.09573950000026</v>
      </c>
      <c r="DI98" s="40">
        <f>SUMIFS($DH$3:$DH98,$D$3:$D98,D98)</f>
        <v>1251.0959696829998</v>
      </c>
      <c r="DJ98" s="40">
        <f t="shared" si="170"/>
        <v>1251.0959696829998</v>
      </c>
      <c r="DK98" s="40">
        <f t="shared" si="156"/>
        <v>-199.35458022775876</v>
      </c>
      <c r="DL98" s="40">
        <f t="shared" si="190"/>
        <v>256.36974148612342</v>
      </c>
      <c r="DM98" s="73">
        <f t="shared" si="210"/>
        <v>-0.12138732266550767</v>
      </c>
      <c r="DN98" s="73">
        <f t="shared" si="210"/>
        <v>12.335706495872747</v>
      </c>
      <c r="DO98" s="73">
        <f t="shared" si="210"/>
        <v>12.335706495872747</v>
      </c>
      <c r="DP98" s="67">
        <f t="shared" si="157"/>
        <v>-0.70576759534610245</v>
      </c>
      <c r="DQ98" s="264">
        <f t="shared" si="191"/>
        <v>0.96914402711941428</v>
      </c>
      <c r="DR98" s="81">
        <f t="shared" si="158"/>
        <v>-870.22576821100029</v>
      </c>
      <c r="DS98" s="81">
        <f t="shared" si="192"/>
        <v>1597.440015404</v>
      </c>
      <c r="DT98" s="81">
        <f t="shared" si="159"/>
        <v>-0.67410824264807379</v>
      </c>
      <c r="DU98" s="264">
        <f t="shared" si="193"/>
        <v>1.2374346070370594</v>
      </c>
      <c r="DV98" s="70">
        <v>1035.1231753689999</v>
      </c>
      <c r="DW98" s="70">
        <v>1134.1520728769999</v>
      </c>
      <c r="DX98" s="217">
        <v>75.693101225016122</v>
      </c>
      <c r="DY98" s="218">
        <f t="shared" si="160"/>
        <v>2386.9651951370615</v>
      </c>
      <c r="DZ98" s="218">
        <f t="shared" si="194"/>
        <v>22273.454694256325</v>
      </c>
      <c r="EA98" s="71">
        <f t="shared" si="215"/>
        <v>0.116428905170886</v>
      </c>
      <c r="EB98" s="219">
        <f t="shared" si="161"/>
        <v>1381.5349446897724</v>
      </c>
      <c r="EC98" s="219">
        <f t="shared" si="195"/>
        <v>15655.566760341399</v>
      </c>
      <c r="ED98" s="71">
        <f t="shared" si="216"/>
        <v>0.18240017625532268</v>
      </c>
      <c r="EE98" s="219">
        <f t="shared" si="162"/>
        <v>2787.2013009208695</v>
      </c>
      <c r="EF98" s="219">
        <f t="shared" si="196"/>
        <v>17409.281602721054</v>
      </c>
      <c r="EG98" s="71">
        <f t="shared" si="217"/>
        <v>3.5689356149041007E-2</v>
      </c>
      <c r="EH98" s="219">
        <f t="shared" si="163"/>
        <v>803.43467101729993</v>
      </c>
      <c r="EI98" s="219">
        <f t="shared" si="197"/>
        <v>3080.2344055455796</v>
      </c>
      <c r="EJ98" s="74">
        <f t="shared" si="218"/>
        <v>3.7063948387893175E-2</v>
      </c>
    </row>
    <row r="99" spans="1:140">
      <c r="A99" s="72">
        <v>40544</v>
      </c>
      <c r="B99" s="87">
        <f t="shared" si="110"/>
        <v>1</v>
      </c>
      <c r="C99" t="str">
        <f t="shared" si="111"/>
        <v>Enero</v>
      </c>
      <c r="D99">
        <f t="shared" si="164"/>
        <v>2011</v>
      </c>
      <c r="E99" s="65">
        <f t="shared" si="112"/>
        <v>141486.44939257129</v>
      </c>
      <c r="F99" s="65">
        <f t="shared" si="113"/>
        <v>4592.4285714285716</v>
      </c>
      <c r="G99" s="40">
        <f t="shared" si="114"/>
        <v>1245.5600994060001</v>
      </c>
      <c r="H99" s="67">
        <f t="shared" si="165"/>
        <v>0.88033879198568532</v>
      </c>
      <c r="I99" s="67">
        <f>SUMIFS($G$3:$G99,$D$3:$D99,D99)</f>
        <v>1245.5600994060001</v>
      </c>
      <c r="J99" s="14">
        <f t="shared" si="171"/>
        <v>16465.197947093999</v>
      </c>
      <c r="K99" s="14">
        <f t="shared" si="172"/>
        <v>11.637296728967531</v>
      </c>
      <c r="L99" s="71">
        <f t="shared" si="198"/>
        <v>0.21814610228233167</v>
      </c>
      <c r="M99" s="71">
        <f t="shared" si="199"/>
        <v>0.21814610228233167</v>
      </c>
      <c r="N99" s="71">
        <f t="shared" si="211"/>
        <v>0.17947983753931762</v>
      </c>
      <c r="O99" s="67">
        <f t="shared" si="115"/>
        <v>938.41699295499996</v>
      </c>
      <c r="P99" s="67">
        <f t="shared" si="116"/>
        <v>0.66325573719872521</v>
      </c>
      <c r="Q99" s="67">
        <f>SUMIFS($O$3:$O99,$D$3:$D99,D99)</f>
        <v>938.41699295499996</v>
      </c>
      <c r="R99" s="67">
        <f t="shared" si="168"/>
        <v>11599.254310873999</v>
      </c>
      <c r="S99" s="71">
        <f t="shared" si="200"/>
        <v>0.26014431874625799</v>
      </c>
      <c r="T99" s="71">
        <f t="shared" si="201"/>
        <v>0.26014431874625799</v>
      </c>
      <c r="U99" s="71">
        <f t="shared" si="201"/>
        <v>0.24061067645311129</v>
      </c>
      <c r="V99" s="67">
        <v>435.04426955000002</v>
      </c>
      <c r="W99" s="67">
        <f t="shared" si="173"/>
        <v>5355.3712052839992</v>
      </c>
      <c r="X99" s="71">
        <f t="shared" si="212"/>
        <v>0.10510287285236841</v>
      </c>
      <c r="Y99" s="71">
        <f t="shared" si="202"/>
        <v>0.10336089961411798</v>
      </c>
      <c r="Z99" s="67">
        <v>503.81008478500002</v>
      </c>
      <c r="AA99" s="67">
        <f t="shared" si="174"/>
        <v>6198.5433245810009</v>
      </c>
      <c r="AB99" s="71">
        <f t="shared" si="213"/>
        <v>0.40186512763869131</v>
      </c>
      <c r="AC99" s="71">
        <f t="shared" si="203"/>
        <v>0.33797051744987905</v>
      </c>
      <c r="AD99" s="67">
        <v>328.35733420500003</v>
      </c>
      <c r="AE99" s="67">
        <v>265.08207673600003</v>
      </c>
      <c r="AF99" s="71">
        <f t="shared" si="204"/>
        <v>0.14501404121052719</v>
      </c>
      <c r="AG99" s="71">
        <f t="shared" si="205"/>
        <v>0.38718514318791342</v>
      </c>
      <c r="AH99" s="67">
        <f t="shared" si="117"/>
        <v>11.662057708000001</v>
      </c>
      <c r="AI99" s="67">
        <f t="shared" si="118"/>
        <v>8.2425262334785213E-3</v>
      </c>
      <c r="AJ99" s="67">
        <f t="shared" si="119"/>
        <v>22.332586022000001</v>
      </c>
      <c r="AK99" s="67">
        <f t="shared" si="120"/>
        <v>1.5784257869130305E-2</v>
      </c>
      <c r="AL99" s="67">
        <f t="shared" si="121"/>
        <v>273.14846272099999</v>
      </c>
      <c r="AM99" s="67">
        <f t="shared" si="122"/>
        <v>59.477999161570274</v>
      </c>
      <c r="AN99" s="67">
        <v>129.24483819599999</v>
      </c>
      <c r="AO99" s="67">
        <f t="shared" si="123"/>
        <v>28.143026328179918</v>
      </c>
      <c r="AP99" s="81">
        <f>SUMIFS($AO$3:$AO99,$D$3:$D99,D99)</f>
        <v>28.143026328179918</v>
      </c>
      <c r="AQ99" s="67">
        <v>0</v>
      </c>
      <c r="AR99" s="67">
        <f t="shared" si="124"/>
        <v>0</v>
      </c>
      <c r="AS99" s="81">
        <f>SUMIFS($AR$3:$AR99,$D$3:$D99,D99)</f>
        <v>0</v>
      </c>
      <c r="AT99" s="67">
        <f t="shared" si="166"/>
        <v>143.903624525</v>
      </c>
      <c r="AU99" s="79">
        <f t="shared" si="125"/>
        <v>129.24483819599999</v>
      </c>
      <c r="AV99" s="40">
        <f t="shared" si="126"/>
        <v>739.44159979100004</v>
      </c>
      <c r="AW99" s="67">
        <f t="shared" si="127"/>
        <v>0.52262361729025353</v>
      </c>
      <c r="AX99" s="67">
        <f>SUMIFS($AV$3:$AV99,$D$3:$D99,D99)</f>
        <v>739.44159979100004</v>
      </c>
      <c r="AY99" s="67">
        <f t="shared" si="175"/>
        <v>12773.451847773998</v>
      </c>
      <c r="AZ99" s="67">
        <f t="shared" si="176"/>
        <v>9.02803901194277</v>
      </c>
      <c r="BA99" s="262">
        <f t="shared" si="128"/>
        <v>729.383589583</v>
      </c>
      <c r="BB99" s="262">
        <f t="shared" si="129"/>
        <v>0.51551480209898892</v>
      </c>
      <c r="BC99" s="262">
        <f t="shared" si="177"/>
        <v>11901.659095880999</v>
      </c>
      <c r="BD99" s="262">
        <f t="shared" si="178"/>
        <v>8.41187205345609</v>
      </c>
      <c r="BE99" s="260">
        <f t="shared" si="130"/>
        <v>715.08423881600004</v>
      </c>
      <c r="BF99" s="260">
        <f t="shared" si="131"/>
        <v>0.50540828601325083</v>
      </c>
      <c r="BG99" s="260">
        <f t="shared" si="179"/>
        <v>11545.367836611</v>
      </c>
      <c r="BH99" s="260">
        <f t="shared" si="180"/>
        <v>8.1600519952104946</v>
      </c>
      <c r="BI99" s="71">
        <f t="shared" si="206"/>
        <v>7.0858024878268644E-2</v>
      </c>
      <c r="BJ99" s="71">
        <f t="shared" si="181"/>
        <v>7.0858024878268644E-2</v>
      </c>
      <c r="BK99" s="74">
        <f t="shared" si="214"/>
        <v>8.6655816384934692E-2</v>
      </c>
      <c r="BL99" s="67">
        <f t="shared" si="132"/>
        <v>511.05256870099998</v>
      </c>
      <c r="BM99" s="67">
        <f>SUMIFS($BL$3:$BL99,$D$3:$D99,D99)</f>
        <v>511.05256870099998</v>
      </c>
      <c r="BN99" s="67">
        <f t="shared" si="182"/>
        <v>6888.4666309070008</v>
      </c>
      <c r="BO99" s="71">
        <f t="shared" si="207"/>
        <v>8.5640260007452174E-2</v>
      </c>
      <c r="BP99" s="71">
        <f t="shared" si="207"/>
        <v>8.5640260007452174E-2</v>
      </c>
      <c r="BQ99" s="71">
        <f t="shared" si="207"/>
        <v>0.134197569945119</v>
      </c>
      <c r="BR99" s="67">
        <v>405.98721555499998</v>
      </c>
      <c r="BS99" s="67">
        <f t="shared" si="167"/>
        <v>105.06535314600001</v>
      </c>
      <c r="BT99" s="67">
        <f t="shared" si="133"/>
        <v>6.9822007270000004</v>
      </c>
      <c r="BU99" s="67">
        <f t="shared" si="134"/>
        <v>14.299350767</v>
      </c>
      <c r="BV99" s="67">
        <f t="shared" si="135"/>
        <v>3.1136795150091765</v>
      </c>
      <c r="BW99" s="67">
        <f t="shared" si="136"/>
        <v>1.0106516085738161E-2</v>
      </c>
      <c r="BX99" s="67">
        <f t="shared" si="183"/>
        <v>356.29125927000001</v>
      </c>
      <c r="BY99" s="67">
        <f t="shared" si="137"/>
        <v>69.814233797</v>
      </c>
      <c r="BZ99" s="67">
        <f t="shared" si="138"/>
        <v>129.94450331100001</v>
      </c>
      <c r="CA99" s="67">
        <f t="shared" si="139"/>
        <v>7.3487424880000001</v>
      </c>
      <c r="CB99" s="40">
        <f t="shared" si="140"/>
        <v>506.11849961500002</v>
      </c>
      <c r="CC99" s="40">
        <f>SUMIFS($CB$3:$CB99,$D$3:$D99,D99)</f>
        <v>506.11849961500002</v>
      </c>
      <c r="CD99" s="40">
        <f t="shared" si="169"/>
        <v>3691.7460993200002</v>
      </c>
      <c r="CE99" s="73">
        <f t="shared" si="208"/>
        <v>0.52449239371864387</v>
      </c>
      <c r="CF99" s="73">
        <f t="shared" si="208"/>
        <v>0.52449239371864387</v>
      </c>
      <c r="CG99" s="73">
        <f t="shared" si="208"/>
        <v>0.67434967140261559</v>
      </c>
      <c r="CH99" s="14">
        <f t="shared" si="141"/>
        <v>110.20715766027935</v>
      </c>
      <c r="CI99" s="14">
        <f t="shared" si="142"/>
        <v>0.35771517469543174</v>
      </c>
      <c r="CJ99" s="14">
        <f t="shared" si="184"/>
        <v>776.23468681450163</v>
      </c>
      <c r="CK99" s="264">
        <f t="shared" si="185"/>
        <v>2.6092577170247617</v>
      </c>
      <c r="CL99" s="81">
        <f t="shared" si="143"/>
        <v>520.41785038199998</v>
      </c>
      <c r="CM99" s="81">
        <f t="shared" si="144"/>
        <v>0.36782169078116989</v>
      </c>
      <c r="CN99" s="40">
        <f t="shared" si="145"/>
        <v>38.999830975999998</v>
      </c>
      <c r="CO99" s="40">
        <f>SUMIFS($CN$3:$CN99,$D$3:$D99,D99)</f>
        <v>38.999830975999998</v>
      </c>
      <c r="CP99" s="40">
        <f t="shared" si="186"/>
        <v>2279.1184828049995</v>
      </c>
      <c r="CQ99" s="73">
        <f t="shared" si="209"/>
        <v>0.47701640147678015</v>
      </c>
      <c r="CR99" s="73">
        <f t="shared" si="209"/>
        <v>0.47701640147678015</v>
      </c>
      <c r="CS99" s="73">
        <f t="shared" si="209"/>
        <v>8.5816325768147905E-2</v>
      </c>
      <c r="CT99" s="40">
        <f t="shared" si="146"/>
        <v>8.4922019731856775</v>
      </c>
      <c r="CU99" s="40">
        <f t="shared" si="147"/>
        <v>2.7564357677667239E-2</v>
      </c>
      <c r="CV99" s="40">
        <f t="shared" si="148"/>
        <v>2.7564357677667239E-2</v>
      </c>
      <c r="CW99" s="40">
        <f t="shared" si="187"/>
        <v>483.78999002942771</v>
      </c>
      <c r="CX99" s="267">
        <f t="shared" si="188"/>
        <v>1.610838700518457</v>
      </c>
      <c r="CY99" s="67">
        <v>34.63144235</v>
      </c>
      <c r="CZ99" s="67">
        <f t="shared" si="149"/>
        <v>7.5409866068373406</v>
      </c>
      <c r="DA99" s="67">
        <f t="shared" si="189"/>
        <v>223.99674058694092</v>
      </c>
      <c r="DB99" s="67">
        <v>0</v>
      </c>
      <c r="DC99" s="67">
        <f t="shared" si="150"/>
        <v>0</v>
      </c>
      <c r="DD99" s="67">
        <f t="shared" si="151"/>
        <v>4.368388625999998</v>
      </c>
      <c r="DE99" s="67">
        <f t="shared" si="152"/>
        <v>0.95121536634833692</v>
      </c>
      <c r="DF99" s="81">
        <f t="shared" si="153"/>
        <v>778.44143076700004</v>
      </c>
      <c r="DG99" s="81">
        <f t="shared" si="154"/>
        <v>0.55018797496792082</v>
      </c>
      <c r="DH99" s="40">
        <f t="shared" si="155"/>
        <v>467.11866863900002</v>
      </c>
      <c r="DI99" s="40">
        <f>SUMIFS($DH$3:$DH99,$D$3:$D99,D99)</f>
        <v>467.11866863900002</v>
      </c>
      <c r="DJ99" s="40">
        <f t="shared" si="170"/>
        <v>1412.6276165149998</v>
      </c>
      <c r="DK99" s="40">
        <f t="shared" si="156"/>
        <v>101.71495568709366</v>
      </c>
      <c r="DL99" s="40">
        <f t="shared" si="190"/>
        <v>292.44469678507403</v>
      </c>
      <c r="DM99" s="73">
        <f t="shared" si="210"/>
        <v>0.5285945910818779</v>
      </c>
      <c r="DN99" s="73">
        <f t="shared" si="210"/>
        <v>0.5285945910818779</v>
      </c>
      <c r="DO99" s="73">
        <f t="shared" si="210"/>
        <v>12.340169734613042</v>
      </c>
      <c r="DP99" s="67">
        <f t="shared" si="157"/>
        <v>0.33015081701776455</v>
      </c>
      <c r="DQ99" s="264">
        <f t="shared" si="191"/>
        <v>0.99841901650630405</v>
      </c>
      <c r="DR99" s="81">
        <f t="shared" si="158"/>
        <v>481.41801940600004</v>
      </c>
      <c r="DS99" s="81">
        <f t="shared" si="192"/>
        <v>1768.9188757849997</v>
      </c>
      <c r="DT99" s="81">
        <f t="shared" si="159"/>
        <v>0.3402573331035027</v>
      </c>
      <c r="DU99" s="264">
        <f t="shared" si="193"/>
        <v>1.250239074751901</v>
      </c>
      <c r="DV99" s="70">
        <v>506.08966871400003</v>
      </c>
      <c r="DW99" s="70">
        <v>565.14264825099997</v>
      </c>
      <c r="DX99" s="217">
        <v>76.853642811089614</v>
      </c>
      <c r="DY99" s="218">
        <f t="shared" si="160"/>
        <v>1620.6910353848209</v>
      </c>
      <c r="DZ99" s="218">
        <f t="shared" si="194"/>
        <v>22460.235449342726</v>
      </c>
      <c r="EA99" s="71">
        <f t="shared" si="215"/>
        <v>0.12141227956475409</v>
      </c>
      <c r="EB99" s="219">
        <f t="shared" si="161"/>
        <v>1221.0442584506752</v>
      </c>
      <c r="EC99" s="219">
        <f t="shared" si="195"/>
        <v>15832.29425751015</v>
      </c>
      <c r="ED99" s="71">
        <f t="shared" si="216"/>
        <v>0.17999698906029682</v>
      </c>
      <c r="EE99" s="219">
        <f t="shared" si="162"/>
        <v>962.14255140590694</v>
      </c>
      <c r="EF99" s="219">
        <f t="shared" si="196"/>
        <v>17403.082408450289</v>
      </c>
      <c r="EG99" s="71">
        <f t="shared" si="217"/>
        <v>3.2928954039456171E-2</v>
      </c>
      <c r="EH99" s="219">
        <f t="shared" si="163"/>
        <v>50.745585439409403</v>
      </c>
      <c r="EI99" s="219">
        <f t="shared" si="197"/>
        <v>3093.9516650636524</v>
      </c>
      <c r="EJ99" s="74">
        <f t="shared" si="218"/>
        <v>3.0057237729551156E-2</v>
      </c>
    </row>
    <row r="100" spans="1:140">
      <c r="A100" s="66">
        <v>40575</v>
      </c>
      <c r="B100" s="86">
        <f t="shared" si="110"/>
        <v>2</v>
      </c>
      <c r="C100" t="str">
        <f t="shared" si="111"/>
        <v>Febrero</v>
      </c>
      <c r="D100">
        <f t="shared" si="164"/>
        <v>2011</v>
      </c>
      <c r="E100" s="65">
        <f t="shared" si="112"/>
        <v>141486.44939257129</v>
      </c>
      <c r="F100" s="65">
        <f t="shared" si="113"/>
        <v>4587.3999999999996</v>
      </c>
      <c r="G100" s="40">
        <f t="shared" si="114"/>
        <v>1457.4215451810001</v>
      </c>
      <c r="H100" s="67">
        <f t="shared" si="165"/>
        <v>1.0300785350385093</v>
      </c>
      <c r="I100" s="67">
        <f>SUMIFS($G$3:$G100,$D$3:$D100,D100)</f>
        <v>2702.9816445870001</v>
      </c>
      <c r="J100" s="14">
        <f t="shared" si="171"/>
        <v>16781.990454985</v>
      </c>
      <c r="K100" s="14">
        <f t="shared" si="172"/>
        <v>11.861199801842037</v>
      </c>
      <c r="L100" s="71">
        <f t="shared" si="198"/>
        <v>0.24956752042367381</v>
      </c>
      <c r="M100" s="71">
        <f t="shared" si="199"/>
        <v>0.27773491427472474</v>
      </c>
      <c r="N100" s="71">
        <f t="shared" si="211"/>
        <v>0.18484291511761386</v>
      </c>
      <c r="O100" s="67">
        <f t="shared" si="115"/>
        <v>794.28355826899997</v>
      </c>
      <c r="P100" s="67">
        <f t="shared" si="116"/>
        <v>0.56138489705481553</v>
      </c>
      <c r="Q100" s="67">
        <f>SUMIFS($O$3:$O100,$D$3:$D100,D100)</f>
        <v>1732.7005512239998</v>
      </c>
      <c r="R100" s="67">
        <f t="shared" si="168"/>
        <v>11626.580905607001</v>
      </c>
      <c r="S100" s="71">
        <f t="shared" si="200"/>
        <v>3.5629893243308786E-2</v>
      </c>
      <c r="T100" s="71">
        <f t="shared" si="201"/>
        <v>0.14623353445639786</v>
      </c>
      <c r="U100" s="71">
        <f t="shared" si="201"/>
        <v>0.2217562577277481</v>
      </c>
      <c r="V100" s="67">
        <v>332.23187348299996</v>
      </c>
      <c r="W100" s="67">
        <f t="shared" si="173"/>
        <v>5383.9190391759994</v>
      </c>
      <c r="X100" s="71">
        <f t="shared" si="212"/>
        <v>9.8080036133107784E-2</v>
      </c>
      <c r="Y100" s="71">
        <f t="shared" si="202"/>
        <v>9.4005051863930822E-2</v>
      </c>
      <c r="Z100" s="67">
        <v>528.41491339300001</v>
      </c>
      <c r="AA100" s="67">
        <f t="shared" si="174"/>
        <v>6286.157923099001</v>
      </c>
      <c r="AB100" s="71">
        <f t="shared" si="213"/>
        <v>0.38852591956898808</v>
      </c>
      <c r="AC100" s="71">
        <f t="shared" si="203"/>
        <v>0.19876255883085125</v>
      </c>
      <c r="AD100" s="67">
        <v>244.61327881899999</v>
      </c>
      <c r="AE100" s="67">
        <v>254.52375318700001</v>
      </c>
      <c r="AF100" s="71">
        <f t="shared" si="204"/>
        <v>0.13664804622660842</v>
      </c>
      <c r="AG100" s="71">
        <f t="shared" si="205"/>
        <v>0.29052807797067093</v>
      </c>
      <c r="AH100" s="67">
        <f t="shared" si="117"/>
        <v>118.64265187800001</v>
      </c>
      <c r="AI100" s="67">
        <f t="shared" si="118"/>
        <v>8.385442732315064E-2</v>
      </c>
      <c r="AJ100" s="67">
        <f t="shared" si="119"/>
        <v>30.856506076999999</v>
      </c>
      <c r="AK100" s="67">
        <f t="shared" si="120"/>
        <v>2.1808806574391364E-2</v>
      </c>
      <c r="AL100" s="67">
        <f t="shared" si="121"/>
        <v>513.63882895699999</v>
      </c>
      <c r="AM100" s="67">
        <f t="shared" si="122"/>
        <v>111.96730805183765</v>
      </c>
      <c r="AN100" s="67">
        <v>130.170974433</v>
      </c>
      <c r="AO100" s="67">
        <f t="shared" si="123"/>
        <v>28.375762835811138</v>
      </c>
      <c r="AP100" s="81">
        <f>SUMIFS($AO$3:$AO100,$D$3:$D100,D100)</f>
        <v>56.518789163991059</v>
      </c>
      <c r="AQ100" s="67">
        <v>0</v>
      </c>
      <c r="AR100" s="67">
        <f t="shared" si="124"/>
        <v>0</v>
      </c>
      <c r="AS100" s="81">
        <f>SUMIFS($AR$3:$AR100,$D$3:$D100,D100)</f>
        <v>0</v>
      </c>
      <c r="AT100" s="67">
        <f t="shared" si="166"/>
        <v>383.46785452400002</v>
      </c>
      <c r="AU100" s="79">
        <f t="shared" si="125"/>
        <v>130.170974433</v>
      </c>
      <c r="AV100" s="40">
        <f t="shared" si="126"/>
        <v>990.95262965200004</v>
      </c>
      <c r="AW100" s="67">
        <f t="shared" si="127"/>
        <v>0.70038695147581376</v>
      </c>
      <c r="AX100" s="67">
        <f>SUMIFS($AV$3:$AV100,$D$3:$D100,D100)</f>
        <v>1730.3942294430001</v>
      </c>
      <c r="AY100" s="67">
        <f t="shared" si="175"/>
        <v>12941.137597251998</v>
      </c>
      <c r="AZ100" s="67">
        <f t="shared" si="176"/>
        <v>9.1465561916429508</v>
      </c>
      <c r="BA100" s="262">
        <f t="shared" si="128"/>
        <v>980.92707740500009</v>
      </c>
      <c r="BB100" s="262">
        <f t="shared" si="129"/>
        <v>0.69330107696978049</v>
      </c>
      <c r="BC100" s="262">
        <f t="shared" si="177"/>
        <v>12132.289320206</v>
      </c>
      <c r="BD100" s="262">
        <f t="shared" si="178"/>
        <v>8.5748772213114872</v>
      </c>
      <c r="BE100" s="260">
        <f t="shared" si="130"/>
        <v>949.96477480500005</v>
      </c>
      <c r="BF100" s="260">
        <f t="shared" si="131"/>
        <v>0.67141749537385575</v>
      </c>
      <c r="BG100" s="260">
        <f t="shared" si="179"/>
        <v>11763.98191427</v>
      </c>
      <c r="BH100" s="260">
        <f t="shared" si="180"/>
        <v>8.3145643733198842</v>
      </c>
      <c r="BI100" s="71">
        <f t="shared" si="206"/>
        <v>0.20368334195900006</v>
      </c>
      <c r="BJ100" s="71">
        <f t="shared" si="181"/>
        <v>0.14309486162154639</v>
      </c>
      <c r="BK100" s="74">
        <f t="shared" si="214"/>
        <v>9.3750489173178186E-2</v>
      </c>
      <c r="BL100" s="67">
        <f t="shared" si="132"/>
        <v>609.96429822200002</v>
      </c>
      <c r="BM100" s="67">
        <f>SUMIFS($BL$3:$BL100,$D$3:$D100,D100)</f>
        <v>1121.016866923</v>
      </c>
      <c r="BN100" s="67">
        <f t="shared" si="182"/>
        <v>6979.1132387300004</v>
      </c>
      <c r="BO100" s="71">
        <f t="shared" si="207"/>
        <v>0.17454943187734417</v>
      </c>
      <c r="BP100" s="71">
        <f t="shared" si="207"/>
        <v>0.13227610803723588</v>
      </c>
      <c r="BQ100" s="71">
        <f t="shared" si="207"/>
        <v>0.13469837612384294</v>
      </c>
      <c r="BR100" s="67">
        <v>407.15786463900002</v>
      </c>
      <c r="BS100" s="67">
        <f t="shared" si="167"/>
        <v>202.806433583</v>
      </c>
      <c r="BT100" s="67">
        <f t="shared" si="133"/>
        <v>42.759332592999996</v>
      </c>
      <c r="BU100" s="67">
        <f t="shared" si="134"/>
        <v>30.962302599999997</v>
      </c>
      <c r="BV100" s="67">
        <f t="shared" si="135"/>
        <v>6.7494228975018533</v>
      </c>
      <c r="BW100" s="67">
        <f t="shared" si="136"/>
        <v>2.1883581595924666E-2</v>
      </c>
      <c r="BX100" s="67">
        <f t="shared" si="183"/>
        <v>368.30740593600001</v>
      </c>
      <c r="BY100" s="67">
        <f t="shared" si="137"/>
        <v>113.56076380099998</v>
      </c>
      <c r="BZ100" s="67">
        <f t="shared" si="138"/>
        <v>185.58987043299999</v>
      </c>
      <c r="CA100" s="67">
        <f t="shared" si="139"/>
        <v>8.1160620029999997</v>
      </c>
      <c r="CB100" s="40">
        <f t="shared" si="140"/>
        <v>466.46891552900001</v>
      </c>
      <c r="CC100" s="40">
        <f>SUMIFS($CB$3:$CB100,$D$3:$D100,D100)</f>
        <v>972.58741514400003</v>
      </c>
      <c r="CD100" s="40">
        <f t="shared" si="169"/>
        <v>3840.8528577329998</v>
      </c>
      <c r="CE100" s="73">
        <f t="shared" si="208"/>
        <v>0.46983156330923115</v>
      </c>
      <c r="CF100" s="73">
        <f t="shared" si="208"/>
        <v>0.4977777072688474</v>
      </c>
      <c r="CG100" s="73">
        <f t="shared" si="208"/>
        <v>0.64701890085105163</v>
      </c>
      <c r="CH100" s="14">
        <f t="shared" si="141"/>
        <v>101.68481395321969</v>
      </c>
      <c r="CI100" s="14">
        <f t="shared" si="142"/>
        <v>0.32969158356269551</v>
      </c>
      <c r="CJ100" s="14">
        <f t="shared" si="184"/>
        <v>810.32012761345322</v>
      </c>
      <c r="CK100" s="264">
        <f t="shared" si="185"/>
        <v>2.7146436101990861</v>
      </c>
      <c r="CL100" s="81">
        <f t="shared" si="143"/>
        <v>497.431218129</v>
      </c>
      <c r="CM100" s="81">
        <f t="shared" si="144"/>
        <v>0.35157516515862014</v>
      </c>
      <c r="CN100" s="40">
        <f t="shared" si="145"/>
        <v>88.52373468799999</v>
      </c>
      <c r="CO100" s="40">
        <f>SUMIFS($CN$3:$CN100,$D$3:$D100,D100)</f>
        <v>127.52356566399999</v>
      </c>
      <c r="CP100" s="40">
        <f t="shared" si="186"/>
        <v>2207.5696861500001</v>
      </c>
      <c r="CQ100" s="73">
        <f t="shared" si="209"/>
        <v>-0.44697735491973178</v>
      </c>
      <c r="CR100" s="73">
        <f t="shared" si="209"/>
        <v>-0.31614318800638808</v>
      </c>
      <c r="CS100" s="73">
        <f t="shared" si="209"/>
        <v>-5.4654908471485353E-3</v>
      </c>
      <c r="CT100" s="40">
        <f t="shared" si="146"/>
        <v>19.297147553734142</v>
      </c>
      <c r="CU100" s="40">
        <f t="shared" si="147"/>
        <v>6.2566934902988591E-2</v>
      </c>
      <c r="CV100" s="40">
        <f t="shared" si="148"/>
        <v>9.0131292580655845E-2</v>
      </c>
      <c r="CW100" s="40">
        <f t="shared" si="187"/>
        <v>468.9910661537993</v>
      </c>
      <c r="CX100" s="267">
        <f t="shared" si="188"/>
        <v>1.5602693371891967</v>
      </c>
      <c r="CY100" s="67">
        <v>71.429146595999995</v>
      </c>
      <c r="CZ100" s="67">
        <f t="shared" si="149"/>
        <v>15.570725595326328</v>
      </c>
      <c r="DA100" s="67">
        <f t="shared" si="189"/>
        <v>220.1503446226528</v>
      </c>
      <c r="DB100" s="67">
        <v>0</v>
      </c>
      <c r="DC100" s="67">
        <f t="shared" si="150"/>
        <v>0</v>
      </c>
      <c r="DD100" s="67">
        <f t="shared" si="151"/>
        <v>17.094588091999995</v>
      </c>
      <c r="DE100" s="67">
        <f t="shared" si="152"/>
        <v>3.726421958407812</v>
      </c>
      <c r="DF100" s="81">
        <f t="shared" si="153"/>
        <v>1079.4763643400001</v>
      </c>
      <c r="DG100" s="81">
        <f t="shared" si="154"/>
        <v>0.76295388637880246</v>
      </c>
      <c r="DH100" s="40">
        <f t="shared" si="155"/>
        <v>377.94518084100002</v>
      </c>
      <c r="DI100" s="40">
        <f>SUMIFS($DH$3:$DH100,$D$3:$D100,D100)</f>
        <v>845.06384948000004</v>
      </c>
      <c r="DJ100" s="40">
        <f t="shared" si="170"/>
        <v>1633.2831715829998</v>
      </c>
      <c r="DK100" s="40">
        <f t="shared" si="156"/>
        <v>82.387666399485568</v>
      </c>
      <c r="DL100" s="40">
        <f t="shared" si="190"/>
        <v>341.32906145965416</v>
      </c>
      <c r="DM100" s="73">
        <f t="shared" si="210"/>
        <v>1.4028614664418471</v>
      </c>
      <c r="DN100" s="73">
        <f t="shared" si="210"/>
        <v>0.82567829657888692</v>
      </c>
      <c r="DO100" s="73">
        <f t="shared" si="210"/>
        <v>13.543739594309752</v>
      </c>
      <c r="DP100" s="67">
        <f t="shared" si="157"/>
        <v>0.26712464865970686</v>
      </c>
      <c r="DQ100" s="264">
        <f t="shared" si="191"/>
        <v>1.1543742730098894</v>
      </c>
      <c r="DR100" s="81">
        <f t="shared" si="158"/>
        <v>408.90748344100001</v>
      </c>
      <c r="DS100" s="81">
        <f t="shared" si="192"/>
        <v>2001.5905775190001</v>
      </c>
      <c r="DT100" s="81">
        <f t="shared" si="159"/>
        <v>0.28900823025563155</v>
      </c>
      <c r="DU100" s="264">
        <f t="shared" si="193"/>
        <v>1.4146871210014922</v>
      </c>
      <c r="DV100" s="70">
        <v>608.81532583800004</v>
      </c>
      <c r="DW100" s="70">
        <v>673.04213475100005</v>
      </c>
      <c r="DX100" s="217">
        <v>78.01418439716312</v>
      </c>
      <c r="DY100" s="218">
        <f t="shared" si="160"/>
        <v>1868.1494351865545</v>
      </c>
      <c r="DZ100" s="218">
        <f t="shared" si="194"/>
        <v>22727.375258432639</v>
      </c>
      <c r="EA100" s="71">
        <f t="shared" si="215"/>
        <v>0.12090459969980771</v>
      </c>
      <c r="EB100" s="219">
        <f t="shared" si="161"/>
        <v>1018.1271065084454</v>
      </c>
      <c r="EC100" s="219">
        <f t="shared" si="195"/>
        <v>15773.905300268063</v>
      </c>
      <c r="ED100" s="71">
        <f t="shared" si="216"/>
        <v>0.15763111839481558</v>
      </c>
      <c r="EE100" s="219">
        <f t="shared" si="162"/>
        <v>1270.2210980084726</v>
      </c>
      <c r="EF100" s="219">
        <f t="shared" si="196"/>
        <v>17517.74972261272</v>
      </c>
      <c r="EG100" s="71">
        <f t="shared" si="217"/>
        <v>3.5008756887643599E-2</v>
      </c>
      <c r="EH100" s="219">
        <f t="shared" si="163"/>
        <v>113.47133264552727</v>
      </c>
      <c r="EI100" s="219">
        <f t="shared" si="197"/>
        <v>2982.7420057517197</v>
      </c>
      <c r="EJ100" s="74">
        <f t="shared" si="218"/>
        <v>-5.9503251152929204E-2</v>
      </c>
    </row>
    <row r="101" spans="1:140">
      <c r="A101" s="66">
        <v>40603</v>
      </c>
      <c r="B101" s="86">
        <f t="shared" si="110"/>
        <v>3</v>
      </c>
      <c r="C101" t="str">
        <f t="shared" si="111"/>
        <v>Marzo</v>
      </c>
      <c r="D101">
        <f t="shared" si="164"/>
        <v>2011</v>
      </c>
      <c r="E101" s="65">
        <f t="shared" si="112"/>
        <v>141486.44939257129</v>
      </c>
      <c r="F101" s="65">
        <f t="shared" si="113"/>
        <v>4323.090909090909</v>
      </c>
      <c r="G101" s="40">
        <f t="shared" si="114"/>
        <v>1382.6243175969998</v>
      </c>
      <c r="H101" s="67">
        <f t="shared" si="165"/>
        <v>0.97721324093782391</v>
      </c>
      <c r="I101" s="67">
        <f>SUMIFS($G$3:$G101,$D$3:$D101,D101)</f>
        <v>4085.605962184</v>
      </c>
      <c r="J101" s="14">
        <f t="shared" si="171"/>
        <v>17073.456691993</v>
      </c>
      <c r="K101" s="14">
        <f t="shared" si="172"/>
        <v>12.067202735875169</v>
      </c>
      <c r="L101" s="71">
        <f t="shared" si="198"/>
        <v>0.25545163334023679</v>
      </c>
      <c r="M101" s="71">
        <f t="shared" si="199"/>
        <v>0.26711641712873369</v>
      </c>
      <c r="N101" s="71">
        <f t="shared" si="211"/>
        <v>0.1964923807800476</v>
      </c>
      <c r="O101" s="67">
        <f t="shared" si="115"/>
        <v>1021.1500922389999</v>
      </c>
      <c r="P101" s="67">
        <f t="shared" si="116"/>
        <v>0.7217299583267478</v>
      </c>
      <c r="Q101" s="67">
        <f>SUMIFS($O$3:$O101,$D$3:$D101,D101)</f>
        <v>2753.8506434629999</v>
      </c>
      <c r="R101" s="67">
        <f t="shared" si="168"/>
        <v>11910.093663023001</v>
      </c>
      <c r="S101" s="71">
        <f t="shared" si="200"/>
        <v>0.38435250499356877</v>
      </c>
      <c r="T101" s="71">
        <f t="shared" si="201"/>
        <v>0.22432301184065717</v>
      </c>
      <c r="U101" s="71">
        <f t="shared" si="201"/>
        <v>0.23595634404590204</v>
      </c>
      <c r="V101" s="67">
        <v>396.54726297600007</v>
      </c>
      <c r="W101" s="67">
        <f t="shared" si="173"/>
        <v>5456.5495757459985</v>
      </c>
      <c r="X101" s="71">
        <f t="shared" si="212"/>
        <v>9.2278907137971711E-2</v>
      </c>
      <c r="Y101" s="71">
        <f t="shared" si="202"/>
        <v>0.22422595268811296</v>
      </c>
      <c r="Z101" s="67">
        <v>575.60618828999986</v>
      </c>
      <c r="AA101" s="67">
        <f t="shared" si="174"/>
        <v>6420.5430362989991</v>
      </c>
      <c r="AB101" s="71">
        <f t="shared" si="213"/>
        <v>0.38703155338667772</v>
      </c>
      <c r="AC101" s="71">
        <f t="shared" si="203"/>
        <v>0.30457546292997906</v>
      </c>
      <c r="AD101" s="67">
        <v>264.23214614200003</v>
      </c>
      <c r="AE101" s="67">
        <v>287.05169244299998</v>
      </c>
      <c r="AF101" s="71">
        <f t="shared" si="204"/>
        <v>0.13703712729675122</v>
      </c>
      <c r="AG101" s="71">
        <f t="shared" si="205"/>
        <v>0.20806318050924344</v>
      </c>
      <c r="AH101" s="67">
        <f t="shared" si="117"/>
        <v>112.770479623</v>
      </c>
      <c r="AI101" s="67">
        <f t="shared" si="118"/>
        <v>7.9704084813171511E-2</v>
      </c>
      <c r="AJ101" s="67">
        <f t="shared" si="119"/>
        <v>69.760270995000013</v>
      </c>
      <c r="AK101" s="67">
        <f t="shared" si="120"/>
        <v>4.9305266542834569E-2</v>
      </c>
      <c r="AL101" s="67">
        <f t="shared" si="121"/>
        <v>178.94347474</v>
      </c>
      <c r="AM101" s="67">
        <f t="shared" si="122"/>
        <v>41.392484799175676</v>
      </c>
      <c r="AN101" s="67">
        <v>122.033946836</v>
      </c>
      <c r="AO101" s="67">
        <f t="shared" si="123"/>
        <v>28.228401715859867</v>
      </c>
      <c r="AP101" s="81">
        <f>SUMIFS($AO$3:$AO101,$D$3:$D101,D101)</f>
        <v>84.747190879850933</v>
      </c>
      <c r="AQ101" s="67">
        <v>0</v>
      </c>
      <c r="AR101" s="67">
        <f t="shared" si="124"/>
        <v>0</v>
      </c>
      <c r="AS101" s="81">
        <f>SUMIFS($AR$3:$AR101,$D$3:$D101,D101)</f>
        <v>0</v>
      </c>
      <c r="AT101" s="67">
        <f t="shared" si="166"/>
        <v>56.909527904000001</v>
      </c>
      <c r="AU101" s="79">
        <f t="shared" si="125"/>
        <v>122.033946836</v>
      </c>
      <c r="AV101" s="40">
        <f t="shared" si="126"/>
        <v>1250.5870683670003</v>
      </c>
      <c r="AW101" s="67">
        <f t="shared" si="127"/>
        <v>0.88389176047318496</v>
      </c>
      <c r="AX101" s="67">
        <f>SUMIFS($AV$3:$AV101,$D$3:$D101,D101)</f>
        <v>2980.9812978100003</v>
      </c>
      <c r="AY101" s="67">
        <f t="shared" si="175"/>
        <v>13243.854709534999</v>
      </c>
      <c r="AZ101" s="67">
        <f t="shared" si="176"/>
        <v>9.3605110357871233</v>
      </c>
      <c r="BA101" s="262">
        <f t="shared" si="128"/>
        <v>1145.8879278160002</v>
      </c>
      <c r="BB101" s="262">
        <f t="shared" si="129"/>
        <v>0.80989234851501246</v>
      </c>
      <c r="BC101" s="262">
        <f t="shared" si="177"/>
        <v>12409.446055519</v>
      </c>
      <c r="BD101" s="262">
        <f t="shared" si="178"/>
        <v>8.7707664647711159</v>
      </c>
      <c r="BE101" s="260">
        <f t="shared" si="130"/>
        <v>1094.9880087430001</v>
      </c>
      <c r="BF101" s="260">
        <f t="shared" si="131"/>
        <v>0.77391722913677996</v>
      </c>
      <c r="BG101" s="260">
        <f t="shared" si="179"/>
        <v>12045.128025724</v>
      </c>
      <c r="BH101" s="260">
        <f t="shared" si="180"/>
        <v>8.513273233893468</v>
      </c>
      <c r="BI101" s="71">
        <f t="shared" si="206"/>
        <v>0.31936565806309147</v>
      </c>
      <c r="BJ101" s="71">
        <f t="shared" si="181"/>
        <v>0.2109687631630186</v>
      </c>
      <c r="BK101" s="74">
        <f t="shared" si="214"/>
        <v>0.11588545661327854</v>
      </c>
      <c r="BL101" s="67">
        <f t="shared" si="132"/>
        <v>610.66420231300015</v>
      </c>
      <c r="BM101" s="67">
        <f>SUMIFS($BL$3:$BL101,$D$3:$D101,D101)</f>
        <v>1731.681069236</v>
      </c>
      <c r="BN101" s="67">
        <f t="shared" si="182"/>
        <v>7068.7454689520009</v>
      </c>
      <c r="BO101" s="71">
        <f t="shared" si="207"/>
        <v>0.17202827278005417</v>
      </c>
      <c r="BP101" s="71">
        <f t="shared" si="207"/>
        <v>0.14598288607495435</v>
      </c>
      <c r="BQ101" s="71">
        <f t="shared" si="207"/>
        <v>0.13487555826869935</v>
      </c>
      <c r="BR101" s="67">
        <v>411.50478032900003</v>
      </c>
      <c r="BS101" s="67">
        <f t="shared" si="167"/>
        <v>199.15942198400012</v>
      </c>
      <c r="BT101" s="67">
        <f t="shared" si="133"/>
        <v>117.728462971</v>
      </c>
      <c r="BU101" s="67">
        <f t="shared" si="134"/>
        <v>50.899919073000007</v>
      </c>
      <c r="BV101" s="67">
        <f t="shared" si="135"/>
        <v>11.77396454142659</v>
      </c>
      <c r="BW101" s="67">
        <f t="shared" si="136"/>
        <v>3.597511937823248E-2</v>
      </c>
      <c r="BX101" s="67">
        <f t="shared" si="183"/>
        <v>364.31802979500003</v>
      </c>
      <c r="BY101" s="67">
        <f t="shared" si="137"/>
        <v>251.88737192200003</v>
      </c>
      <c r="BZ101" s="67">
        <f t="shared" si="138"/>
        <v>151.114262795</v>
      </c>
      <c r="CA101" s="67">
        <f t="shared" si="139"/>
        <v>68.292849293000003</v>
      </c>
      <c r="CB101" s="40">
        <f t="shared" si="140"/>
        <v>132.03724922999959</v>
      </c>
      <c r="CC101" s="40">
        <f>SUMIFS($CB$3:$CB101,$D$3:$D101,D101)</f>
        <v>1104.6246643739996</v>
      </c>
      <c r="CD101" s="40">
        <f t="shared" si="169"/>
        <v>3829.6019824579998</v>
      </c>
      <c r="CE101" s="73">
        <f t="shared" si="208"/>
        <v>-7.8519244451467851E-2</v>
      </c>
      <c r="CF101" s="73">
        <f t="shared" si="208"/>
        <v>0.39359885568605191</v>
      </c>
      <c r="CG101" s="73">
        <f t="shared" si="208"/>
        <v>0.59492362984485903</v>
      </c>
      <c r="CH101" s="14">
        <f t="shared" si="141"/>
        <v>30.542325388610745</v>
      </c>
      <c r="CI101" s="14">
        <f t="shared" si="142"/>
        <v>9.3321480464638881E-2</v>
      </c>
      <c r="CJ101" s="14">
        <f t="shared" si="184"/>
        <v>810.33605768211339</v>
      </c>
      <c r="CK101" s="264">
        <f t="shared" si="185"/>
        <v>2.7066917000880455</v>
      </c>
      <c r="CL101" s="81">
        <f t="shared" si="143"/>
        <v>182.93716830299959</v>
      </c>
      <c r="CM101" s="81">
        <f t="shared" si="144"/>
        <v>0.12929659984287137</v>
      </c>
      <c r="CN101" s="40">
        <f t="shared" si="145"/>
        <v>151.87738189800001</v>
      </c>
      <c r="CO101" s="40">
        <f>SUMIFS($CN$3:$CN101,$D$3:$D101,D101)</f>
        <v>279.400947562</v>
      </c>
      <c r="CP101" s="40">
        <f t="shared" si="186"/>
        <v>2265.4619224449998</v>
      </c>
      <c r="CQ101" s="73">
        <f t="shared" si="209"/>
        <v>0.6159721935159943</v>
      </c>
      <c r="CR101" s="73">
        <f t="shared" si="209"/>
        <v>-3.7837423143761706E-3</v>
      </c>
      <c r="CS101" s="73">
        <f t="shared" si="209"/>
        <v>5.1376654324733817E-2</v>
      </c>
      <c r="CT101" s="40">
        <f t="shared" si="146"/>
        <v>35.131665072927625</v>
      </c>
      <c r="CU101" s="40">
        <f t="shared" si="147"/>
        <v>0.10734411850042105</v>
      </c>
      <c r="CV101" s="40">
        <f t="shared" si="148"/>
        <v>0.19747541108107691</v>
      </c>
      <c r="CW101" s="40">
        <f t="shared" si="187"/>
        <v>484.09994344308075</v>
      </c>
      <c r="CX101" s="267">
        <f t="shared" si="188"/>
        <v>1.6011864967783604</v>
      </c>
      <c r="CY101" s="67">
        <v>96.747322936999993</v>
      </c>
      <c r="CZ101" s="67">
        <f t="shared" si="149"/>
        <v>22.379201587815956</v>
      </c>
      <c r="DA101" s="67">
        <f t="shared" si="189"/>
        <v>229.83179152143265</v>
      </c>
      <c r="DB101" s="67">
        <v>0</v>
      </c>
      <c r="DC101" s="67">
        <f t="shared" si="150"/>
        <v>0</v>
      </c>
      <c r="DD101" s="67">
        <f t="shared" si="151"/>
        <v>55.130058961000017</v>
      </c>
      <c r="DE101" s="67">
        <f t="shared" si="152"/>
        <v>12.752463485111667</v>
      </c>
      <c r="DF101" s="81">
        <f t="shared" si="153"/>
        <v>1402.4644502650003</v>
      </c>
      <c r="DG101" s="81">
        <f t="shared" si="154"/>
        <v>0.9912358789736061</v>
      </c>
      <c r="DH101" s="40">
        <f t="shared" si="155"/>
        <v>-19.840132668000422</v>
      </c>
      <c r="DI101" s="40">
        <f>SUMIFS($DH$3:$DH101,$D$3:$D101,D101)</f>
        <v>825.22371681199957</v>
      </c>
      <c r="DJ101" s="40">
        <f t="shared" si="170"/>
        <v>1564.1400600129991</v>
      </c>
      <c r="DK101" s="40">
        <f t="shared" si="156"/>
        <v>-4.5893396843168741</v>
      </c>
      <c r="DL101" s="40">
        <f t="shared" si="190"/>
        <v>326.23611423903299</v>
      </c>
      <c r="DM101" s="73">
        <f t="shared" si="210"/>
        <v>-1.4024124527533484</v>
      </c>
      <c r="DN101" s="73">
        <f t="shared" si="210"/>
        <v>0.61119980987959344</v>
      </c>
      <c r="DO101" s="73">
        <f t="shared" si="210"/>
        <v>5.3489588274459452</v>
      </c>
      <c r="DP101" s="67">
        <f t="shared" si="157"/>
        <v>-1.402263803578219E-2</v>
      </c>
      <c r="DQ101" s="264">
        <f t="shared" si="191"/>
        <v>1.1055052033096846</v>
      </c>
      <c r="DR101" s="81">
        <f t="shared" si="158"/>
        <v>31.059786404999585</v>
      </c>
      <c r="DS101" s="81">
        <f t="shared" si="192"/>
        <v>1928.4580898079996</v>
      </c>
      <c r="DT101" s="81">
        <f t="shared" si="159"/>
        <v>2.195248134245029E-2</v>
      </c>
      <c r="DU101" s="264">
        <f t="shared" si="193"/>
        <v>1.3629984341873327</v>
      </c>
      <c r="DV101" s="70">
        <v>605.55164778300002</v>
      </c>
      <c r="DW101" s="70">
        <v>671.75204337100001</v>
      </c>
      <c r="DX101" s="217">
        <v>79.303675048355899</v>
      </c>
      <c r="DY101" s="218">
        <f t="shared" si="160"/>
        <v>1743.4555419454853</v>
      </c>
      <c r="DZ101" s="218">
        <f t="shared" si="194"/>
        <v>22952.99565867988</v>
      </c>
      <c r="EA101" s="71">
        <f t="shared" si="215"/>
        <v>0.12699023387727326</v>
      </c>
      <c r="EB101" s="219">
        <f t="shared" si="161"/>
        <v>1287.6453602135682</v>
      </c>
      <c r="EC101" s="219">
        <f t="shared" si="195"/>
        <v>16035.473973207665</v>
      </c>
      <c r="ED101" s="71">
        <f t="shared" si="216"/>
        <v>0.16556147196114046</v>
      </c>
      <c r="EE101" s="219">
        <f t="shared" si="162"/>
        <v>1576.9597910871687</v>
      </c>
      <c r="EF101" s="219">
        <f t="shared" si="196"/>
        <v>17776.192651021607</v>
      </c>
      <c r="EG101" s="71">
        <f t="shared" si="217"/>
        <v>5.0352613992396433E-2</v>
      </c>
      <c r="EH101" s="219">
        <f t="shared" si="163"/>
        <v>191.51367424699026</v>
      </c>
      <c r="EI101" s="219">
        <f t="shared" si="197"/>
        <v>3043.5193922585727</v>
      </c>
      <c r="EJ101" s="74">
        <f t="shared" si="218"/>
        <v>-9.2815306630426031E-3</v>
      </c>
    </row>
    <row r="102" spans="1:140">
      <c r="A102" s="66">
        <v>40634</v>
      </c>
      <c r="B102" s="86">
        <f t="shared" si="110"/>
        <v>4</v>
      </c>
      <c r="C102" t="str">
        <f t="shared" si="111"/>
        <v>Abril</v>
      </c>
      <c r="D102">
        <f t="shared" si="164"/>
        <v>2011</v>
      </c>
      <c r="E102" s="65">
        <f t="shared" si="112"/>
        <v>141486.44939257129</v>
      </c>
      <c r="F102" s="65">
        <f t="shared" si="113"/>
        <v>4051.1052631578946</v>
      </c>
      <c r="G102" s="40">
        <f t="shared" si="114"/>
        <v>1533.9288576629999</v>
      </c>
      <c r="H102" s="67">
        <f t="shared" si="165"/>
        <v>1.0841524854489271</v>
      </c>
      <c r="I102" s="67">
        <f>SUMIFS($G$3:$G102,$D$3:$D102,D102)</f>
        <v>5619.5348198470001</v>
      </c>
      <c r="J102" s="14">
        <f t="shared" si="171"/>
        <v>17298.052367062999</v>
      </c>
      <c r="K102" s="14">
        <f t="shared" si="172"/>
        <v>12.225942796166619</v>
      </c>
      <c r="L102" s="71">
        <f t="shared" si="198"/>
        <v>0.23137524115108055</v>
      </c>
      <c r="M102" s="71">
        <f t="shared" si="199"/>
        <v>0.17153439480179622</v>
      </c>
      <c r="N102" s="71">
        <f t="shared" si="211"/>
        <v>0.21413021402097598</v>
      </c>
      <c r="O102" s="67">
        <f t="shared" si="115"/>
        <v>1154.8727038649999</v>
      </c>
      <c r="P102" s="67">
        <f t="shared" si="116"/>
        <v>0.81624262169493411</v>
      </c>
      <c r="Q102" s="67">
        <f>SUMIFS($O$3:$O102,$D$3:$D102,D102)</f>
        <v>3908.7233473279998</v>
      </c>
      <c r="R102" s="67">
        <f t="shared" si="168"/>
        <v>12057.198445210001</v>
      </c>
      <c r="S102" s="71">
        <f t="shared" si="200"/>
        <v>0.14597089173275224</v>
      </c>
      <c r="T102" s="71">
        <f t="shared" si="201"/>
        <v>0.20008000141501081</v>
      </c>
      <c r="U102" s="71">
        <f t="shared" si="201"/>
        <v>0.241654985665537</v>
      </c>
      <c r="V102" s="67">
        <v>662.78352833699989</v>
      </c>
      <c r="W102" s="67">
        <f t="shared" si="173"/>
        <v>5546.1477855369994</v>
      </c>
      <c r="X102" s="71">
        <f t="shared" si="212"/>
        <v>0.12112587117155127</v>
      </c>
      <c r="Y102" s="71">
        <f t="shared" si="202"/>
        <v>0.15631630275926089</v>
      </c>
      <c r="Z102" s="67">
        <v>505.43898183800002</v>
      </c>
      <c r="AA102" s="67">
        <f t="shared" si="174"/>
        <v>6473.6333870569997</v>
      </c>
      <c r="AB102" s="71">
        <f t="shared" si="213"/>
        <v>0.36304571109315464</v>
      </c>
      <c r="AC102" s="71">
        <f t="shared" si="203"/>
        <v>0.11736600292399402</v>
      </c>
      <c r="AD102" s="67">
        <v>294.27595479400003</v>
      </c>
      <c r="AE102" s="67">
        <v>261.40639933</v>
      </c>
      <c r="AF102" s="71">
        <f t="shared" si="204"/>
        <v>0.19058685147803289</v>
      </c>
      <c r="AG102" s="71">
        <f t="shared" si="205"/>
        <v>0.11562993188018722</v>
      </c>
      <c r="AH102" s="67">
        <f t="shared" si="117"/>
        <v>128.778297493</v>
      </c>
      <c r="AI102" s="67">
        <f t="shared" si="118"/>
        <v>9.1018113781121901E-2</v>
      </c>
      <c r="AJ102" s="67">
        <f t="shared" si="119"/>
        <v>80.133930792000015</v>
      </c>
      <c r="AK102" s="67">
        <f t="shared" si="120"/>
        <v>5.6637177013085349E-2</v>
      </c>
      <c r="AL102" s="67">
        <f t="shared" si="121"/>
        <v>170.14392551299997</v>
      </c>
      <c r="AM102" s="67">
        <f t="shared" si="122"/>
        <v>41.999383985488031</v>
      </c>
      <c r="AN102" s="67">
        <v>95.469808026999999</v>
      </c>
      <c r="AO102" s="67">
        <f t="shared" si="123"/>
        <v>23.566360739928022</v>
      </c>
      <c r="AP102" s="81">
        <f>SUMIFS($AO$3:$AO102,$D$3:$D102,D102)</f>
        <v>108.31355161977896</v>
      </c>
      <c r="AQ102" s="67">
        <v>0</v>
      </c>
      <c r="AR102" s="67">
        <f t="shared" si="124"/>
        <v>0</v>
      </c>
      <c r="AS102" s="81">
        <f>SUMIFS($AR$3:$AR102,$D$3:$D102,D102)</f>
        <v>0</v>
      </c>
      <c r="AT102" s="67">
        <f t="shared" si="166"/>
        <v>74.674117485999972</v>
      </c>
      <c r="AU102" s="79">
        <f t="shared" si="125"/>
        <v>95.469808026999999</v>
      </c>
      <c r="AV102" s="40">
        <f t="shared" si="126"/>
        <v>1192.4454228780003</v>
      </c>
      <c r="AW102" s="67">
        <f t="shared" si="127"/>
        <v>0.84279832308846481</v>
      </c>
      <c r="AX102" s="67">
        <f>SUMIFS($AV$3:$AV102,$D$3:$D102,D102)</f>
        <v>4173.4267206880004</v>
      </c>
      <c r="AY102" s="67">
        <f t="shared" si="175"/>
        <v>13451.076546374999</v>
      </c>
      <c r="AZ102" s="67">
        <f t="shared" si="176"/>
        <v>9.5069715892391624</v>
      </c>
      <c r="BA102" s="262">
        <f t="shared" si="128"/>
        <v>1132.3184307590002</v>
      </c>
      <c r="BB102" s="262">
        <f t="shared" si="129"/>
        <v>0.8003016795037704</v>
      </c>
      <c r="BC102" s="262">
        <f t="shared" si="177"/>
        <v>12610.261274660999</v>
      </c>
      <c r="BD102" s="262">
        <f t="shared" si="178"/>
        <v>8.9126989395799328</v>
      </c>
      <c r="BE102" s="260">
        <f t="shared" si="130"/>
        <v>1117.6906430700003</v>
      </c>
      <c r="BF102" s="260">
        <f t="shared" si="131"/>
        <v>0.78996303028909309</v>
      </c>
      <c r="BG102" s="260">
        <f t="shared" si="179"/>
        <v>12246.029703998</v>
      </c>
      <c r="BH102" s="260">
        <f t="shared" si="180"/>
        <v>8.6552668164142759</v>
      </c>
      <c r="BI102" s="71">
        <f t="shared" si="206"/>
        <v>0.21032975638892992</v>
      </c>
      <c r="BJ102" s="71">
        <f t="shared" si="181"/>
        <v>0.21078611517102641</v>
      </c>
      <c r="BK102" s="74">
        <f t="shared" si="214"/>
        <v>0.1203936586428036</v>
      </c>
      <c r="BL102" s="67">
        <f t="shared" si="132"/>
        <v>591.90366336500017</v>
      </c>
      <c r="BM102" s="67">
        <f>SUMIFS($BL$3:$BL102,$D$3:$D102,D102)</f>
        <v>2323.5847326010003</v>
      </c>
      <c r="BN102" s="67">
        <f t="shared" si="182"/>
        <v>7138.4639656210002</v>
      </c>
      <c r="BO102" s="71">
        <f t="shared" si="207"/>
        <v>0.13351297799232253</v>
      </c>
      <c r="BP102" s="71">
        <f t="shared" si="207"/>
        <v>0.14278036468793998</v>
      </c>
      <c r="BQ102" s="71">
        <f t="shared" si="207"/>
        <v>0.13158061166718116</v>
      </c>
      <c r="BR102" s="67">
        <v>413.02457886100001</v>
      </c>
      <c r="BS102" s="67">
        <f t="shared" si="167"/>
        <v>178.87908450400016</v>
      </c>
      <c r="BT102" s="67">
        <f t="shared" si="133"/>
        <v>171.12479491599998</v>
      </c>
      <c r="BU102" s="67">
        <f t="shared" si="134"/>
        <v>14.627787689</v>
      </c>
      <c r="BV102" s="67">
        <f t="shared" si="135"/>
        <v>3.6108140220472649</v>
      </c>
      <c r="BW102" s="67">
        <f t="shared" si="136"/>
        <v>1.0338649214677394E-2</v>
      </c>
      <c r="BX102" s="67">
        <f t="shared" si="183"/>
        <v>364.23157066300007</v>
      </c>
      <c r="BY102" s="67">
        <f t="shared" si="137"/>
        <v>180.04681581</v>
      </c>
      <c r="BZ102" s="67">
        <f t="shared" si="138"/>
        <v>179.17255342499999</v>
      </c>
      <c r="CA102" s="67">
        <f t="shared" si="139"/>
        <v>55.569807673</v>
      </c>
      <c r="CB102" s="40">
        <f t="shared" si="140"/>
        <v>341.48343478499964</v>
      </c>
      <c r="CC102" s="40">
        <f>SUMIFS($CB$3:$CB102,$D$3:$D102,D102)</f>
        <v>1446.1080991589993</v>
      </c>
      <c r="CD102" s="40">
        <f t="shared" si="169"/>
        <v>3846.9758206879992</v>
      </c>
      <c r="CE102" s="73">
        <f t="shared" si="208"/>
        <v>5.3604825079751395E-2</v>
      </c>
      <c r="CF102" s="73">
        <f t="shared" si="208"/>
        <v>0.29492395692237428</v>
      </c>
      <c r="CG102" s="73">
        <f t="shared" si="208"/>
        <v>0.71616690460310251</v>
      </c>
      <c r="CH102" s="14">
        <f t="shared" si="141"/>
        <v>84.29389329637128</v>
      </c>
      <c r="CI102" s="14">
        <f t="shared" si="142"/>
        <v>0.24135416236046214</v>
      </c>
      <c r="CJ102" s="14">
        <f t="shared" si="184"/>
        <v>825.67192954170685</v>
      </c>
      <c r="CK102" s="264">
        <f t="shared" si="185"/>
        <v>2.7189712069274554</v>
      </c>
      <c r="CL102" s="81">
        <f t="shared" si="143"/>
        <v>356.11122247399965</v>
      </c>
      <c r="CM102" s="81">
        <f t="shared" si="144"/>
        <v>0.25169281157513956</v>
      </c>
      <c r="CN102" s="40">
        <f t="shared" si="145"/>
        <v>112.804719017</v>
      </c>
      <c r="CO102" s="40">
        <f>SUMIFS($CN$3:$CN102,$D$3:$D102,D102)</f>
        <v>392.20566657899997</v>
      </c>
      <c r="CP102" s="40">
        <f t="shared" si="186"/>
        <v>2249.1272504869999</v>
      </c>
      <c r="CQ102" s="73">
        <f t="shared" si="209"/>
        <v>-0.12648868664064106</v>
      </c>
      <c r="CR102" s="73">
        <f t="shared" si="209"/>
        <v>-4.2470222771975319E-2</v>
      </c>
      <c r="CS102" s="73">
        <f t="shared" si="209"/>
        <v>3.7531889823303466E-2</v>
      </c>
      <c r="CT102" s="40">
        <f t="shared" si="146"/>
        <v>27.845417901846151</v>
      </c>
      <c r="CU102" s="40">
        <f t="shared" si="147"/>
        <v>7.9728284582228526E-2</v>
      </c>
      <c r="CV102" s="40">
        <f t="shared" si="148"/>
        <v>0.27720369566330544</v>
      </c>
      <c r="CW102" s="40">
        <f t="shared" si="187"/>
        <v>484.46947977325817</v>
      </c>
      <c r="CX102" s="267">
        <f t="shared" si="188"/>
        <v>1.5896414533992043</v>
      </c>
      <c r="CY102" s="67">
        <v>79.841647855999994</v>
      </c>
      <c r="CZ102" s="67">
        <f t="shared" si="149"/>
        <v>19.708608557300803</v>
      </c>
      <c r="DA102" s="67">
        <f t="shared" si="189"/>
        <v>230.59138203337272</v>
      </c>
      <c r="DB102" s="67">
        <v>0</v>
      </c>
      <c r="DC102" s="67">
        <f t="shared" si="150"/>
        <v>0</v>
      </c>
      <c r="DD102" s="67">
        <f t="shared" si="151"/>
        <v>32.963071161000002</v>
      </c>
      <c r="DE102" s="67">
        <f t="shared" si="152"/>
        <v>8.1368093445453482</v>
      </c>
      <c r="DF102" s="81">
        <f t="shared" si="153"/>
        <v>1305.2501418950003</v>
      </c>
      <c r="DG102" s="81">
        <f t="shared" si="154"/>
        <v>0.92252660767069339</v>
      </c>
      <c r="DH102" s="40">
        <f t="shared" si="155"/>
        <v>228.67871576799965</v>
      </c>
      <c r="DI102" s="40">
        <f>SUMIFS($DH$3:$DH102,$D$3:$D102,D102)</f>
        <v>1053.9024325799992</v>
      </c>
      <c r="DJ102" s="40">
        <f t="shared" si="170"/>
        <v>1597.8485702009991</v>
      </c>
      <c r="DK102" s="40">
        <f t="shared" si="156"/>
        <v>56.448475394525126</v>
      </c>
      <c r="DL102" s="40">
        <f t="shared" si="190"/>
        <v>341.20244976844884</v>
      </c>
      <c r="DM102" s="73">
        <f t="shared" si="210"/>
        <v>0.17289057108865968</v>
      </c>
      <c r="DN102" s="73">
        <f t="shared" si="210"/>
        <v>0.49035237625227523</v>
      </c>
      <c r="DO102" s="73">
        <f t="shared" si="210"/>
        <v>20.638600280615339</v>
      </c>
      <c r="DP102" s="67">
        <f t="shared" si="157"/>
        <v>0.16162587777823365</v>
      </c>
      <c r="DQ102" s="264">
        <f t="shared" si="191"/>
        <v>1.1293297535282512</v>
      </c>
      <c r="DR102" s="81">
        <f t="shared" si="158"/>
        <v>243.30650345699965</v>
      </c>
      <c r="DS102" s="81">
        <f t="shared" si="192"/>
        <v>1962.0801408639993</v>
      </c>
      <c r="DT102" s="81">
        <f t="shared" si="159"/>
        <v>0.17196452699291101</v>
      </c>
      <c r="DU102" s="264">
        <f t="shared" si="193"/>
        <v>1.3867618766939089</v>
      </c>
      <c r="DV102" s="70">
        <v>572.07677158000001</v>
      </c>
      <c r="DW102" s="70">
        <v>637.31319055300003</v>
      </c>
      <c r="DX102" s="217">
        <v>79.04577691811734</v>
      </c>
      <c r="DY102" s="218">
        <f t="shared" si="160"/>
        <v>1940.5576331446273</v>
      </c>
      <c r="DZ102" s="218">
        <f t="shared" si="194"/>
        <v>23086.813286306944</v>
      </c>
      <c r="EA102" s="71">
        <f t="shared" si="215"/>
        <v>0.14098838623929444</v>
      </c>
      <c r="EB102" s="219">
        <f t="shared" si="161"/>
        <v>1461.0175886579241</v>
      </c>
      <c r="EC102" s="219">
        <f t="shared" si="195"/>
        <v>16105.879420831265</v>
      </c>
      <c r="ED102" s="71">
        <f t="shared" si="216"/>
        <v>0.16803926480761056</v>
      </c>
      <c r="EE102" s="219">
        <f t="shared" si="162"/>
        <v>1508.5504493342403</v>
      </c>
      <c r="EF102" s="219">
        <f t="shared" si="196"/>
        <v>17925.239735636154</v>
      </c>
      <c r="EG102" s="71">
        <f t="shared" si="217"/>
        <v>5.142521993928173E-2</v>
      </c>
      <c r="EH102" s="219">
        <f t="shared" si="163"/>
        <v>142.70809069768924</v>
      </c>
      <c r="EI102" s="219">
        <f t="shared" si="197"/>
        <v>3008.0289105343541</v>
      </c>
      <c r="EJ102" s="74">
        <f t="shared" si="218"/>
        <v>-2.3717902416909076E-2</v>
      </c>
    </row>
    <row r="103" spans="1:140">
      <c r="A103" s="66">
        <v>40664</v>
      </c>
      <c r="B103" s="86">
        <f t="shared" si="110"/>
        <v>5</v>
      </c>
      <c r="C103" t="str">
        <f t="shared" si="111"/>
        <v>Mayo</v>
      </c>
      <c r="D103">
        <f t="shared" si="164"/>
        <v>2011</v>
      </c>
      <c r="E103" s="65">
        <f t="shared" si="112"/>
        <v>141486.44939257129</v>
      </c>
      <c r="F103" s="65">
        <f t="shared" si="113"/>
        <v>3994.3333333333335</v>
      </c>
      <c r="G103" s="40">
        <f t="shared" si="114"/>
        <v>1733.6074537179998</v>
      </c>
      <c r="H103" s="67">
        <f t="shared" si="165"/>
        <v>1.2252816161269946</v>
      </c>
      <c r="I103" s="67">
        <f>SUMIFS($G$3:$G103,$D$3:$D103,D103)</f>
        <v>7353.1422735649994</v>
      </c>
      <c r="J103" s="14">
        <f t="shared" si="171"/>
        <v>17495.008246712998</v>
      </c>
      <c r="K103" s="14">
        <f t="shared" si="172"/>
        <v>12.365147561354783</v>
      </c>
      <c r="L103" s="71">
        <f t="shared" si="198"/>
        <v>0.20537851014103481</v>
      </c>
      <c r="M103" s="71">
        <f t="shared" si="199"/>
        <v>0.12817211329735301</v>
      </c>
      <c r="N103" s="71">
        <f t="shared" si="211"/>
        <v>0.19913353798453248</v>
      </c>
      <c r="O103" s="67">
        <f t="shared" si="115"/>
        <v>1293.9471212219999</v>
      </c>
      <c r="P103" s="67">
        <f t="shared" si="116"/>
        <v>0.91453784215885359</v>
      </c>
      <c r="Q103" s="67">
        <f>SUMIFS($O$3:$O103,$D$3:$D103,D103)</f>
        <v>5202.6704685499999</v>
      </c>
      <c r="R103" s="67">
        <f t="shared" si="168"/>
        <v>12243.107723964</v>
      </c>
      <c r="S103" s="71">
        <f t="shared" si="200"/>
        <v>0.16778242730402848</v>
      </c>
      <c r="T103" s="71">
        <f t="shared" si="201"/>
        <v>0.19188156036562987</v>
      </c>
      <c r="U103" s="71">
        <f t="shared" si="201"/>
        <v>0.23216018189324372</v>
      </c>
      <c r="V103" s="67">
        <v>746.13892681200002</v>
      </c>
      <c r="W103" s="67">
        <f t="shared" si="173"/>
        <v>5689.3628685970007</v>
      </c>
      <c r="X103" s="71">
        <f t="shared" si="212"/>
        <v>0.14916523801025861</v>
      </c>
      <c r="Y103" s="71">
        <f t="shared" si="202"/>
        <v>0.2375342832168843</v>
      </c>
      <c r="Z103" s="67">
        <v>565.57073255499984</v>
      </c>
      <c r="AA103" s="67">
        <f t="shared" si="174"/>
        <v>6565.1046152560002</v>
      </c>
      <c r="AB103" s="71">
        <f t="shared" si="213"/>
        <v>0.32034398211938564</v>
      </c>
      <c r="AC103" s="71">
        <f t="shared" si="203"/>
        <v>0.19293677246773555</v>
      </c>
      <c r="AD103" s="67">
        <v>268.12385762099996</v>
      </c>
      <c r="AE103" s="67">
        <v>298.56688009099997</v>
      </c>
      <c r="AF103" s="71">
        <f t="shared" si="204"/>
        <v>0.17133739755884414</v>
      </c>
      <c r="AG103" s="71">
        <f t="shared" si="205"/>
        <v>0.19341424987868705</v>
      </c>
      <c r="AH103" s="67">
        <f t="shared" si="117"/>
        <v>132.01360260799999</v>
      </c>
      <c r="AI103" s="67">
        <f t="shared" si="118"/>
        <v>9.330476747049625E-2</v>
      </c>
      <c r="AJ103" s="67">
        <f t="shared" si="119"/>
        <v>57.674501704999997</v>
      </c>
      <c r="AK103" s="67">
        <f t="shared" si="120"/>
        <v>4.0763268816630706E-2</v>
      </c>
      <c r="AL103" s="67">
        <f t="shared" si="121"/>
        <v>249.97222818299997</v>
      </c>
      <c r="AM103" s="67">
        <f t="shared" si="122"/>
        <v>62.581714474588992</v>
      </c>
      <c r="AN103" s="67">
        <v>95.243968615</v>
      </c>
      <c r="AO103" s="67">
        <f t="shared" si="123"/>
        <v>23.844772247767672</v>
      </c>
      <c r="AP103" s="81">
        <f>SUMIFS($AO$3:$AO103,$D$3:$D103,D103)</f>
        <v>132.15832386754664</v>
      </c>
      <c r="AQ103" s="67">
        <v>0</v>
      </c>
      <c r="AR103" s="67">
        <f t="shared" si="124"/>
        <v>0</v>
      </c>
      <c r="AS103" s="81">
        <f>SUMIFS($AR$3:$AR103,$D$3:$D103,D103)</f>
        <v>0</v>
      </c>
      <c r="AT103" s="67">
        <f t="shared" si="166"/>
        <v>154.72825956799997</v>
      </c>
      <c r="AU103" s="79">
        <f t="shared" si="125"/>
        <v>95.243968615</v>
      </c>
      <c r="AV103" s="40">
        <f t="shared" si="126"/>
        <v>1165.6688305330003</v>
      </c>
      <c r="AW103" s="67">
        <f t="shared" si="127"/>
        <v>0.82387312391924616</v>
      </c>
      <c r="AX103" s="67">
        <f>SUMIFS($AV$3:$AV103,$D$3:$D103,D103)</f>
        <v>5339.0955512210003</v>
      </c>
      <c r="AY103" s="67">
        <f t="shared" si="175"/>
        <v>13711.703669476001</v>
      </c>
      <c r="AZ103" s="67">
        <f t="shared" si="176"/>
        <v>9.6911780091613</v>
      </c>
      <c r="BA103" s="262">
        <f t="shared" si="128"/>
        <v>1095.2249276780003</v>
      </c>
      <c r="BB103" s="262">
        <f t="shared" si="129"/>
        <v>0.7740846790487802</v>
      </c>
      <c r="BC103" s="262">
        <f t="shared" si="177"/>
        <v>12854.03357951</v>
      </c>
      <c r="BD103" s="262">
        <f t="shared" si="178"/>
        <v>9.0849926863631492</v>
      </c>
      <c r="BE103" s="260">
        <f t="shared" si="130"/>
        <v>1064.3505605610003</v>
      </c>
      <c r="BF103" s="260">
        <f t="shared" si="131"/>
        <v>0.7522632486223686</v>
      </c>
      <c r="BG103" s="260">
        <f t="shared" si="179"/>
        <v>12490.910638648002</v>
      </c>
      <c r="BH103" s="260">
        <f t="shared" si="180"/>
        <v>8.8283441221925489</v>
      </c>
      <c r="BI103" s="71">
        <f t="shared" si="206"/>
        <v>0.28797250000832975</v>
      </c>
      <c r="BJ103" s="71">
        <f t="shared" si="181"/>
        <v>0.22683810429685924</v>
      </c>
      <c r="BK103" s="74">
        <f t="shared" si="214"/>
        <v>0.14248459118178114</v>
      </c>
      <c r="BL103" s="67">
        <f t="shared" si="132"/>
        <v>615.07388026800015</v>
      </c>
      <c r="BM103" s="67">
        <f>SUMIFS($BL$3:$BL103,$D$3:$D103,D103)</f>
        <v>2938.6586128690005</v>
      </c>
      <c r="BN103" s="67">
        <f t="shared" si="182"/>
        <v>7234.9874323290014</v>
      </c>
      <c r="BO103" s="71">
        <f t="shared" si="207"/>
        <v>0.18614095020258192</v>
      </c>
      <c r="BP103" s="71">
        <f t="shared" si="207"/>
        <v>0.15159157291377956</v>
      </c>
      <c r="BQ103" s="71">
        <f t="shared" si="207"/>
        <v>0.13448710614351711</v>
      </c>
      <c r="BR103" s="67">
        <v>413.40000212199999</v>
      </c>
      <c r="BS103" s="67">
        <f t="shared" si="167"/>
        <v>201.67387814600016</v>
      </c>
      <c r="BT103" s="67">
        <f t="shared" si="133"/>
        <v>130.33887503699998</v>
      </c>
      <c r="BU103" s="67">
        <f t="shared" si="134"/>
        <v>30.874367117000002</v>
      </c>
      <c r="BV103" s="67">
        <f t="shared" si="135"/>
        <v>7.7295419636985727</v>
      </c>
      <c r="BW103" s="67">
        <f t="shared" si="136"/>
        <v>2.18214304264116E-2</v>
      </c>
      <c r="BX103" s="67">
        <f t="shared" si="183"/>
        <v>363.12294086200006</v>
      </c>
      <c r="BY103" s="67">
        <f t="shared" si="137"/>
        <v>199.15728811800003</v>
      </c>
      <c r="BZ103" s="67">
        <f t="shared" si="138"/>
        <v>162.27479966800001</v>
      </c>
      <c r="CA103" s="67">
        <f t="shared" si="139"/>
        <v>27.949620325000001</v>
      </c>
      <c r="CB103" s="40">
        <f t="shared" si="140"/>
        <v>567.93862318499941</v>
      </c>
      <c r="CC103" s="40">
        <f>SUMIFS($CB$3:$CB103,$D$3:$D103,D103)</f>
        <v>2014.0467223439987</v>
      </c>
      <c r="CD103" s="40">
        <f t="shared" si="169"/>
        <v>3783.3045772369983</v>
      </c>
      <c r="CE103" s="73">
        <f t="shared" si="208"/>
        <v>-0.10080786703051114</v>
      </c>
      <c r="CF103" s="73">
        <f t="shared" si="208"/>
        <v>0.15196258273363417</v>
      </c>
      <c r="CG103" s="73">
        <f t="shared" si="208"/>
        <v>0.46183313266457415</v>
      </c>
      <c r="CH103" s="14">
        <f t="shared" si="141"/>
        <v>142.18608608487008</v>
      </c>
      <c r="CI103" s="14">
        <f t="shared" si="142"/>
        <v>0.40140849220774838</v>
      </c>
      <c r="CJ103" s="14">
        <f t="shared" si="184"/>
        <v>834.2391813897184</v>
      </c>
      <c r="CK103" s="264">
        <f t="shared" si="185"/>
        <v>2.6739695521934834</v>
      </c>
      <c r="CL103" s="81">
        <f t="shared" si="143"/>
        <v>598.81299030199943</v>
      </c>
      <c r="CM103" s="81">
        <f t="shared" si="144"/>
        <v>0.42322992263416004</v>
      </c>
      <c r="CN103" s="40">
        <f t="shared" si="145"/>
        <v>221.02686007799997</v>
      </c>
      <c r="CO103" s="40">
        <f>SUMIFS($CN$3:$CN103,$D$3:$D103,D103)</f>
        <v>613.23252665699988</v>
      </c>
      <c r="CP103" s="40">
        <f t="shared" si="186"/>
        <v>2330.4910929529997</v>
      </c>
      <c r="CQ103" s="73">
        <f t="shared" si="209"/>
        <v>0.582572565430586</v>
      </c>
      <c r="CR103" s="73">
        <f t="shared" si="209"/>
        <v>0.1164611364771142</v>
      </c>
      <c r="CS103" s="73">
        <f t="shared" si="209"/>
        <v>6.9129349182486033E-2</v>
      </c>
      <c r="CT103" s="40">
        <f t="shared" si="146"/>
        <v>55.335106420262029</v>
      </c>
      <c r="CU103" s="40">
        <f t="shared" si="147"/>
        <v>0.15621768800256919</v>
      </c>
      <c r="CV103" s="40">
        <f t="shared" si="148"/>
        <v>0.43342138366587457</v>
      </c>
      <c r="CW103" s="40">
        <f t="shared" si="187"/>
        <v>510.25848410567539</v>
      </c>
      <c r="CX103" s="267">
        <f t="shared" si="188"/>
        <v>1.6471479091872396</v>
      </c>
      <c r="CY103" s="67">
        <v>106.05382996699998</v>
      </c>
      <c r="CZ103" s="67">
        <f t="shared" si="149"/>
        <v>26.5510715097221</v>
      </c>
      <c r="DA103" s="67">
        <f t="shared" si="189"/>
        <v>239.96211395807077</v>
      </c>
      <c r="DB103" s="67">
        <v>0</v>
      </c>
      <c r="DC103" s="67">
        <f t="shared" si="150"/>
        <v>0</v>
      </c>
      <c r="DD103" s="67">
        <f t="shared" si="151"/>
        <v>114.97303011099999</v>
      </c>
      <c r="DE103" s="67">
        <f t="shared" si="152"/>
        <v>28.784034910539926</v>
      </c>
      <c r="DF103" s="81">
        <f t="shared" si="153"/>
        <v>1386.6956906110004</v>
      </c>
      <c r="DG103" s="81">
        <f t="shared" si="154"/>
        <v>0.98009081192181535</v>
      </c>
      <c r="DH103" s="40">
        <f t="shared" si="155"/>
        <v>346.91176310699944</v>
      </c>
      <c r="DI103" s="40">
        <f>SUMIFS($DH$3:$DH103,$D$3:$D103,D103)</f>
        <v>1400.8141956869986</v>
      </c>
      <c r="DJ103" s="40">
        <f t="shared" si="170"/>
        <v>1452.8134842839984</v>
      </c>
      <c r="DK103" s="40">
        <f t="shared" si="156"/>
        <v>86.850979664608062</v>
      </c>
      <c r="DL103" s="40">
        <f t="shared" si="190"/>
        <v>323.980697284043</v>
      </c>
      <c r="DM103" s="73">
        <f t="shared" si="210"/>
        <v>-0.29481860937770754</v>
      </c>
      <c r="DN103" s="73">
        <f t="shared" si="210"/>
        <v>0.16822456252510531</v>
      </c>
      <c r="DO103" s="73">
        <f t="shared" si="210"/>
        <v>2.5586170196793345</v>
      </c>
      <c r="DP103" s="67">
        <f t="shared" si="157"/>
        <v>0.24519080420517922</v>
      </c>
      <c r="DQ103" s="264">
        <f t="shared" si="191"/>
        <v>1.0268216430062438</v>
      </c>
      <c r="DR103" s="81">
        <f t="shared" si="158"/>
        <v>377.78613022399946</v>
      </c>
      <c r="DS103" s="81">
        <f t="shared" si="192"/>
        <v>1815.9364251459986</v>
      </c>
      <c r="DT103" s="81">
        <f t="shared" si="159"/>
        <v>0.26701223463159085</v>
      </c>
      <c r="DU103" s="264">
        <f t="shared" si="193"/>
        <v>1.2834702071768462</v>
      </c>
      <c r="DV103" s="70">
        <v>594.94501857</v>
      </c>
      <c r="DW103" s="70">
        <v>659.84016377900002</v>
      </c>
      <c r="DX103" s="217">
        <v>79.04577691811734</v>
      </c>
      <c r="DY103" s="218">
        <f t="shared" si="160"/>
        <v>2193.1689728520537</v>
      </c>
      <c r="DZ103" s="218">
        <f t="shared" si="194"/>
        <v>23138.610658638361</v>
      </c>
      <c r="EA103" s="71">
        <f t="shared" si="215"/>
        <v>0.12126168742497501</v>
      </c>
      <c r="EB103" s="219">
        <f t="shared" si="161"/>
        <v>1636.9592047433293</v>
      </c>
      <c r="EC103" s="219">
        <f t="shared" si="195"/>
        <v>16198.753545908945</v>
      </c>
      <c r="ED103" s="71">
        <f t="shared" si="216"/>
        <v>0.15310587637016737</v>
      </c>
      <c r="EE103" s="219">
        <f t="shared" si="162"/>
        <v>1474.675657550313</v>
      </c>
      <c r="EF103" s="219">
        <f t="shared" si="196"/>
        <v>18138.711720026513</v>
      </c>
      <c r="EG103" s="71">
        <f t="shared" si="217"/>
        <v>6.7873585880951826E-2</v>
      </c>
      <c r="EH103" s="219">
        <f t="shared" si="163"/>
        <v>279.61880911988419</v>
      </c>
      <c r="EI103" s="219">
        <f t="shared" si="197"/>
        <v>3093.0229754348206</v>
      </c>
      <c r="EJ103" s="74">
        <f t="shared" si="218"/>
        <v>1.0227606665753619E-3</v>
      </c>
    </row>
    <row r="104" spans="1:140">
      <c r="A104" s="66">
        <v>40695</v>
      </c>
      <c r="B104" s="86">
        <f t="shared" si="110"/>
        <v>6</v>
      </c>
      <c r="C104" t="str">
        <f t="shared" si="111"/>
        <v>Junio</v>
      </c>
      <c r="D104">
        <f t="shared" si="164"/>
        <v>2011</v>
      </c>
      <c r="E104" s="65">
        <f t="shared" si="112"/>
        <v>141486.44939257129</v>
      </c>
      <c r="F104" s="65">
        <f t="shared" si="113"/>
        <v>3994.9545454545455</v>
      </c>
      <c r="G104" s="40">
        <f t="shared" si="114"/>
        <v>1404.5063388080002</v>
      </c>
      <c r="H104" s="67">
        <f t="shared" si="165"/>
        <v>0.99267904794969264</v>
      </c>
      <c r="I104" s="67">
        <f>SUMIFS($G$3:$G104,$D$3:$D104,D104)</f>
        <v>8757.6486123729992</v>
      </c>
      <c r="J104" s="14">
        <f t="shared" si="171"/>
        <v>17550.800449410999</v>
      </c>
      <c r="K104" s="14">
        <f t="shared" si="172"/>
        <v>12.404580456121405</v>
      </c>
      <c r="L104" s="71">
        <f t="shared" si="198"/>
        <v>0.1756825813700198</v>
      </c>
      <c r="M104" s="71">
        <f t="shared" si="199"/>
        <v>4.1366959242317813E-2</v>
      </c>
      <c r="N104" s="71">
        <f t="shared" si="211"/>
        <v>0.17494193508559275</v>
      </c>
      <c r="O104" s="67">
        <f t="shared" si="115"/>
        <v>1053.815826925</v>
      </c>
      <c r="P104" s="67">
        <f t="shared" si="116"/>
        <v>0.74481749414819243</v>
      </c>
      <c r="Q104" s="67">
        <f>SUMIFS($O$3:$O104,$D$3:$D104,D104)</f>
        <v>6256.4862954749997</v>
      </c>
      <c r="R104" s="67">
        <f t="shared" si="168"/>
        <v>12337.996205092999</v>
      </c>
      <c r="S104" s="71">
        <f t="shared" si="200"/>
        <v>9.8952732493235551E-2</v>
      </c>
      <c r="T104" s="71">
        <f t="shared" si="201"/>
        <v>0.175143825337988</v>
      </c>
      <c r="U104" s="71">
        <f t="shared" si="201"/>
        <v>0.20715877851288766</v>
      </c>
      <c r="V104" s="67">
        <v>453.388693612</v>
      </c>
      <c r="W104" s="67">
        <f t="shared" si="173"/>
        <v>5684.7500658630006</v>
      </c>
      <c r="X104" s="71">
        <f t="shared" si="212"/>
        <v>0.11442845111862532</v>
      </c>
      <c r="Y104" s="71">
        <f t="shared" si="202"/>
        <v>-1.0071588784756336E-2</v>
      </c>
      <c r="Z104" s="67">
        <v>564.72105083300005</v>
      </c>
      <c r="AA104" s="67">
        <f t="shared" si="174"/>
        <v>6632.7850101650001</v>
      </c>
      <c r="AB104" s="71">
        <f t="shared" si="213"/>
        <v>0.30365536294187567</v>
      </c>
      <c r="AC104" s="71">
        <f t="shared" si="203"/>
        <v>0.13616671815946724</v>
      </c>
      <c r="AD104" s="67">
        <v>295.83319233700001</v>
      </c>
      <c r="AE104" s="67">
        <v>281.86338373300003</v>
      </c>
      <c r="AF104" s="71">
        <f t="shared" si="204"/>
        <v>0.27560323334293524</v>
      </c>
      <c r="AG104" s="71">
        <f t="shared" si="205"/>
        <v>0.10487080747559108</v>
      </c>
      <c r="AH104" s="67">
        <f t="shared" si="117"/>
        <v>95.355346682000004</v>
      </c>
      <c r="AI104" s="67">
        <f t="shared" si="118"/>
        <v>6.7395391637417548E-2</v>
      </c>
      <c r="AJ104" s="67">
        <f t="shared" si="119"/>
        <v>80.961959204999999</v>
      </c>
      <c r="AK104" s="67">
        <f t="shared" si="120"/>
        <v>5.7222412148008064E-2</v>
      </c>
      <c r="AL104" s="67">
        <f t="shared" si="121"/>
        <v>174.373205996</v>
      </c>
      <c r="AM104" s="67">
        <f t="shared" si="122"/>
        <v>43.648357950505755</v>
      </c>
      <c r="AN104" s="67">
        <v>78.971872789999992</v>
      </c>
      <c r="AO104" s="67">
        <f t="shared" si="123"/>
        <v>19.767902711147013</v>
      </c>
      <c r="AP104" s="81">
        <f>SUMIFS($AO$3:$AO104,$D$3:$D104,D104)</f>
        <v>151.92622657869364</v>
      </c>
      <c r="AQ104" s="67">
        <v>0</v>
      </c>
      <c r="AR104" s="67">
        <f t="shared" si="124"/>
        <v>0</v>
      </c>
      <c r="AS104" s="81">
        <f>SUMIFS($AR$3:$AR104,$D$3:$D104,D104)</f>
        <v>0</v>
      </c>
      <c r="AT104" s="67">
        <f t="shared" si="166"/>
        <v>95.401333206000004</v>
      </c>
      <c r="AU104" s="79">
        <f t="shared" si="125"/>
        <v>78.971872789999992</v>
      </c>
      <c r="AV104" s="40">
        <f t="shared" si="126"/>
        <v>1197.5415645380001</v>
      </c>
      <c r="AW104" s="67">
        <f t="shared" si="127"/>
        <v>0.84640018155751151</v>
      </c>
      <c r="AX104" s="67">
        <f>SUMIFS($AV$3:$AV104,$D$3:$D104,D104)</f>
        <v>6536.6371157590002</v>
      </c>
      <c r="AY104" s="67">
        <f t="shared" si="175"/>
        <v>13775.083453962001</v>
      </c>
      <c r="AZ104" s="67">
        <f t="shared" si="176"/>
        <v>9.7359736661009588</v>
      </c>
      <c r="BA104" s="262">
        <f t="shared" si="128"/>
        <v>1071.1182136010002</v>
      </c>
      <c r="BB104" s="262">
        <f t="shared" si="129"/>
        <v>0.75704650035358012</v>
      </c>
      <c r="BC104" s="262">
        <f t="shared" si="177"/>
        <v>12868.286851330002</v>
      </c>
      <c r="BD104" s="262">
        <f t="shared" si="178"/>
        <v>9.0950666347032154</v>
      </c>
      <c r="BE104" s="260">
        <f t="shared" si="130"/>
        <v>1068.3340630180003</v>
      </c>
      <c r="BF104" s="260">
        <f t="shared" si="131"/>
        <v>0.75507871432534013</v>
      </c>
      <c r="BG104" s="260">
        <f t="shared" si="179"/>
        <v>12517.641222270002</v>
      </c>
      <c r="BH104" s="260">
        <f t="shared" si="180"/>
        <v>8.8472368032491158</v>
      </c>
      <c r="BI104" s="71">
        <f t="shared" si="206"/>
        <v>5.58824901356616E-2</v>
      </c>
      <c r="BJ104" s="71">
        <f t="shared" si="181"/>
        <v>0.19149566928480932</v>
      </c>
      <c r="BK104" s="74">
        <f t="shared" si="214"/>
        <v>0.12706228408399256</v>
      </c>
      <c r="BL104" s="67">
        <f t="shared" si="132"/>
        <v>620.69462413899998</v>
      </c>
      <c r="BM104" s="67">
        <f>SUMIFS($BL$3:$BL104,$D$3:$D104,D104)</f>
        <v>3559.3532370080006</v>
      </c>
      <c r="BN104" s="67">
        <f t="shared" si="182"/>
        <v>7331.689159736</v>
      </c>
      <c r="BO104" s="71">
        <f t="shared" si="207"/>
        <v>0.18454778301404917</v>
      </c>
      <c r="BP104" s="71">
        <f t="shared" si="207"/>
        <v>0.15720595846759533</v>
      </c>
      <c r="BQ104" s="71">
        <f t="shared" si="207"/>
        <v>0.13728792617088614</v>
      </c>
      <c r="BR104" s="67">
        <v>412.98876706300001</v>
      </c>
      <c r="BS104" s="67">
        <f t="shared" si="167"/>
        <v>207.70585707599997</v>
      </c>
      <c r="BT104" s="67">
        <f t="shared" si="133"/>
        <v>122.97790912399999</v>
      </c>
      <c r="BU104" s="67">
        <f t="shared" si="134"/>
        <v>2.7841505829999997</v>
      </c>
      <c r="BV104" s="67">
        <f t="shared" si="135"/>
        <v>0.69691671114701492</v>
      </c>
      <c r="BW104" s="67">
        <f t="shared" si="136"/>
        <v>1.9677860282400874E-3</v>
      </c>
      <c r="BX104" s="67">
        <f t="shared" si="183"/>
        <v>350.64562905999998</v>
      </c>
      <c r="BY104" s="67">
        <f t="shared" si="137"/>
        <v>220.50434337600004</v>
      </c>
      <c r="BZ104" s="67">
        <f t="shared" si="138"/>
        <v>143.44496258699999</v>
      </c>
      <c r="CA104" s="67">
        <f t="shared" si="139"/>
        <v>87.135574728999984</v>
      </c>
      <c r="CB104" s="40">
        <f t="shared" si="140"/>
        <v>206.96477427000013</v>
      </c>
      <c r="CC104" s="40">
        <f>SUMIFS($CB$3:$CB104,$D$3:$D104,D104)</f>
        <v>2221.011496613999</v>
      </c>
      <c r="CD104" s="40">
        <f t="shared" si="169"/>
        <v>3775.7169954489982</v>
      </c>
      <c r="CE104" s="73">
        <f t="shared" si="208"/>
        <v>-3.5364709702600083E-2</v>
      </c>
      <c r="CF104" s="73">
        <f t="shared" si="208"/>
        <v>0.13148714654758864</v>
      </c>
      <c r="CG104" s="73">
        <f t="shared" si="208"/>
        <v>0.39044395868774107</v>
      </c>
      <c r="CH104" s="14">
        <f t="shared" si="141"/>
        <v>51.806540453754202</v>
      </c>
      <c r="CI104" s="14">
        <f t="shared" si="142"/>
        <v>0.14627886639218099</v>
      </c>
      <c r="CJ104" s="14">
        <f t="shared" si="184"/>
        <v>840.89667899844744</v>
      </c>
      <c r="CK104" s="264">
        <f t="shared" si="185"/>
        <v>2.6686067900204451</v>
      </c>
      <c r="CL104" s="81">
        <f t="shared" si="143"/>
        <v>209.74892485300015</v>
      </c>
      <c r="CM104" s="81">
        <f t="shared" si="144"/>
        <v>0.14824665242042109</v>
      </c>
      <c r="CN104" s="40">
        <f t="shared" si="145"/>
        <v>104.63789867200001</v>
      </c>
      <c r="CO104" s="40">
        <f>SUMIFS($CN$3:$CN104,$D$3:$D104,D104)</f>
        <v>717.87042532899989</v>
      </c>
      <c r="CP104" s="40">
        <f t="shared" si="186"/>
        <v>2288.276791454</v>
      </c>
      <c r="CQ104" s="73">
        <f t="shared" si="209"/>
        <v>-0.28746114426507829</v>
      </c>
      <c r="CR104" s="73">
        <f t="shared" si="209"/>
        <v>3.1250034479758604E-2</v>
      </c>
      <c r="CS104" s="73">
        <f t="shared" si="209"/>
        <v>4.1247395719570923E-2</v>
      </c>
      <c r="CT104" s="40">
        <f t="shared" si="146"/>
        <v>26.192512951381858</v>
      </c>
      <c r="CU104" s="40">
        <f t="shared" si="147"/>
        <v>7.395612733320453E-2</v>
      </c>
      <c r="CV104" s="40">
        <f t="shared" si="148"/>
        <v>0.50737751099907913</v>
      </c>
      <c r="CW104" s="40">
        <f t="shared" si="187"/>
        <v>505.54834746967947</v>
      </c>
      <c r="CX104" s="267">
        <f t="shared" si="188"/>
        <v>1.6173116233236577</v>
      </c>
      <c r="CY104" s="67">
        <v>41.662717998999987</v>
      </c>
      <c r="CZ104" s="67">
        <f t="shared" si="149"/>
        <v>10.428834051792599</v>
      </c>
      <c r="DA104" s="67">
        <f t="shared" si="189"/>
        <v>238.29298807163522</v>
      </c>
      <c r="DB104" s="67">
        <v>0</v>
      </c>
      <c r="DC104" s="67">
        <f t="shared" si="150"/>
        <v>0</v>
      </c>
      <c r="DD104" s="67">
        <f t="shared" si="151"/>
        <v>62.975180673000018</v>
      </c>
      <c r="DE104" s="67">
        <f t="shared" si="152"/>
        <v>15.763678899589259</v>
      </c>
      <c r="DF104" s="81">
        <f t="shared" si="153"/>
        <v>1302.17946321</v>
      </c>
      <c r="DG104" s="81">
        <f t="shared" si="154"/>
        <v>0.92035630889071607</v>
      </c>
      <c r="DH104" s="40">
        <f t="shared" si="155"/>
        <v>102.32687559800013</v>
      </c>
      <c r="DI104" s="40">
        <f>SUMIFS($DH$3:$DH104,$D$3:$D104,D104)</f>
        <v>1503.1410712849988</v>
      </c>
      <c r="DJ104" s="40">
        <f t="shared" si="170"/>
        <v>1487.4402039949982</v>
      </c>
      <c r="DK104" s="40">
        <f t="shared" si="156"/>
        <v>25.614027502372341</v>
      </c>
      <c r="DL104" s="40">
        <f t="shared" si="190"/>
        <v>335.34833152876791</v>
      </c>
      <c r="DM104" s="73">
        <f t="shared" si="210"/>
        <v>0.51147178698962081</v>
      </c>
      <c r="DN104" s="73">
        <f t="shared" si="210"/>
        <v>0.18656838051217473</v>
      </c>
      <c r="DO104" s="73">
        <f t="shared" si="210"/>
        <v>1.8723624195156905</v>
      </c>
      <c r="DP104" s="67">
        <f t="shared" si="157"/>
        <v>7.232273905897646E-2</v>
      </c>
      <c r="DQ104" s="264">
        <f t="shared" si="191"/>
        <v>1.0512951666967874</v>
      </c>
      <c r="DR104" s="81">
        <f t="shared" si="158"/>
        <v>105.11102618100013</v>
      </c>
      <c r="DS104" s="81">
        <f t="shared" si="192"/>
        <v>1838.0858330549984</v>
      </c>
      <c r="DT104" s="81">
        <f t="shared" si="159"/>
        <v>7.4290525087216563E-2</v>
      </c>
      <c r="DU104" s="264">
        <f t="shared" si="193"/>
        <v>1.2991249981508877</v>
      </c>
      <c r="DV104" s="70">
        <v>599.05846739100002</v>
      </c>
      <c r="DW104" s="70">
        <v>663.53146162200005</v>
      </c>
      <c r="DX104" s="217">
        <v>78.594455190199881</v>
      </c>
      <c r="DY104" s="218">
        <f t="shared" si="160"/>
        <v>1787.0298043406137</v>
      </c>
      <c r="DZ104" s="218">
        <f t="shared" si="194"/>
        <v>23057.91222627665</v>
      </c>
      <c r="EA104" s="71">
        <f t="shared" si="215"/>
        <v>9.4939439999403463E-2</v>
      </c>
      <c r="EB104" s="219">
        <f t="shared" si="161"/>
        <v>1340.8271924205699</v>
      </c>
      <c r="EC104" s="219">
        <f t="shared" si="195"/>
        <v>16211.637601428089</v>
      </c>
      <c r="ED104" s="71">
        <f t="shared" si="216"/>
        <v>0.12567055453734266</v>
      </c>
      <c r="EE104" s="219">
        <f t="shared" si="162"/>
        <v>1523.6972654622132</v>
      </c>
      <c r="EF104" s="219">
        <f t="shared" si="196"/>
        <v>18091.797449006001</v>
      </c>
      <c r="EG104" s="71">
        <f t="shared" si="217"/>
        <v>4.9595250428750237E-2</v>
      </c>
      <c r="EH104" s="219">
        <f t="shared" si="163"/>
        <v>133.13648961466117</v>
      </c>
      <c r="EI104" s="219">
        <f t="shared" si="197"/>
        <v>3022.7953914198197</v>
      </c>
      <c r="EJ104" s="74">
        <f t="shared" si="218"/>
        <v>-2.706961414831166E-2</v>
      </c>
    </row>
    <row r="105" spans="1:140">
      <c r="A105" s="66">
        <v>40725</v>
      </c>
      <c r="B105" s="86">
        <f t="shared" si="110"/>
        <v>7</v>
      </c>
      <c r="C105" t="str">
        <f t="shared" si="111"/>
        <v>Julio</v>
      </c>
      <c r="D105">
        <f t="shared" si="164"/>
        <v>2011</v>
      </c>
      <c r="E105" s="65">
        <f t="shared" si="112"/>
        <v>141486.44939257129</v>
      </c>
      <c r="F105" s="65">
        <f t="shared" si="113"/>
        <v>3926.0476190476193</v>
      </c>
      <c r="G105" s="40">
        <f t="shared" si="114"/>
        <v>1754.4943487280002</v>
      </c>
      <c r="H105" s="67">
        <f t="shared" si="165"/>
        <v>1.2400440863845152</v>
      </c>
      <c r="I105" s="67">
        <f>SUMIFS($G$3:$G105,$D$3:$D105,D105)</f>
        <v>10512.142961100999</v>
      </c>
      <c r="J105" s="14">
        <f t="shared" si="171"/>
        <v>17975.383256325</v>
      </c>
      <c r="K105" s="14">
        <f t="shared" si="172"/>
        <v>12.70466771446792</v>
      </c>
      <c r="L105" s="71">
        <f t="shared" si="198"/>
        <v>0.19743251194668821</v>
      </c>
      <c r="M105" s="71">
        <f t="shared" si="199"/>
        <v>0.31925642688600853</v>
      </c>
      <c r="N105" s="71">
        <f t="shared" si="211"/>
        <v>0.20193687178339692</v>
      </c>
      <c r="O105" s="67">
        <f t="shared" si="115"/>
        <v>1257.7242505410002</v>
      </c>
      <c r="P105" s="67">
        <f t="shared" si="116"/>
        <v>0.88893618854713929</v>
      </c>
      <c r="Q105" s="67">
        <f>SUMIFS($O$3:$O105,$D$3:$D105,D105)</f>
        <v>7514.2105460160001</v>
      </c>
      <c r="R105" s="67">
        <f t="shared" si="168"/>
        <v>12587.344006678999</v>
      </c>
      <c r="S105" s="71">
        <f t="shared" si="200"/>
        <v>0.24727650258433176</v>
      </c>
      <c r="T105" s="71">
        <f t="shared" si="201"/>
        <v>0.18663030161836636</v>
      </c>
      <c r="U105" s="71">
        <f t="shared" si="201"/>
        <v>0.21645721448335919</v>
      </c>
      <c r="V105" s="67">
        <v>780.57820478400004</v>
      </c>
      <c r="W105" s="67">
        <f t="shared" si="173"/>
        <v>5927.3023040990001</v>
      </c>
      <c r="X105" s="71">
        <f t="shared" si="212"/>
        <v>0.15804883680654047</v>
      </c>
      <c r="Y105" s="71">
        <f t="shared" si="202"/>
        <v>0.45081883276419998</v>
      </c>
      <c r="Z105" s="67">
        <v>499.20519308600007</v>
      </c>
      <c r="AA105" s="67">
        <f t="shared" si="174"/>
        <v>6639.1512572629999</v>
      </c>
      <c r="AB105" s="71">
        <f t="shared" si="213"/>
        <v>0.27586947930219474</v>
      </c>
      <c r="AC105" s="71">
        <f t="shared" si="203"/>
        <v>1.2917500026783824E-2</v>
      </c>
      <c r="AD105" s="67">
        <v>281.63456277900002</v>
      </c>
      <c r="AE105" s="67">
        <v>262.25828409800005</v>
      </c>
      <c r="AF105" s="71">
        <f t="shared" si="204"/>
        <v>0.19369767424484707</v>
      </c>
      <c r="AG105" s="71">
        <f t="shared" si="205"/>
        <v>-2.7414841598172313E-3</v>
      </c>
      <c r="AH105" s="67">
        <f t="shared" si="117"/>
        <v>107.508025081</v>
      </c>
      <c r="AI105" s="67">
        <f t="shared" si="118"/>
        <v>7.5984679481712031E-2</v>
      </c>
      <c r="AJ105" s="67">
        <f t="shared" si="119"/>
        <v>202.659725229</v>
      </c>
      <c r="AK105" s="67">
        <f t="shared" si="120"/>
        <v>0.14323613752345712</v>
      </c>
      <c r="AL105" s="67">
        <f t="shared" si="121"/>
        <v>186.60234787699997</v>
      </c>
      <c r="AM105" s="67">
        <f t="shared" si="122"/>
        <v>47.529313442781408</v>
      </c>
      <c r="AN105" s="67">
        <v>89.377975933000002</v>
      </c>
      <c r="AO105" s="67">
        <f t="shared" si="123"/>
        <v>22.765382543852414</v>
      </c>
      <c r="AP105" s="81">
        <f>SUMIFS($AO$3:$AO105,$D$3:$D105,D105)</f>
        <v>174.69160912254605</v>
      </c>
      <c r="AQ105" s="67">
        <v>0</v>
      </c>
      <c r="AR105" s="67">
        <f t="shared" si="124"/>
        <v>0</v>
      </c>
      <c r="AS105" s="81">
        <f>SUMIFS($AR$3:$AR105,$D$3:$D105,D105)</f>
        <v>0</v>
      </c>
      <c r="AT105" s="67">
        <f t="shared" si="166"/>
        <v>97.224371943999969</v>
      </c>
      <c r="AU105" s="79">
        <f t="shared" si="125"/>
        <v>89.377975933000002</v>
      </c>
      <c r="AV105" s="40">
        <f t="shared" si="126"/>
        <v>1146.1850541479998</v>
      </c>
      <c r="AW105" s="67">
        <f t="shared" si="127"/>
        <v>0.8101023518992766</v>
      </c>
      <c r="AX105" s="67">
        <f>SUMIFS($AV$3:$AV105,$D$3:$D105,D105)</f>
        <v>7682.822169907</v>
      </c>
      <c r="AY105" s="67">
        <f t="shared" si="175"/>
        <v>13973.428403825999</v>
      </c>
      <c r="AZ105" s="67">
        <f t="shared" si="176"/>
        <v>9.8761602003701636</v>
      </c>
      <c r="BA105" s="262">
        <f t="shared" si="128"/>
        <v>1038.7934876449999</v>
      </c>
      <c r="BB105" s="262">
        <f t="shared" si="129"/>
        <v>0.73419998318195234</v>
      </c>
      <c r="BC105" s="262">
        <f t="shared" si="177"/>
        <v>13016.142702106999</v>
      </c>
      <c r="BD105" s="262">
        <f t="shared" si="178"/>
        <v>9.1995684095458046</v>
      </c>
      <c r="BE105" s="260">
        <f t="shared" si="130"/>
        <v>1021.3209846699999</v>
      </c>
      <c r="BF105" s="260">
        <f t="shared" si="131"/>
        <v>0.72185074192951237</v>
      </c>
      <c r="BG105" s="260">
        <f t="shared" si="179"/>
        <v>12668.213379936002</v>
      </c>
      <c r="BH105" s="260">
        <f t="shared" si="180"/>
        <v>8.9536584134544981</v>
      </c>
      <c r="BI105" s="71">
        <f t="shared" si="206"/>
        <v>0.20925992576968411</v>
      </c>
      <c r="BJ105" s="71">
        <f t="shared" si="181"/>
        <v>0.19411268690613226</v>
      </c>
      <c r="BK105" s="74">
        <f t="shared" si="214"/>
        <v>0.14073151605375545</v>
      </c>
      <c r="BL105" s="67">
        <f t="shared" si="132"/>
        <v>607.56679482799984</v>
      </c>
      <c r="BM105" s="67">
        <f>SUMIFS($BL$3:$BL105,$D$3:$D105,D105)</f>
        <v>4166.9200318360008</v>
      </c>
      <c r="BN105" s="67">
        <f t="shared" si="182"/>
        <v>7406.7576362339996</v>
      </c>
      <c r="BO105" s="71">
        <f t="shared" si="207"/>
        <v>0.1409741099904811</v>
      </c>
      <c r="BP105" s="71">
        <f t="shared" si="207"/>
        <v>0.15481053779711829</v>
      </c>
      <c r="BQ105" s="71">
        <f t="shared" si="207"/>
        <v>0.13754921023259414</v>
      </c>
      <c r="BR105" s="67">
        <v>414.76687674200002</v>
      </c>
      <c r="BS105" s="67">
        <f t="shared" si="167"/>
        <v>192.79991808599982</v>
      </c>
      <c r="BT105" s="67">
        <f t="shared" si="133"/>
        <v>108.91443018300001</v>
      </c>
      <c r="BU105" s="67">
        <f t="shared" si="134"/>
        <v>17.472502975000001</v>
      </c>
      <c r="BV105" s="67">
        <f t="shared" si="135"/>
        <v>4.450405260045847</v>
      </c>
      <c r="BW105" s="67">
        <f t="shared" si="136"/>
        <v>1.234924125243996E-2</v>
      </c>
      <c r="BX105" s="67">
        <f t="shared" si="183"/>
        <v>347.92932217100002</v>
      </c>
      <c r="BY105" s="67">
        <f t="shared" si="137"/>
        <v>233.117887575</v>
      </c>
      <c r="BZ105" s="67">
        <f t="shared" si="138"/>
        <v>143.34255120699999</v>
      </c>
      <c r="CA105" s="67">
        <f t="shared" si="139"/>
        <v>35.770887380000005</v>
      </c>
      <c r="CB105" s="40">
        <f t="shared" si="140"/>
        <v>608.30929458000037</v>
      </c>
      <c r="CC105" s="40">
        <f>SUMIFS($CB$3:$CB105,$D$3:$D105,D105)</f>
        <v>2829.3207911939994</v>
      </c>
      <c r="CD105" s="40">
        <f t="shared" si="169"/>
        <v>4001.9548524989991</v>
      </c>
      <c r="CE105" s="73">
        <f t="shared" si="208"/>
        <v>0.59213496437361091</v>
      </c>
      <c r="CF105" s="73">
        <f t="shared" si="208"/>
        <v>0.20654109013464672</v>
      </c>
      <c r="CG105" s="73">
        <f t="shared" si="208"/>
        <v>0.4790205808825565</v>
      </c>
      <c r="CH105" s="14">
        <f t="shared" si="141"/>
        <v>154.94190432859907</v>
      </c>
      <c r="CI105" s="14">
        <f t="shared" si="142"/>
        <v>0.42994173448523859</v>
      </c>
      <c r="CJ105" s="14">
        <f t="shared" si="184"/>
        <v>915.52085418473007</v>
      </c>
      <c r="CK105" s="264">
        <f t="shared" si="185"/>
        <v>2.8285075140977569</v>
      </c>
      <c r="CL105" s="81">
        <f t="shared" si="143"/>
        <v>625.78179755500037</v>
      </c>
      <c r="CM105" s="81">
        <f t="shared" si="144"/>
        <v>0.44229097573767856</v>
      </c>
      <c r="CN105" s="40">
        <f t="shared" si="145"/>
        <v>124.68399351199999</v>
      </c>
      <c r="CO105" s="40">
        <f>SUMIFS($CN$3:$CN105,$D$3:$D105,D105)</f>
        <v>842.55441884099992</v>
      </c>
      <c r="CP105" s="40">
        <f t="shared" si="186"/>
        <v>2295.3753045530002</v>
      </c>
      <c r="CQ105" s="73">
        <f t="shared" si="209"/>
        <v>6.0368959450330273E-2</v>
      </c>
      <c r="CR105" s="73">
        <f t="shared" si="209"/>
        <v>3.545791623552863E-2</v>
      </c>
      <c r="CS105" s="73">
        <f t="shared" si="209"/>
        <v>4.4315199909609859E-2</v>
      </c>
      <c r="CT105" s="40">
        <f t="shared" si="146"/>
        <v>31.758146005943207</v>
      </c>
      <c r="CU105" s="40">
        <f t="shared" si="147"/>
        <v>8.8124335614677238E-2</v>
      </c>
      <c r="CV105" s="40">
        <f t="shared" si="148"/>
        <v>0.59550184661375638</v>
      </c>
      <c r="CW105" s="40">
        <f t="shared" si="187"/>
        <v>512.58808262571722</v>
      </c>
      <c r="CX105" s="267">
        <f t="shared" si="188"/>
        <v>1.6223287208121278</v>
      </c>
      <c r="CY105" s="67">
        <v>43.182713863999993</v>
      </c>
      <c r="CZ105" s="67">
        <f t="shared" si="149"/>
        <v>10.999029572258539</v>
      </c>
      <c r="DA105" s="67">
        <f t="shared" si="189"/>
        <v>238.06774430124085</v>
      </c>
      <c r="DB105" s="67">
        <v>0</v>
      </c>
      <c r="DC105" s="67">
        <f t="shared" si="150"/>
        <v>0</v>
      </c>
      <c r="DD105" s="67">
        <f t="shared" si="151"/>
        <v>81.501279647999993</v>
      </c>
      <c r="DE105" s="67">
        <f t="shared" si="152"/>
        <v>20.759116433684667</v>
      </c>
      <c r="DF105" s="81">
        <f t="shared" si="153"/>
        <v>1270.8690476599998</v>
      </c>
      <c r="DG105" s="81">
        <f t="shared" si="154"/>
        <v>0.89822668751395385</v>
      </c>
      <c r="DH105" s="40">
        <f t="shared" si="155"/>
        <v>483.6253010680004</v>
      </c>
      <c r="DI105" s="40">
        <f>SUMIFS($DH$3:$DH105,$D$3:$D105,D105)</f>
        <v>1986.7663723529993</v>
      </c>
      <c r="DJ105" s="40">
        <f t="shared" si="170"/>
        <v>1706.5795479459991</v>
      </c>
      <c r="DK105" s="40">
        <f t="shared" si="156"/>
        <v>123.18375832265586</v>
      </c>
      <c r="DL105" s="40">
        <f t="shared" si="190"/>
        <v>402.93277155901268</v>
      </c>
      <c r="DM105" s="73">
        <f t="shared" si="210"/>
        <v>0.82854812535117239</v>
      </c>
      <c r="DN105" s="73">
        <f t="shared" si="210"/>
        <v>0.29745229295394804</v>
      </c>
      <c r="DO105" s="73">
        <f t="shared" si="210"/>
        <v>2.3604509101676601</v>
      </c>
      <c r="DP105" s="67">
        <f t="shared" si="157"/>
        <v>0.3418173988705614</v>
      </c>
      <c r="DQ105" s="264">
        <f t="shared" si="191"/>
        <v>1.2061787932856294</v>
      </c>
      <c r="DR105" s="81">
        <f t="shared" si="158"/>
        <v>501.09780404300039</v>
      </c>
      <c r="DS105" s="81">
        <f t="shared" si="192"/>
        <v>2054.5088701169989</v>
      </c>
      <c r="DT105" s="81">
        <f t="shared" si="159"/>
        <v>0.35416664012300136</v>
      </c>
      <c r="DU105" s="264">
        <f t="shared" si="193"/>
        <v>1.4520887893769354</v>
      </c>
      <c r="DV105" s="70">
        <v>581.04979499299998</v>
      </c>
      <c r="DW105" s="70">
        <v>645.75240336900004</v>
      </c>
      <c r="DX105" s="217">
        <v>78.594455190199881</v>
      </c>
      <c r="DY105" s="218">
        <f t="shared" si="160"/>
        <v>2232.3385848048629</v>
      </c>
      <c r="DZ105" s="218">
        <f t="shared" si="194"/>
        <v>23450.20370907124</v>
      </c>
      <c r="EA105" s="71">
        <f t="shared" si="215"/>
        <v>0.11675976646788855</v>
      </c>
      <c r="EB105" s="219">
        <f t="shared" si="161"/>
        <v>1600.2709701305093</v>
      </c>
      <c r="EC105" s="219">
        <f t="shared" si="195"/>
        <v>16416.732949498648</v>
      </c>
      <c r="ED105" s="71">
        <f t="shared" si="216"/>
        <v>0.13060312695340226</v>
      </c>
      <c r="EE105" s="219">
        <f t="shared" si="162"/>
        <v>1458.3535840718191</v>
      </c>
      <c r="EF105" s="219">
        <f t="shared" si="196"/>
        <v>18238.732655072032</v>
      </c>
      <c r="EG105" s="71">
        <f t="shared" si="217"/>
        <v>5.944214074640497E-2</v>
      </c>
      <c r="EH105" s="219">
        <f t="shared" si="163"/>
        <v>158.64222636350448</v>
      </c>
      <c r="EI105" s="219">
        <f t="shared" si="197"/>
        <v>3018.7479834206456</v>
      </c>
      <c r="EJ105" s="74">
        <f t="shared" si="218"/>
        <v>-2.6146626583883004E-2</v>
      </c>
    </row>
    <row r="106" spans="1:140">
      <c r="A106" s="66">
        <v>40756</v>
      </c>
      <c r="B106" s="86">
        <f t="shared" si="110"/>
        <v>8</v>
      </c>
      <c r="C106" t="str">
        <f t="shared" si="111"/>
        <v>Agosto</v>
      </c>
      <c r="D106">
        <f t="shared" si="164"/>
        <v>2011</v>
      </c>
      <c r="E106" s="65">
        <f t="shared" si="112"/>
        <v>141486.44939257129</v>
      </c>
      <c r="F106" s="65">
        <f t="shared" si="113"/>
        <v>3873.0454545454545</v>
      </c>
      <c r="G106" s="40">
        <f t="shared" si="114"/>
        <v>1406.7394333329999</v>
      </c>
      <c r="H106" s="67">
        <f t="shared" si="165"/>
        <v>0.99425735776988156</v>
      </c>
      <c r="I106" s="67">
        <f>SUMIFS($G$3:$G106,$D$3:$D106,D106)</f>
        <v>11918.882394433998</v>
      </c>
      <c r="J106" s="14">
        <f t="shared" si="171"/>
        <v>18176.840544913</v>
      </c>
      <c r="K106" s="14">
        <f t="shared" si="172"/>
        <v>12.847053992060509</v>
      </c>
      <c r="L106" s="71">
        <f t="shared" si="198"/>
        <v>0.19377627008980514</v>
      </c>
      <c r="M106" s="71">
        <f t="shared" si="199"/>
        <v>0.16714533560988065</v>
      </c>
      <c r="N106" s="71">
        <f t="shared" si="211"/>
        <v>0.20551773307796406</v>
      </c>
      <c r="O106" s="67">
        <f t="shared" si="115"/>
        <v>957.01615771699994</v>
      </c>
      <c r="P106" s="67">
        <f t="shared" si="116"/>
        <v>0.67640128211970507</v>
      </c>
      <c r="Q106" s="67">
        <f>SUMIFS($O$3:$O106,$D$3:$D106,D106)</f>
        <v>8471.2267037330002</v>
      </c>
      <c r="R106" s="67">
        <f t="shared" si="168"/>
        <v>12675.511527787998</v>
      </c>
      <c r="S106" s="71">
        <f t="shared" si="200"/>
        <v>0.10147627261430414</v>
      </c>
      <c r="T106" s="71">
        <f t="shared" si="201"/>
        <v>0.17635624667789296</v>
      </c>
      <c r="U106" s="71">
        <f t="shared" si="201"/>
        <v>0.2090859199375088</v>
      </c>
      <c r="V106" s="67">
        <v>349.05041556999993</v>
      </c>
      <c r="W106" s="67">
        <f t="shared" si="173"/>
        <v>5950.4720017160007</v>
      </c>
      <c r="X106" s="71">
        <f t="shared" si="212"/>
        <v>0.16916105127881642</v>
      </c>
      <c r="Y106" s="71">
        <f t="shared" si="202"/>
        <v>7.1098706798423006E-2</v>
      </c>
      <c r="Z106" s="67">
        <v>607.71272058699992</v>
      </c>
      <c r="AA106" s="67">
        <f t="shared" si="174"/>
        <v>6711.4219743859994</v>
      </c>
      <c r="AB106" s="71">
        <f t="shared" si="213"/>
        <v>0.24909113714036901</v>
      </c>
      <c r="AC106" s="71">
        <f t="shared" si="203"/>
        <v>0.134973940511671</v>
      </c>
      <c r="AD106" s="67">
        <v>262.70127046900001</v>
      </c>
      <c r="AE106" s="67">
        <v>305.13555938799999</v>
      </c>
      <c r="AF106" s="71">
        <f t="shared" si="204"/>
        <v>0.15530275859786791</v>
      </c>
      <c r="AG106" s="71">
        <f t="shared" si="205"/>
        <v>7.7350799831182426E-2</v>
      </c>
      <c r="AH106" s="67">
        <f t="shared" si="117"/>
        <v>154.64199951099999</v>
      </c>
      <c r="AI106" s="67">
        <f t="shared" si="118"/>
        <v>0.10929809898750589</v>
      </c>
      <c r="AJ106" s="67">
        <f t="shared" si="119"/>
        <v>78.08521211499999</v>
      </c>
      <c r="AK106" s="67">
        <f t="shared" si="120"/>
        <v>5.5189180624883101E-2</v>
      </c>
      <c r="AL106" s="67">
        <f t="shared" si="121"/>
        <v>216.99606398999993</v>
      </c>
      <c r="AM106" s="67">
        <f t="shared" si="122"/>
        <v>56.027244331803708</v>
      </c>
      <c r="AN106" s="67">
        <v>97.270508563999996</v>
      </c>
      <c r="AO106" s="67">
        <f t="shared" si="123"/>
        <v>25.114734568849979</v>
      </c>
      <c r="AP106" s="81">
        <f>SUMIFS($AO$3:$AO106,$D$3:$D106,D106)</f>
        <v>199.80634369139602</v>
      </c>
      <c r="AQ106" s="67">
        <v>0</v>
      </c>
      <c r="AR106" s="67">
        <f t="shared" si="124"/>
        <v>0</v>
      </c>
      <c r="AS106" s="81">
        <f>SUMIFS($AR$3:$AR106,$D$3:$D106,D106)</f>
        <v>0</v>
      </c>
      <c r="AT106" s="67">
        <f t="shared" si="166"/>
        <v>119.72555542599993</v>
      </c>
      <c r="AU106" s="79">
        <f t="shared" si="125"/>
        <v>97.270508563999996</v>
      </c>
      <c r="AV106" s="40">
        <f t="shared" si="126"/>
        <v>1339.0682486220001</v>
      </c>
      <c r="AW106" s="67">
        <f t="shared" si="127"/>
        <v>0.94642861869166928</v>
      </c>
      <c r="AX106" s="67">
        <f>SUMIFS($AV$3:$AV106,$D$3:$D106,D106)</f>
        <v>9021.8904185289994</v>
      </c>
      <c r="AY106" s="67">
        <f t="shared" si="175"/>
        <v>14312.217156186</v>
      </c>
      <c r="AZ106" s="67">
        <f t="shared" si="176"/>
        <v>10.115609811138182</v>
      </c>
      <c r="BA106" s="262">
        <f t="shared" si="128"/>
        <v>1132.601017508</v>
      </c>
      <c r="BB106" s="262">
        <f t="shared" si="129"/>
        <v>0.80050140658025937</v>
      </c>
      <c r="BC106" s="262">
        <f t="shared" si="177"/>
        <v>13210.602481897</v>
      </c>
      <c r="BD106" s="262">
        <f t="shared" si="178"/>
        <v>9.3370089776177672</v>
      </c>
      <c r="BE106" s="260">
        <f t="shared" si="130"/>
        <v>1089.3359629020001</v>
      </c>
      <c r="BF106" s="260">
        <f t="shared" si="131"/>
        <v>0.76992246789620511</v>
      </c>
      <c r="BG106" s="260">
        <f t="shared" si="179"/>
        <v>12851.609835307001</v>
      </c>
      <c r="BH106" s="260">
        <f t="shared" si="180"/>
        <v>9.0832796288842133</v>
      </c>
      <c r="BI106" s="71">
        <f t="shared" si="206"/>
        <v>0.33869408862826678</v>
      </c>
      <c r="BJ106" s="71">
        <f t="shared" si="181"/>
        <v>0.21356627649352067</v>
      </c>
      <c r="BK106" s="74">
        <f t="shared" si="214"/>
        <v>0.160039139714653</v>
      </c>
      <c r="BL106" s="67">
        <f t="shared" si="132"/>
        <v>604.04202097199993</v>
      </c>
      <c r="BM106" s="67">
        <f>SUMIFS($BL$3:$BL106,$D$3:$D106,D106)</f>
        <v>4770.9620528080004</v>
      </c>
      <c r="BN106" s="67">
        <f t="shared" si="182"/>
        <v>7490.6958664169988</v>
      </c>
      <c r="BO106" s="71">
        <f t="shared" si="207"/>
        <v>0.16138746086750322</v>
      </c>
      <c r="BP106" s="71">
        <f t="shared" si="207"/>
        <v>0.15563910750004095</v>
      </c>
      <c r="BQ106" s="71">
        <f t="shared" si="207"/>
        <v>0.14356901393761667</v>
      </c>
      <c r="BR106" s="67">
        <v>414.70021957400002</v>
      </c>
      <c r="BS106" s="67">
        <f t="shared" si="167"/>
        <v>189.34180139799992</v>
      </c>
      <c r="BT106" s="67">
        <f t="shared" si="133"/>
        <v>137.51353494500003</v>
      </c>
      <c r="BU106" s="67">
        <f t="shared" si="134"/>
        <v>43.265054606</v>
      </c>
      <c r="BV106" s="67">
        <f t="shared" si="135"/>
        <v>11.170809925616439</v>
      </c>
      <c r="BW106" s="67">
        <f t="shared" si="136"/>
        <v>3.0578938684054376E-2</v>
      </c>
      <c r="BX106" s="67">
        <f t="shared" si="183"/>
        <v>358.99264658999994</v>
      </c>
      <c r="BY106" s="67">
        <f t="shared" si="137"/>
        <v>304.30410273500001</v>
      </c>
      <c r="BZ106" s="67">
        <f t="shared" si="138"/>
        <v>151.98960040599999</v>
      </c>
      <c r="CA106" s="67">
        <f t="shared" si="139"/>
        <v>97.953934957999991</v>
      </c>
      <c r="CB106" s="40">
        <f t="shared" si="140"/>
        <v>67.671184710999796</v>
      </c>
      <c r="CC106" s="40">
        <f>SUMIFS($CB$3:$CB106,$D$3:$D106,D106)</f>
        <v>2896.991975904999</v>
      </c>
      <c r="CD106" s="40">
        <f t="shared" si="169"/>
        <v>3864.6233887269982</v>
      </c>
      <c r="CE106" s="73">
        <f t="shared" si="208"/>
        <v>-0.66990092463799811</v>
      </c>
      <c r="CF106" s="73">
        <f t="shared" si="208"/>
        <v>0.1360807753746367</v>
      </c>
      <c r="CG106" s="73">
        <f t="shared" si="208"/>
        <v>0.41027422974349159</v>
      </c>
      <c r="CH106" s="14">
        <f t="shared" si="141"/>
        <v>17.472344568427424</v>
      </c>
      <c r="CI106" s="14">
        <f t="shared" si="142"/>
        <v>4.7828739078212293E-2</v>
      </c>
      <c r="CJ106" s="14">
        <f t="shared" si="184"/>
        <v>889.88713371615938</v>
      </c>
      <c r="CK106" s="264">
        <f t="shared" si="185"/>
        <v>2.7314441809223244</v>
      </c>
      <c r="CL106" s="81">
        <f t="shared" si="143"/>
        <v>110.9362393169998</v>
      </c>
      <c r="CM106" s="81">
        <f t="shared" si="144"/>
        <v>7.8407677762266662E-2</v>
      </c>
      <c r="CN106" s="40">
        <f t="shared" si="145"/>
        <v>159.22681224999999</v>
      </c>
      <c r="CO106" s="40">
        <f>SUMIFS($CN$3:$CN106,$D$3:$D106,D106)</f>
        <v>1001.7812310909999</v>
      </c>
      <c r="CP106" s="40">
        <f t="shared" si="186"/>
        <v>2288.7616676789999</v>
      </c>
      <c r="CQ106" s="73">
        <f t="shared" si="209"/>
        <v>-3.9879516179161745E-2</v>
      </c>
      <c r="CR106" s="73">
        <f t="shared" si="209"/>
        <v>2.2702991051801513E-2</v>
      </c>
      <c r="CS106" s="73">
        <f t="shared" si="209"/>
        <v>4.8008187000583513E-2</v>
      </c>
      <c r="CT106" s="40">
        <f t="shared" si="146"/>
        <v>41.111526863990044</v>
      </c>
      <c r="CU106" s="40">
        <f t="shared" si="147"/>
        <v>0.11253855965259678</v>
      </c>
      <c r="CV106" s="40">
        <f t="shared" si="148"/>
        <v>0.70804040626635312</v>
      </c>
      <c r="CW106" s="40">
        <f t="shared" si="187"/>
        <v>518.82821032192078</v>
      </c>
      <c r="CX106" s="267">
        <f t="shared" si="188"/>
        <v>1.6176543248523776</v>
      </c>
      <c r="CY106" s="67">
        <v>56.525911729000001</v>
      </c>
      <c r="CZ106" s="67">
        <f t="shared" si="149"/>
        <v>14.594693605431479</v>
      </c>
      <c r="DA106" s="67">
        <f t="shared" si="189"/>
        <v>234.07879301208482</v>
      </c>
      <c r="DB106" s="67">
        <v>0</v>
      </c>
      <c r="DC106" s="67">
        <f t="shared" si="150"/>
        <v>0</v>
      </c>
      <c r="DD106" s="67">
        <f t="shared" si="151"/>
        <v>102.70090052099999</v>
      </c>
      <c r="DE106" s="67">
        <f t="shared" si="152"/>
        <v>26.516833258558567</v>
      </c>
      <c r="DF106" s="81">
        <f t="shared" si="153"/>
        <v>1498.295060872</v>
      </c>
      <c r="DG106" s="81">
        <f t="shared" si="154"/>
        <v>1.058967178344266</v>
      </c>
      <c r="DH106" s="40">
        <f t="shared" si="155"/>
        <v>-91.555627539000199</v>
      </c>
      <c r="DI106" s="40">
        <f>SUMIFS($DH$3:$DH106,$D$3:$D106,D106)</f>
        <v>1895.2107448139991</v>
      </c>
      <c r="DJ106" s="40">
        <f t="shared" si="170"/>
        <v>1575.8617210479988</v>
      </c>
      <c r="DK106" s="40">
        <f t="shared" si="156"/>
        <v>-23.639182295562623</v>
      </c>
      <c r="DL106" s="40">
        <f t="shared" si="190"/>
        <v>371.05892339423849</v>
      </c>
      <c r="DM106" s="73">
        <f t="shared" si="210"/>
        <v>-3.3378571438163984</v>
      </c>
      <c r="DN106" s="73">
        <f t="shared" si="210"/>
        <v>0.20679855246107692</v>
      </c>
      <c r="DO106" s="73">
        <f t="shared" si="210"/>
        <v>1.8321500944690872</v>
      </c>
      <c r="DP106" s="67">
        <f t="shared" si="157"/>
        <v>-6.47098205743845E-2</v>
      </c>
      <c r="DQ106" s="264">
        <f t="shared" si="191"/>
        <v>1.1137898560699475</v>
      </c>
      <c r="DR106" s="81">
        <f t="shared" si="158"/>
        <v>-48.290572933000199</v>
      </c>
      <c r="DS106" s="81">
        <f t="shared" si="192"/>
        <v>1934.8543676379988</v>
      </c>
      <c r="DT106" s="81">
        <f t="shared" si="159"/>
        <v>-3.4130881890330117E-2</v>
      </c>
      <c r="DU106" s="264">
        <f t="shared" si="193"/>
        <v>1.3675192048035012</v>
      </c>
      <c r="DV106" s="70">
        <v>579.97658635799996</v>
      </c>
      <c r="DW106" s="70">
        <v>644.87668385100005</v>
      </c>
      <c r="DX106" s="217">
        <v>79.368149580915528</v>
      </c>
      <c r="DY106" s="218">
        <f t="shared" si="160"/>
        <v>1772.4231203082722</v>
      </c>
      <c r="DZ106" s="218">
        <f t="shared" si="194"/>
        <v>23569.759803296845</v>
      </c>
      <c r="EA106" s="71">
        <f t="shared" si="215"/>
        <v>0.11707939361271613</v>
      </c>
      <c r="EB106" s="219">
        <f t="shared" si="161"/>
        <v>1205.7937129318173</v>
      </c>
      <c r="EC106" s="219">
        <f t="shared" si="195"/>
        <v>16431.028664747875</v>
      </c>
      <c r="ED106" s="71">
        <f t="shared" si="216"/>
        <v>0.12070509099000271</v>
      </c>
      <c r="EE106" s="219">
        <f t="shared" si="162"/>
        <v>1687.160725924226</v>
      </c>
      <c r="EF106" s="219">
        <f t="shared" si="196"/>
        <v>18554.15730787304</v>
      </c>
      <c r="EG106" s="71">
        <f t="shared" si="217"/>
        <v>7.3756033188485004E-2</v>
      </c>
      <c r="EH106" s="219">
        <f t="shared" si="163"/>
        <v>200.61802258306258</v>
      </c>
      <c r="EI106" s="219">
        <f t="shared" si="197"/>
        <v>2991.9402442076657</v>
      </c>
      <c r="EJ106" s="74">
        <f t="shared" si="218"/>
        <v>-2.5220039559307517E-2</v>
      </c>
    </row>
    <row r="107" spans="1:140">
      <c r="A107" s="66">
        <v>40787</v>
      </c>
      <c r="B107" s="86">
        <f t="shared" si="110"/>
        <v>9</v>
      </c>
      <c r="C107" t="str">
        <f t="shared" si="111"/>
        <v>Septiembre</v>
      </c>
      <c r="D107">
        <f t="shared" si="164"/>
        <v>2011</v>
      </c>
      <c r="E107" s="65">
        <f t="shared" si="112"/>
        <v>141486.44939257129</v>
      </c>
      <c r="F107" s="65">
        <f t="shared" si="113"/>
        <v>3996.5714285714284</v>
      </c>
      <c r="G107" s="40">
        <f t="shared" si="114"/>
        <v>1609.0620551499999</v>
      </c>
      <c r="H107" s="67">
        <f t="shared" si="165"/>
        <v>1.1372552368498996</v>
      </c>
      <c r="I107" s="67">
        <f>SUMIFS($G$3:$G107,$D$3:$D107,D107)</f>
        <v>13527.944449583998</v>
      </c>
      <c r="J107" s="14">
        <f t="shared" si="171"/>
        <v>18389.511035800999</v>
      </c>
      <c r="K107" s="14">
        <f t="shared" si="172"/>
        <v>12.997365553203666</v>
      </c>
      <c r="L107" s="71">
        <f t="shared" si="198"/>
        <v>0.1886871552435756</v>
      </c>
      <c r="M107" s="71">
        <f t="shared" si="199"/>
        <v>0.1523000398533616</v>
      </c>
      <c r="N107" s="71">
        <f t="shared" si="211"/>
        <v>0.20292446178869739</v>
      </c>
      <c r="O107" s="67">
        <f t="shared" si="115"/>
        <v>1312.2867475339999</v>
      </c>
      <c r="P107" s="67">
        <f t="shared" si="116"/>
        <v>0.92749995011388087</v>
      </c>
      <c r="Q107" s="67">
        <f>SUMIFS($O$3:$O107,$D$3:$D107,D107)</f>
        <v>9783.5134512670011</v>
      </c>
      <c r="R107" s="67">
        <f t="shared" si="168"/>
        <v>12921.992231215998</v>
      </c>
      <c r="S107" s="71">
        <f t="shared" si="200"/>
        <v>0.2312622496288701</v>
      </c>
      <c r="T107" s="71">
        <f t="shared" si="201"/>
        <v>0.18343484901810236</v>
      </c>
      <c r="U107" s="71">
        <f t="shared" si="201"/>
        <v>0.20688352225977535</v>
      </c>
      <c r="V107" s="67">
        <v>716.82351515900007</v>
      </c>
      <c r="W107" s="67">
        <f t="shared" si="173"/>
        <v>6118.8242319430001</v>
      </c>
      <c r="X107" s="71">
        <f t="shared" si="212"/>
        <v>0.18622402673193172</v>
      </c>
      <c r="Y107" s="71">
        <f t="shared" si="202"/>
        <v>0.3069481208079512</v>
      </c>
      <c r="Z107" s="67">
        <v>592.85502646400005</v>
      </c>
      <c r="AA107" s="67">
        <f t="shared" si="174"/>
        <v>6787.2844570479992</v>
      </c>
      <c r="AB107" s="71">
        <f t="shared" si="213"/>
        <v>0.22899195431743014</v>
      </c>
      <c r="AC107" s="71">
        <f t="shared" si="203"/>
        <v>0.14673805951649133</v>
      </c>
      <c r="AD107" s="67">
        <v>285.35533130599998</v>
      </c>
      <c r="AE107" s="67">
        <v>307.02935606300002</v>
      </c>
      <c r="AF107" s="71">
        <f t="shared" si="204"/>
        <v>0.23415994086511716</v>
      </c>
      <c r="AG107" s="71">
        <f t="shared" si="205"/>
        <v>0.17389777122272543</v>
      </c>
      <c r="AH107" s="67">
        <f t="shared" si="117"/>
        <v>34.507148768999997</v>
      </c>
      <c r="AI107" s="67">
        <f t="shared" si="118"/>
        <v>2.4389013164967999E-2</v>
      </c>
      <c r="AJ107" s="67">
        <f t="shared" si="119"/>
        <v>77.800260241000004</v>
      </c>
      <c r="AK107" s="67">
        <f t="shared" si="120"/>
        <v>5.4987781921881265E-2</v>
      </c>
      <c r="AL107" s="67">
        <f t="shared" si="121"/>
        <v>184.46789860600001</v>
      </c>
      <c r="AM107" s="67">
        <f t="shared" si="122"/>
        <v>46.156537397841007</v>
      </c>
      <c r="AN107" s="67">
        <v>104.06339916</v>
      </c>
      <c r="AO107" s="67">
        <f t="shared" si="123"/>
        <v>26.038168219902776</v>
      </c>
      <c r="AP107" s="81">
        <f>SUMIFS($AO$3:$AO107,$D$3:$D107,D107)</f>
        <v>225.84451191129881</v>
      </c>
      <c r="AQ107" s="67">
        <v>0</v>
      </c>
      <c r="AR107" s="67">
        <f t="shared" si="124"/>
        <v>0</v>
      </c>
      <c r="AS107" s="81">
        <f>SUMIFS($AR$3:$AR107,$D$3:$D107,D107)</f>
        <v>0</v>
      </c>
      <c r="AT107" s="67">
        <f t="shared" si="166"/>
        <v>80.404499446000003</v>
      </c>
      <c r="AU107" s="79">
        <f t="shared" si="125"/>
        <v>104.06339916</v>
      </c>
      <c r="AV107" s="40">
        <f t="shared" si="126"/>
        <v>1133.7828547630002</v>
      </c>
      <c r="AW107" s="67">
        <f t="shared" si="127"/>
        <v>0.80133670724691264</v>
      </c>
      <c r="AX107" s="67">
        <f>SUMIFS($AV$3:$AV107,$D$3:$D107,D107)</f>
        <v>10155.673273291999</v>
      </c>
      <c r="AY107" s="67">
        <f t="shared" si="175"/>
        <v>14446.365735482999</v>
      </c>
      <c r="AZ107" s="67">
        <f t="shared" si="176"/>
        <v>10.210423540560983</v>
      </c>
      <c r="BA107" s="262">
        <f t="shared" si="128"/>
        <v>1079.2306085480002</v>
      </c>
      <c r="BB107" s="262">
        <f t="shared" si="129"/>
        <v>0.76278019074006465</v>
      </c>
      <c r="BC107" s="262">
        <f t="shared" si="177"/>
        <v>13393.498712773</v>
      </c>
      <c r="BD107" s="262">
        <f t="shared" si="178"/>
        <v>9.4662766436460046</v>
      </c>
      <c r="BE107" s="260">
        <f t="shared" si="130"/>
        <v>1052.2697497720003</v>
      </c>
      <c r="BF107" s="260">
        <f t="shared" si="131"/>
        <v>0.74372475547276651</v>
      </c>
      <c r="BG107" s="260">
        <f t="shared" si="179"/>
        <v>13041.585014088001</v>
      </c>
      <c r="BH107" s="260">
        <f t="shared" si="180"/>
        <v>9.2175505640844406</v>
      </c>
      <c r="BI107" s="71">
        <f t="shared" si="206"/>
        <v>0.13419765867318256</v>
      </c>
      <c r="BJ107" s="71">
        <f t="shared" si="181"/>
        <v>0.20415897500523128</v>
      </c>
      <c r="BK107" s="74">
        <f t="shared" si="214"/>
        <v>0.16529277744348381</v>
      </c>
      <c r="BL107" s="67">
        <f t="shared" si="132"/>
        <v>625.24319813900001</v>
      </c>
      <c r="BM107" s="67">
        <f>SUMIFS($BL$3:$BL107,$D$3:$D107,D107)</f>
        <v>5396.2052509470004</v>
      </c>
      <c r="BN107" s="67">
        <f t="shared" si="182"/>
        <v>7587.1683755619988</v>
      </c>
      <c r="BO107" s="71">
        <f t="shared" si="207"/>
        <v>0.18244677920506791</v>
      </c>
      <c r="BP107" s="71">
        <f t="shared" si="207"/>
        <v>0.15868281261550599</v>
      </c>
      <c r="BQ107" s="71">
        <f t="shared" si="207"/>
        <v>0.15058380649616199</v>
      </c>
      <c r="BR107" s="67">
        <v>416.31712505299998</v>
      </c>
      <c r="BS107" s="67">
        <f t="shared" si="167"/>
        <v>208.92607308600003</v>
      </c>
      <c r="BT107" s="67">
        <f t="shared" si="133"/>
        <v>149.47982017300001</v>
      </c>
      <c r="BU107" s="67">
        <f t="shared" si="134"/>
        <v>26.960858775999998</v>
      </c>
      <c r="BV107" s="67">
        <f t="shared" si="135"/>
        <v>6.745996977123248</v>
      </c>
      <c r="BW107" s="67">
        <f t="shared" si="136"/>
        <v>1.9055435267298165E-2</v>
      </c>
      <c r="BX107" s="67">
        <f t="shared" si="183"/>
        <v>351.91369868499999</v>
      </c>
      <c r="BY107" s="67">
        <f t="shared" si="137"/>
        <v>161.01425999</v>
      </c>
      <c r="BZ107" s="67">
        <f t="shared" si="138"/>
        <v>154.27535551900002</v>
      </c>
      <c r="CA107" s="67">
        <f t="shared" si="139"/>
        <v>16.809362166</v>
      </c>
      <c r="CB107" s="40">
        <f t="shared" si="140"/>
        <v>475.27920038699972</v>
      </c>
      <c r="CC107" s="40">
        <f>SUMIFS($CB$3:$CB107,$D$3:$D107,D107)</f>
        <v>3372.2711762919989</v>
      </c>
      <c r="CD107" s="40">
        <f t="shared" si="169"/>
        <v>3943.1453003179986</v>
      </c>
      <c r="CE107" s="73">
        <f t="shared" si="208"/>
        <v>0.19790918480485331</v>
      </c>
      <c r="CF107" s="73">
        <f t="shared" si="208"/>
        <v>0.14440551076603669</v>
      </c>
      <c r="CG107" s="73">
        <f t="shared" si="208"/>
        <v>0.36434493261513201</v>
      </c>
      <c r="CH107" s="14">
        <f t="shared" si="141"/>
        <v>118.92173301075916</v>
      </c>
      <c r="CI107" s="14">
        <f t="shared" si="142"/>
        <v>0.3359185296029869</v>
      </c>
      <c r="CJ107" s="14">
        <f t="shared" si="184"/>
        <v>925.86556921747626</v>
      </c>
      <c r="CK107" s="264">
        <f t="shared" si="185"/>
        <v>2.7869420126426836</v>
      </c>
      <c r="CL107" s="81">
        <f t="shared" si="143"/>
        <v>502.24005916299973</v>
      </c>
      <c r="CM107" s="81">
        <f t="shared" si="144"/>
        <v>0.3549739648702851</v>
      </c>
      <c r="CN107" s="40">
        <f t="shared" si="145"/>
        <v>159.86334444100001</v>
      </c>
      <c r="CO107" s="40">
        <f>SUMIFS($CN$3:$CN107,$D$3:$D107,D107)</f>
        <v>1161.6445755319999</v>
      </c>
      <c r="CP107" s="40">
        <f t="shared" si="186"/>
        <v>2256.1579321270001</v>
      </c>
      <c r="CQ107" s="73">
        <f t="shared" si="209"/>
        <v>-0.16939902425487918</v>
      </c>
      <c r="CR107" s="73">
        <f t="shared" si="209"/>
        <v>-8.8439423741453194E-3</v>
      </c>
      <c r="CS107" s="73">
        <f t="shared" si="209"/>
        <v>7.4383267026762789E-2</v>
      </c>
      <c r="CT107" s="40">
        <f t="shared" si="146"/>
        <v>40.00012192904633</v>
      </c>
      <c r="CU107" s="40">
        <f t="shared" si="147"/>
        <v>0.11298844880716441</v>
      </c>
      <c r="CV107" s="40">
        <f t="shared" si="148"/>
        <v>0.82102885507351764</v>
      </c>
      <c r="CW107" s="40">
        <f t="shared" si="187"/>
        <v>518.59251371042581</v>
      </c>
      <c r="CX107" s="267">
        <f t="shared" si="188"/>
        <v>1.5946106088696992</v>
      </c>
      <c r="CY107" s="67">
        <v>73.787150228999977</v>
      </c>
      <c r="CZ107" s="67">
        <f t="shared" si="149"/>
        <v>18.462612653810403</v>
      </c>
      <c r="DA107" s="67">
        <f t="shared" si="189"/>
        <v>226.31837783756754</v>
      </c>
      <c r="DB107" s="67">
        <v>0</v>
      </c>
      <c r="DC107" s="67">
        <f t="shared" si="150"/>
        <v>0</v>
      </c>
      <c r="DD107" s="67">
        <f t="shared" si="151"/>
        <v>86.076194212000033</v>
      </c>
      <c r="DE107" s="67">
        <f t="shared" si="152"/>
        <v>21.537509275235927</v>
      </c>
      <c r="DF107" s="81">
        <f t="shared" si="153"/>
        <v>1293.6461992040001</v>
      </c>
      <c r="DG107" s="81">
        <f t="shared" si="154"/>
        <v>0.91432515605407694</v>
      </c>
      <c r="DH107" s="40">
        <f t="shared" si="155"/>
        <v>315.41585594599974</v>
      </c>
      <c r="DI107" s="40">
        <f>SUMIFS($DH$3:$DH107,$D$3:$D107,D107)</f>
        <v>2210.6266007599988</v>
      </c>
      <c r="DJ107" s="40">
        <f t="shared" si="170"/>
        <v>1686.9873681909987</v>
      </c>
      <c r="DK107" s="40">
        <f t="shared" si="156"/>
        <v>78.92161108171284</v>
      </c>
      <c r="DL107" s="40">
        <f t="shared" si="190"/>
        <v>407.27305550705051</v>
      </c>
      <c r="DM107" s="73">
        <f t="shared" si="210"/>
        <v>0.54395973157069077</v>
      </c>
      <c r="DN107" s="73">
        <f t="shared" si="210"/>
        <v>0.24560925931648114</v>
      </c>
      <c r="DO107" s="73">
        <f t="shared" si="210"/>
        <v>1.1349357405211502</v>
      </c>
      <c r="DP107" s="67">
        <f t="shared" si="157"/>
        <v>0.22293008079582255</v>
      </c>
      <c r="DQ107" s="264">
        <f t="shared" si="191"/>
        <v>1.1923314037729846</v>
      </c>
      <c r="DR107" s="81">
        <f t="shared" si="158"/>
        <v>342.37671472199975</v>
      </c>
      <c r="DS107" s="81">
        <f t="shared" si="192"/>
        <v>2038.9010668759988</v>
      </c>
      <c r="DT107" s="81">
        <f t="shared" si="159"/>
        <v>0.24198551606312069</v>
      </c>
      <c r="DU107" s="264">
        <f t="shared" si="193"/>
        <v>1.4410574833345495</v>
      </c>
      <c r="DV107" s="70">
        <v>599.59495388799996</v>
      </c>
      <c r="DW107" s="70">
        <v>664.44974978000005</v>
      </c>
      <c r="DX107" s="217">
        <v>79.497098646034814</v>
      </c>
      <c r="DY107" s="218">
        <f t="shared" si="160"/>
        <v>2024.0512956509733</v>
      </c>
      <c r="DZ107" s="218">
        <f t="shared" si="194"/>
        <v>23672.069026037116</v>
      </c>
      <c r="EA107" s="71">
        <f t="shared" si="215"/>
        <v>0.11001946431293619</v>
      </c>
      <c r="EB107" s="219">
        <f t="shared" si="161"/>
        <v>1650.7353977495814</v>
      </c>
      <c r="EC107" s="219">
        <f t="shared" si="195"/>
        <v>16614.980411735789</v>
      </c>
      <c r="ED107" s="71">
        <f t="shared" si="216"/>
        <v>0.11323500452426249</v>
      </c>
      <c r="EE107" s="219">
        <f t="shared" si="162"/>
        <v>1426.1940046532143</v>
      </c>
      <c r="EF107" s="219">
        <f t="shared" si="196"/>
        <v>18604.634576725221</v>
      </c>
      <c r="EG107" s="71">
        <f t="shared" si="217"/>
        <v>7.4622861741088897E-2</v>
      </c>
      <c r="EH107" s="219">
        <f t="shared" si="163"/>
        <v>201.09330675425065</v>
      </c>
      <c r="EI107" s="219">
        <f t="shared" si="197"/>
        <v>2928.156495887255</v>
      </c>
      <c r="EJ107" s="74">
        <f t="shared" si="218"/>
        <v>-3.8387841836744485E-3</v>
      </c>
    </row>
    <row r="108" spans="1:140">
      <c r="A108" s="66">
        <v>40817</v>
      </c>
      <c r="B108" s="86">
        <f t="shared" si="110"/>
        <v>10</v>
      </c>
      <c r="C108" t="str">
        <f t="shared" si="111"/>
        <v>Octubre</v>
      </c>
      <c r="D108">
        <f t="shared" si="164"/>
        <v>2011</v>
      </c>
      <c r="E108" s="65">
        <f t="shared" si="112"/>
        <v>141486.44939257129</v>
      </c>
      <c r="F108" s="65">
        <f t="shared" si="113"/>
        <v>4168.4285714285716</v>
      </c>
      <c r="G108" s="40">
        <f t="shared" si="114"/>
        <v>1768.6679052320001</v>
      </c>
      <c r="H108" s="67">
        <f t="shared" si="165"/>
        <v>1.2500616934167432</v>
      </c>
      <c r="I108" s="67">
        <f>SUMIFS($G$3:$G108,$D$3:$D108,D108)</f>
        <v>15296.612354815998</v>
      </c>
      <c r="J108" s="14">
        <f t="shared" si="171"/>
        <v>18753.763768941997</v>
      </c>
      <c r="K108" s="14">
        <f t="shared" si="172"/>
        <v>13.254812633616531</v>
      </c>
      <c r="L108" s="71">
        <f t="shared" si="198"/>
        <v>0.19645076091211844</v>
      </c>
      <c r="M108" s="71">
        <f t="shared" si="199"/>
        <v>0.25936257338965718</v>
      </c>
      <c r="N108" s="71">
        <f t="shared" si="211"/>
        <v>0.20329357237980994</v>
      </c>
      <c r="O108" s="67">
        <f t="shared" si="115"/>
        <v>1049.58146513</v>
      </c>
      <c r="P108" s="67">
        <f t="shared" si="116"/>
        <v>0.74182472571476377</v>
      </c>
      <c r="Q108" s="67">
        <f>SUMIFS($O$3:$O108,$D$3:$D108,D108)</f>
        <v>10833.094916397002</v>
      </c>
      <c r="R108" s="67">
        <f t="shared" si="168"/>
        <v>13006.450732722</v>
      </c>
      <c r="S108" s="71">
        <f t="shared" si="200"/>
        <v>8.7510612314996017E-2</v>
      </c>
      <c r="T108" s="71">
        <f t="shared" si="201"/>
        <v>0.17340701508568968</v>
      </c>
      <c r="U108" s="71">
        <f t="shared" si="201"/>
        <v>0.1874478300076956</v>
      </c>
      <c r="V108" s="67">
        <v>391.5913304899999</v>
      </c>
      <c r="W108" s="67">
        <f t="shared" si="173"/>
        <v>6163.0450820979995</v>
      </c>
      <c r="X108" s="71">
        <f t="shared" si="212"/>
        <v>0.18127997580210886</v>
      </c>
      <c r="Y108" s="71">
        <f t="shared" si="202"/>
        <v>0.12730169274128866</v>
      </c>
      <c r="Z108" s="67">
        <v>653.17447798299997</v>
      </c>
      <c r="AA108" s="67">
        <f t="shared" si="174"/>
        <v>6817.6126034109993</v>
      </c>
      <c r="AB108" s="71">
        <f t="shared" si="213"/>
        <v>0.19071264553325928</v>
      </c>
      <c r="AC108" s="71">
        <f t="shared" si="203"/>
        <v>4.8692823290967358E-2</v>
      </c>
      <c r="AD108" s="67">
        <v>290.01614135399996</v>
      </c>
      <c r="AE108" s="67">
        <v>323.87313376400004</v>
      </c>
      <c r="AF108" s="71">
        <f t="shared" si="204"/>
        <v>0.12711796865023794</v>
      </c>
      <c r="AG108" s="71">
        <f t="shared" si="205"/>
        <v>6.5070133016289722E-2</v>
      </c>
      <c r="AH108" s="67">
        <f t="shared" si="117"/>
        <v>191.96188160900002</v>
      </c>
      <c r="AI108" s="67">
        <f t="shared" si="118"/>
        <v>0.13567509993580976</v>
      </c>
      <c r="AJ108" s="67">
        <f t="shared" si="119"/>
        <v>80.995491505000004</v>
      </c>
      <c r="AK108" s="67">
        <f t="shared" si="120"/>
        <v>5.724611215613179E-2</v>
      </c>
      <c r="AL108" s="67">
        <f t="shared" si="121"/>
        <v>446.12906698800003</v>
      </c>
      <c r="AM108" s="67">
        <f t="shared" si="122"/>
        <v>107.02571948716543</v>
      </c>
      <c r="AN108" s="67">
        <v>256.172680254</v>
      </c>
      <c r="AO108" s="67">
        <f t="shared" si="123"/>
        <v>61.455456382261218</v>
      </c>
      <c r="AP108" s="81">
        <f>SUMIFS($AO$3:$AO108,$D$3:$D108,D108)</f>
        <v>287.29996829356003</v>
      </c>
      <c r="AQ108" s="67">
        <v>0</v>
      </c>
      <c r="AR108" s="67">
        <f t="shared" si="124"/>
        <v>0</v>
      </c>
      <c r="AS108" s="81">
        <f>SUMIFS($AR$3:$AR108,$D$3:$D108,D108)</f>
        <v>0</v>
      </c>
      <c r="AT108" s="67">
        <f t="shared" si="166"/>
        <v>189.95638673400003</v>
      </c>
      <c r="AU108" s="79">
        <f t="shared" si="125"/>
        <v>256.172680254</v>
      </c>
      <c r="AV108" s="40">
        <f t="shared" si="126"/>
        <v>1203.3235379509999</v>
      </c>
      <c r="AW108" s="67">
        <f t="shared" si="127"/>
        <v>0.85048677319778732</v>
      </c>
      <c r="AX108" s="67">
        <f>SUMIFS($AV$3:$AV108,$D$3:$D108,D108)</f>
        <v>11358.996811243</v>
      </c>
      <c r="AY108" s="67">
        <f t="shared" si="175"/>
        <v>14651.952395562001</v>
      </c>
      <c r="AZ108" s="67">
        <f t="shared" si="176"/>
        <v>10.355728381386111</v>
      </c>
      <c r="BA108" s="262">
        <f t="shared" si="128"/>
        <v>1088.790870669</v>
      </c>
      <c r="BB108" s="262">
        <f t="shared" si="129"/>
        <v>0.76953720680912552</v>
      </c>
      <c r="BC108" s="262">
        <f t="shared" si="177"/>
        <v>13529.659554935</v>
      </c>
      <c r="BD108" s="262">
        <f t="shared" si="178"/>
        <v>9.5625126031647891</v>
      </c>
      <c r="BE108" s="260">
        <f t="shared" si="130"/>
        <v>1081.1256989190001</v>
      </c>
      <c r="BF108" s="260">
        <f t="shared" si="131"/>
        <v>0.76411960548906421</v>
      </c>
      <c r="BG108" s="260">
        <f t="shared" si="179"/>
        <v>13215.518588881001</v>
      </c>
      <c r="BH108" s="260">
        <f t="shared" si="180"/>
        <v>9.3404835909147348</v>
      </c>
      <c r="BI108" s="71">
        <f t="shared" si="206"/>
        <v>0.20605298314469556</v>
      </c>
      <c r="BJ108" s="71">
        <f t="shared" si="181"/>
        <v>0.20435933636565107</v>
      </c>
      <c r="BK108" s="74">
        <f t="shared" si="214"/>
        <v>0.1836060846422034</v>
      </c>
      <c r="BL108" s="67">
        <f t="shared" si="132"/>
        <v>622.979150506</v>
      </c>
      <c r="BM108" s="67">
        <f>SUMIFS($BL$3:$BL108,$D$3:$D108,D108)</f>
        <v>6019.1844014530006</v>
      </c>
      <c r="BN108" s="67">
        <f t="shared" si="182"/>
        <v>7676.7341592980001</v>
      </c>
      <c r="BO108" s="71">
        <f t="shared" si="207"/>
        <v>0.16791064738094508</v>
      </c>
      <c r="BP108" s="71">
        <f t="shared" si="207"/>
        <v>0.15963111297330368</v>
      </c>
      <c r="BQ108" s="71">
        <f t="shared" si="207"/>
        <v>0.1539441967881392</v>
      </c>
      <c r="BR108" s="67">
        <v>414.54329053999999</v>
      </c>
      <c r="BS108" s="67">
        <f t="shared" si="167"/>
        <v>208.43585996600001</v>
      </c>
      <c r="BT108" s="67">
        <f t="shared" si="133"/>
        <v>145.22273572</v>
      </c>
      <c r="BU108" s="67">
        <f t="shared" si="134"/>
        <v>7.6651717499999998</v>
      </c>
      <c r="BV108" s="67">
        <f t="shared" si="135"/>
        <v>1.8388636433736589</v>
      </c>
      <c r="BW108" s="67">
        <f t="shared" si="136"/>
        <v>5.4176013200614376E-3</v>
      </c>
      <c r="BX108" s="67">
        <f t="shared" si="183"/>
        <v>314.14096605399999</v>
      </c>
      <c r="BY108" s="67">
        <f t="shared" si="137"/>
        <v>206.34360493299999</v>
      </c>
      <c r="BZ108" s="67">
        <f t="shared" si="138"/>
        <v>153.36958450100002</v>
      </c>
      <c r="CA108" s="67">
        <f t="shared" si="139"/>
        <v>67.743290540999993</v>
      </c>
      <c r="CB108" s="40">
        <f t="shared" si="140"/>
        <v>565.34436728100013</v>
      </c>
      <c r="CC108" s="40">
        <f>SUMIFS($CB$3:$CB108,$D$3:$D108,D108)</f>
        <v>3937.6155435729988</v>
      </c>
      <c r="CD108" s="40">
        <f t="shared" si="169"/>
        <v>4101.8113733799983</v>
      </c>
      <c r="CE108" s="73">
        <f t="shared" si="208"/>
        <v>0.39015131940274239</v>
      </c>
      <c r="CF108" s="73">
        <f t="shared" si="208"/>
        <v>0.17420773928147848</v>
      </c>
      <c r="CG108" s="73">
        <f t="shared" si="208"/>
        <v>0.27930465267439253</v>
      </c>
      <c r="CH108" s="14">
        <f t="shared" si="141"/>
        <v>135.62529802141955</v>
      </c>
      <c r="CI108" s="14">
        <f t="shared" si="142"/>
        <v>0.39957492021895591</v>
      </c>
      <c r="CJ108" s="14">
        <f t="shared" si="184"/>
        <v>978.78464819377666</v>
      </c>
      <c r="CK108" s="264">
        <f t="shared" si="185"/>
        <v>2.8990842522304208</v>
      </c>
      <c r="CL108" s="81">
        <f t="shared" si="143"/>
        <v>573.00953903100014</v>
      </c>
      <c r="CM108" s="81">
        <f t="shared" si="144"/>
        <v>0.40499252153901738</v>
      </c>
      <c r="CN108" s="40">
        <f t="shared" si="145"/>
        <v>214.47531162999999</v>
      </c>
      <c r="CO108" s="40">
        <f>SUMIFS($CN$3:$CN108,$D$3:$D108,D108)</f>
        <v>1376.1198871619999</v>
      </c>
      <c r="CP108" s="40">
        <f t="shared" si="186"/>
        <v>2267.9023046309999</v>
      </c>
      <c r="CQ108" s="73">
        <f t="shared" si="209"/>
        <v>5.79308346058649E-2</v>
      </c>
      <c r="CR108" s="73">
        <f t="shared" si="209"/>
        <v>1.0032333388669823E-3</v>
      </c>
      <c r="CS108" s="73">
        <f t="shared" si="209"/>
        <v>9.0328882799379784E-2</v>
      </c>
      <c r="CT108" s="40">
        <f t="shared" si="146"/>
        <v>51.452317811097018</v>
      </c>
      <c r="CU108" s="40">
        <f t="shared" si="147"/>
        <v>0.15158717499151617</v>
      </c>
      <c r="CV108" s="40">
        <f t="shared" si="148"/>
        <v>0.97261603006503372</v>
      </c>
      <c r="CW108" s="40">
        <f t="shared" si="187"/>
        <v>528.81541333785049</v>
      </c>
      <c r="CX108" s="267">
        <f t="shared" si="188"/>
        <v>1.6029113136752977</v>
      </c>
      <c r="CY108" s="67">
        <v>79.924891737999985</v>
      </c>
      <c r="CZ108" s="67">
        <f t="shared" si="149"/>
        <v>19.173866210836557</v>
      </c>
      <c r="DA108" s="67">
        <f t="shared" si="189"/>
        <v>226.19916100828209</v>
      </c>
      <c r="DB108" s="67">
        <v>0</v>
      </c>
      <c r="DC108" s="67">
        <f t="shared" si="150"/>
        <v>0</v>
      </c>
      <c r="DD108" s="67">
        <f t="shared" si="151"/>
        <v>134.55041989200001</v>
      </c>
      <c r="DE108" s="67">
        <f t="shared" si="152"/>
        <v>32.27845160026046</v>
      </c>
      <c r="DF108" s="81">
        <f t="shared" si="153"/>
        <v>1417.798849581</v>
      </c>
      <c r="DG108" s="81">
        <f t="shared" si="154"/>
        <v>1.0020739481893035</v>
      </c>
      <c r="DH108" s="40">
        <f t="shared" si="155"/>
        <v>350.86905565100017</v>
      </c>
      <c r="DI108" s="40">
        <f>SUMIFS($DH$3:$DH108,$D$3:$D108,D108)</f>
        <v>2561.4956564109989</v>
      </c>
      <c r="DJ108" s="40">
        <f t="shared" si="170"/>
        <v>1833.9090687489984</v>
      </c>
      <c r="DK108" s="40">
        <f t="shared" si="156"/>
        <v>84.172980210322535</v>
      </c>
      <c r="DL108" s="40">
        <f t="shared" si="190"/>
        <v>449.96923485592612</v>
      </c>
      <c r="DM108" s="73">
        <f t="shared" si="210"/>
        <v>0.72039032078157206</v>
      </c>
      <c r="DN108" s="73">
        <f t="shared" si="210"/>
        <v>0.29454603362351262</v>
      </c>
      <c r="DO108" s="73">
        <f t="shared" si="210"/>
        <v>0.62831016341361723</v>
      </c>
      <c r="DP108" s="67">
        <f t="shared" si="157"/>
        <v>0.24798774522743977</v>
      </c>
      <c r="DQ108" s="264">
        <f t="shared" si="191"/>
        <v>1.2961729385551231</v>
      </c>
      <c r="DR108" s="81">
        <f t="shared" si="158"/>
        <v>358.53422740100018</v>
      </c>
      <c r="DS108" s="81">
        <f t="shared" si="192"/>
        <v>2148.0500348029982</v>
      </c>
      <c r="DT108" s="81">
        <f t="shared" si="159"/>
        <v>0.25340534654750119</v>
      </c>
      <c r="DU108" s="264">
        <f t="shared" si="193"/>
        <v>1.5182019508051778</v>
      </c>
      <c r="DV108" s="70">
        <v>595.05589760099997</v>
      </c>
      <c r="DW108" s="70">
        <v>659.95453497599999</v>
      </c>
      <c r="DX108" s="217">
        <v>78.852353320438425</v>
      </c>
      <c r="DY108" s="218">
        <f t="shared" si="160"/>
        <v>2243.0122003391921</v>
      </c>
      <c r="DZ108" s="218">
        <f t="shared" si="194"/>
        <v>24024.241007701705</v>
      </c>
      <c r="EA108" s="71">
        <f t="shared" si="215"/>
        <v>0.10968935188500462</v>
      </c>
      <c r="EB108" s="219">
        <f t="shared" si="161"/>
        <v>1331.0718335377187</v>
      </c>
      <c r="EC108" s="219">
        <f t="shared" si="195"/>
        <v>16646.654921852649</v>
      </c>
      <c r="ED108" s="71">
        <f t="shared" si="216"/>
        <v>9.4722005481418181E-2</v>
      </c>
      <c r="EE108" s="219">
        <f t="shared" si="162"/>
        <v>1526.0464491921512</v>
      </c>
      <c r="EF108" s="219">
        <f t="shared" si="196"/>
        <v>18787.373823157413</v>
      </c>
      <c r="EG108" s="71">
        <f t="shared" si="217"/>
        <v>9.1203111054946495E-2</v>
      </c>
      <c r="EH108" s="219">
        <f t="shared" si="163"/>
        <v>271.99608204262466</v>
      </c>
      <c r="EI108" s="219">
        <f t="shared" si="197"/>
        <v>2927.2049333253435</v>
      </c>
      <c r="EJ108" s="74">
        <f t="shared" si="218"/>
        <v>1.0430143801898772E-2</v>
      </c>
    </row>
    <row r="109" spans="1:140">
      <c r="A109" s="66">
        <v>40848</v>
      </c>
      <c r="B109" s="86">
        <f t="shared" si="110"/>
        <v>11</v>
      </c>
      <c r="C109" t="str">
        <f t="shared" si="111"/>
        <v>Noviembre</v>
      </c>
      <c r="D109">
        <f t="shared" si="164"/>
        <v>2011</v>
      </c>
      <c r="E109" s="65">
        <f t="shared" si="112"/>
        <v>141486.44939257129</v>
      </c>
      <c r="F109" s="65">
        <f t="shared" si="113"/>
        <v>4309</v>
      </c>
      <c r="G109" s="40">
        <f t="shared" si="114"/>
        <v>1818.2747747079995</v>
      </c>
      <c r="H109" s="67">
        <f t="shared" si="165"/>
        <v>1.285122909306301</v>
      </c>
      <c r="I109" s="67">
        <f>SUMIFS($G$3:$G109,$D$3:$D109,D109)</f>
        <v>17114.887129523999</v>
      </c>
      <c r="J109" s="14">
        <f t="shared" si="171"/>
        <v>18921.655110884996</v>
      </c>
      <c r="K109" s="14">
        <f t="shared" si="172"/>
        <v>13.373475122260349</v>
      </c>
      <c r="L109" s="71">
        <f t="shared" si="198"/>
        <v>0.18562127126918404</v>
      </c>
      <c r="M109" s="71">
        <f t="shared" si="199"/>
        <v>0.10172868838226257</v>
      </c>
      <c r="N109" s="71">
        <f t="shared" si="211"/>
        <v>0.19233647698006751</v>
      </c>
      <c r="O109" s="67">
        <f t="shared" si="115"/>
        <v>1305.0722704309997</v>
      </c>
      <c r="P109" s="67">
        <f t="shared" si="116"/>
        <v>0.92240089141675929</v>
      </c>
      <c r="Q109" s="67">
        <f>SUMIFS($O$3:$O109,$D$3:$D109,D109)</f>
        <v>12138.167186828001</v>
      </c>
      <c r="R109" s="67">
        <f t="shared" si="168"/>
        <v>13183.893830970997</v>
      </c>
      <c r="S109" s="71">
        <f t="shared" si="200"/>
        <v>0.15735944282608583</v>
      </c>
      <c r="T109" s="71">
        <f t="shared" si="201"/>
        <v>0.17166029128030003</v>
      </c>
      <c r="U109" s="71">
        <f t="shared" si="201"/>
        <v>0.18217660394829327</v>
      </c>
      <c r="V109" s="67">
        <v>654.66611369100019</v>
      </c>
      <c r="W109" s="67">
        <f t="shared" si="173"/>
        <v>6276.2102863290002</v>
      </c>
      <c r="X109" s="71">
        <f t="shared" si="212"/>
        <v>0.19151260735822451</v>
      </c>
      <c r="Y109" s="71">
        <f t="shared" si="202"/>
        <v>0.20898432902698483</v>
      </c>
      <c r="Z109" s="67">
        <v>653.38118589600003</v>
      </c>
      <c r="AA109" s="67">
        <f t="shared" si="174"/>
        <v>6887.9539631939988</v>
      </c>
      <c r="AB109" s="71">
        <f t="shared" si="213"/>
        <v>0.17230110018412015</v>
      </c>
      <c r="AC109" s="71">
        <f t="shared" si="203"/>
        <v>0.12064589181145724</v>
      </c>
      <c r="AD109" s="67">
        <v>273.65253045000003</v>
      </c>
      <c r="AE109" s="67">
        <v>338.67459080700002</v>
      </c>
      <c r="AF109" s="71">
        <f t="shared" si="204"/>
        <v>9.4160084977508385E-2</v>
      </c>
      <c r="AG109" s="71">
        <f t="shared" si="205"/>
        <v>9.92016344671387E-2</v>
      </c>
      <c r="AH109" s="67">
        <f t="shared" si="117"/>
        <v>125.08225447</v>
      </c>
      <c r="AI109" s="67">
        <f t="shared" si="118"/>
        <v>8.8405819078082967E-2</v>
      </c>
      <c r="AJ109" s="67">
        <f t="shared" si="119"/>
        <v>169.33751105900001</v>
      </c>
      <c r="AK109" s="67">
        <f t="shared" si="120"/>
        <v>0.11968461417047266</v>
      </c>
      <c r="AL109" s="67">
        <f t="shared" si="121"/>
        <v>218.78273874799999</v>
      </c>
      <c r="AM109" s="67">
        <f t="shared" si="122"/>
        <v>50.773436701786949</v>
      </c>
      <c r="AN109" s="67">
        <v>141.99710550600003</v>
      </c>
      <c r="AO109" s="67">
        <f t="shared" si="123"/>
        <v>32.953610003713166</v>
      </c>
      <c r="AP109" s="81">
        <f>SUMIFS($AO$3:$AO109,$D$3:$D109,D109)</f>
        <v>320.25357829727318</v>
      </c>
      <c r="AQ109" s="67">
        <v>0</v>
      </c>
      <c r="AR109" s="67">
        <f t="shared" si="124"/>
        <v>0</v>
      </c>
      <c r="AS109" s="81">
        <f>SUMIFS($AR$3:$AR109,$D$3:$D109,D109)</f>
        <v>0</v>
      </c>
      <c r="AT109" s="67">
        <f t="shared" si="166"/>
        <v>76.78563324199996</v>
      </c>
      <c r="AU109" s="79">
        <f t="shared" si="125"/>
        <v>141.99710550600003</v>
      </c>
      <c r="AV109" s="40">
        <f t="shared" si="126"/>
        <v>1302.0841136610002</v>
      </c>
      <c r="AW109" s="67">
        <f t="shared" si="127"/>
        <v>0.92028891759677289</v>
      </c>
      <c r="AX109" s="67">
        <f>SUMIFS($AV$3:$AV109,$D$3:$D109,D109)</f>
        <v>12661.080924903999</v>
      </c>
      <c r="AY109" s="67">
        <f t="shared" si="175"/>
        <v>14770.800026954999</v>
      </c>
      <c r="AZ109" s="67">
        <f t="shared" si="176"/>
        <v>10.439727684431196</v>
      </c>
      <c r="BA109" s="262">
        <f t="shared" si="128"/>
        <v>1188.3937440460002</v>
      </c>
      <c r="BB109" s="262">
        <f t="shared" si="129"/>
        <v>0.83993467158728252</v>
      </c>
      <c r="BC109" s="262">
        <f t="shared" si="177"/>
        <v>13589.740346903998</v>
      </c>
      <c r="BD109" s="262">
        <f t="shared" si="178"/>
        <v>9.6049765933397744</v>
      </c>
      <c r="BE109" s="260">
        <f t="shared" si="130"/>
        <v>1177.4782840560001</v>
      </c>
      <c r="BF109" s="260">
        <f t="shared" si="131"/>
        <v>0.83221982678280659</v>
      </c>
      <c r="BG109" s="260">
        <f t="shared" si="179"/>
        <v>13298.143449689001</v>
      </c>
      <c r="BH109" s="260">
        <f t="shared" si="180"/>
        <v>9.3988813110941045</v>
      </c>
      <c r="BI109" s="71">
        <f t="shared" si="206"/>
        <v>0.10044283892024319</v>
      </c>
      <c r="BJ109" s="71">
        <f t="shared" si="181"/>
        <v>0.19277572286715339</v>
      </c>
      <c r="BK109" s="74">
        <f t="shared" si="214"/>
        <v>0.17214607561124629</v>
      </c>
      <c r="BL109" s="67">
        <f t="shared" si="132"/>
        <v>628.32678946800002</v>
      </c>
      <c r="BM109" s="67">
        <f>SUMIFS($BL$3:$BL109,$D$3:$D109,D109)</f>
        <v>6647.5111909210009</v>
      </c>
      <c r="BN109" s="67">
        <f t="shared" si="182"/>
        <v>7744.5756435250005</v>
      </c>
      <c r="BO109" s="71">
        <f t="shared" si="207"/>
        <v>0.12104061175667957</v>
      </c>
      <c r="BP109" s="71">
        <f t="shared" si="207"/>
        <v>0.15587018829540189</v>
      </c>
      <c r="BQ109" s="71">
        <f t="shared" si="207"/>
        <v>0.15064863566061271</v>
      </c>
      <c r="BR109" s="67">
        <v>417.458567233</v>
      </c>
      <c r="BS109" s="67">
        <f t="shared" si="167"/>
        <v>210.86822223500002</v>
      </c>
      <c r="BT109" s="67">
        <f t="shared" si="133"/>
        <v>160.70857615899999</v>
      </c>
      <c r="BU109" s="67">
        <f t="shared" si="134"/>
        <v>10.91545999</v>
      </c>
      <c r="BV109" s="67">
        <f t="shared" si="135"/>
        <v>2.5331770689255051</v>
      </c>
      <c r="BW109" s="67">
        <f t="shared" si="136"/>
        <v>7.7148448044757519E-3</v>
      </c>
      <c r="BX109" s="67">
        <f t="shared" si="183"/>
        <v>291.59689721500001</v>
      </c>
      <c r="BY109" s="67">
        <f t="shared" si="137"/>
        <v>187.81655576599996</v>
      </c>
      <c r="BZ109" s="67">
        <f t="shared" si="138"/>
        <v>194.23450538099999</v>
      </c>
      <c r="CA109" s="67">
        <f t="shared" si="139"/>
        <v>120.082226897</v>
      </c>
      <c r="CB109" s="40">
        <f t="shared" si="140"/>
        <v>516.19066104699937</v>
      </c>
      <c r="CC109" s="40">
        <f>SUMIFS($CB$3:$CB109,$D$3:$D109,D109)</f>
        <v>4453.8062046199984</v>
      </c>
      <c r="CD109" s="40">
        <f t="shared" si="169"/>
        <v>4150.8550839299987</v>
      </c>
      <c r="CE109" s="73">
        <f t="shared" si="208"/>
        <v>0.10498561640576209</v>
      </c>
      <c r="CF109" s="73">
        <f t="shared" si="208"/>
        <v>0.16574384466972503</v>
      </c>
      <c r="CG109" s="73">
        <f t="shared" si="208"/>
        <v>0.27019383495722504</v>
      </c>
      <c r="CH109" s="14">
        <f t="shared" si="141"/>
        <v>119.79360896890216</v>
      </c>
      <c r="CI109" s="14">
        <f t="shared" si="142"/>
        <v>0.36483399170952824</v>
      </c>
      <c r="CJ109" s="14">
        <f t="shared" si="184"/>
        <v>1001.1877286584809</v>
      </c>
      <c r="CK109" s="264">
        <f t="shared" si="185"/>
        <v>2.933747437829151</v>
      </c>
      <c r="CL109" s="81">
        <f t="shared" si="143"/>
        <v>527.10612103699941</v>
      </c>
      <c r="CM109" s="81">
        <f t="shared" si="144"/>
        <v>0.372548836514004</v>
      </c>
      <c r="CN109" s="40">
        <f t="shared" si="145"/>
        <v>341.19722061900001</v>
      </c>
      <c r="CO109" s="40">
        <f>SUMIFS($CN$3:$CN109,$D$3:$D109,D109)</f>
        <v>1717.317107781</v>
      </c>
      <c r="CP109" s="40">
        <f t="shared" si="186"/>
        <v>2325.4617265910001</v>
      </c>
      <c r="CQ109" s="73">
        <f t="shared" si="209"/>
        <v>0.2029328327611235</v>
      </c>
      <c r="CR109" s="73">
        <f t="shared" si="209"/>
        <v>3.5539900969436156E-2</v>
      </c>
      <c r="CS109" s="73">
        <f t="shared" si="209"/>
        <v>8.5310149289727466E-2</v>
      </c>
      <c r="CT109" s="40">
        <f t="shared" si="146"/>
        <v>79.182460111162683</v>
      </c>
      <c r="CU109" s="40">
        <f t="shared" si="147"/>
        <v>0.2411518714928714</v>
      </c>
      <c r="CV109" s="40">
        <f t="shared" si="148"/>
        <v>1.2137679015579053</v>
      </c>
      <c r="CW109" s="40">
        <f t="shared" si="187"/>
        <v>548.86522774560365</v>
      </c>
      <c r="CX109" s="267">
        <f t="shared" si="188"/>
        <v>1.6435932462611491</v>
      </c>
      <c r="CY109" s="67">
        <v>138.72823384699998</v>
      </c>
      <c r="CZ109" s="67">
        <f t="shared" si="149"/>
        <v>32.194995090972384</v>
      </c>
      <c r="DA109" s="67">
        <f t="shared" si="189"/>
        <v>233.57416754778851</v>
      </c>
      <c r="DB109" s="67">
        <v>0</v>
      </c>
      <c r="DC109" s="67">
        <f t="shared" si="150"/>
        <v>0</v>
      </c>
      <c r="DD109" s="67">
        <f t="shared" si="151"/>
        <v>202.46898677200002</v>
      </c>
      <c r="DE109" s="67">
        <f t="shared" si="152"/>
        <v>46.987465020190307</v>
      </c>
      <c r="DF109" s="81">
        <f t="shared" si="153"/>
        <v>1643.2813342800002</v>
      </c>
      <c r="DG109" s="81">
        <f t="shared" si="154"/>
        <v>1.1614407890896443</v>
      </c>
      <c r="DH109" s="40">
        <f t="shared" si="155"/>
        <v>174.99344042799936</v>
      </c>
      <c r="DI109" s="40">
        <f>SUMIFS($DH$3:$DH109,$D$3:$D109,D109)</f>
        <v>2736.4890968389982</v>
      </c>
      <c r="DJ109" s="40">
        <f t="shared" si="170"/>
        <v>1825.3933573389982</v>
      </c>
      <c r="DK109" s="40">
        <f t="shared" si="156"/>
        <v>40.611148857739465</v>
      </c>
      <c r="DL109" s="40">
        <f t="shared" si="190"/>
        <v>452.32250091287716</v>
      </c>
      <c r="DM109" s="73">
        <f t="shared" si="210"/>
        <v>-4.640483226426817E-2</v>
      </c>
      <c r="DN109" s="73">
        <f t="shared" si="210"/>
        <v>0.26560891211307092</v>
      </c>
      <c r="DO109" s="73">
        <f t="shared" si="210"/>
        <v>0.62225340123475847</v>
      </c>
      <c r="DP109" s="67">
        <f t="shared" si="157"/>
        <v>0.12368212021665684</v>
      </c>
      <c r="DQ109" s="264">
        <f t="shared" si="191"/>
        <v>1.2901541915680019</v>
      </c>
      <c r="DR109" s="81">
        <f t="shared" si="158"/>
        <v>185.90890041799935</v>
      </c>
      <c r="DS109" s="81">
        <f t="shared" si="192"/>
        <v>2116.9902545539981</v>
      </c>
      <c r="DT109" s="81">
        <f t="shared" si="159"/>
        <v>0.1313969650211326</v>
      </c>
      <c r="DU109" s="264">
        <f t="shared" si="193"/>
        <v>1.496249473813674</v>
      </c>
      <c r="DV109" s="70">
        <v>600.42807178400005</v>
      </c>
      <c r="DW109" s="70">
        <v>666.74559846299996</v>
      </c>
      <c r="DX109" s="217">
        <v>78.787878787878782</v>
      </c>
      <c r="DY109" s="218">
        <f t="shared" si="160"/>
        <v>2307.810290975538</v>
      </c>
      <c r="DZ109" s="218">
        <f t="shared" si="194"/>
        <v>24119.653110070052</v>
      </c>
      <c r="EA109" s="71">
        <f t="shared" si="215"/>
        <v>0.10046525911833015</v>
      </c>
      <c r="EB109" s="219">
        <f t="shared" si="161"/>
        <v>1656.4378817008844</v>
      </c>
      <c r="EC109" s="219">
        <f t="shared" si="195"/>
        <v>16791.465451734795</v>
      </c>
      <c r="ED109" s="71">
        <f t="shared" si="216"/>
        <v>9.0606650731714922E-2</v>
      </c>
      <c r="EE109" s="219">
        <f t="shared" si="162"/>
        <v>1652.6452211851158</v>
      </c>
      <c r="EF109" s="219">
        <f t="shared" si="196"/>
        <v>18853.848098795712</v>
      </c>
      <c r="EG109" s="71">
        <f t="shared" si="217"/>
        <v>8.1310226126342977E-2</v>
      </c>
      <c r="EH109" s="219">
        <f t="shared" si="163"/>
        <v>433.05801078565389</v>
      </c>
      <c r="EI109" s="219">
        <f t="shared" si="197"/>
        <v>2980.0363013105575</v>
      </c>
      <c r="EJ109" s="74">
        <f t="shared" si="218"/>
        <v>5.8280653599556143E-3</v>
      </c>
    </row>
    <row r="110" spans="1:140">
      <c r="A110" s="66">
        <v>40878</v>
      </c>
      <c r="B110" s="86">
        <f t="shared" si="110"/>
        <v>12</v>
      </c>
      <c r="C110" t="str">
        <f t="shared" si="111"/>
        <v>Diciembre</v>
      </c>
      <c r="D110">
        <f t="shared" si="164"/>
        <v>2011</v>
      </c>
      <c r="E110" s="65">
        <f t="shared" si="112"/>
        <v>141486.44939257129</v>
      </c>
      <c r="F110" s="65">
        <f t="shared" si="113"/>
        <v>4431.666666666667</v>
      </c>
      <c r="G110" s="40">
        <f t="shared" si="114"/>
        <v>1854.3482631790002</v>
      </c>
      <c r="H110" s="67">
        <f t="shared" si="165"/>
        <v>1.3106189823407657</v>
      </c>
      <c r="I110" s="67">
        <f>SUMIFS($G$3:$G110,$D$3:$D110,D110)</f>
        <v>18969.235392702998</v>
      </c>
      <c r="J110" s="14">
        <f t="shared" si="171"/>
        <v>18969.235392702998</v>
      </c>
      <c r="K110" s="14">
        <f t="shared" si="172"/>
        <v>13.407103983555738</v>
      </c>
      <c r="L110" s="71">
        <f t="shared" si="198"/>
        <v>0.16790228578739508</v>
      </c>
      <c r="M110" s="71">
        <f t="shared" si="199"/>
        <v>2.6334472554776722E-2</v>
      </c>
      <c r="N110" s="71">
        <f t="shared" si="211"/>
        <v>0.16790228578739508</v>
      </c>
      <c r="O110" s="67">
        <f t="shared" si="115"/>
        <v>1072.5659272160001</v>
      </c>
      <c r="P110" s="67">
        <f t="shared" si="116"/>
        <v>0.75806971750350172</v>
      </c>
      <c r="Q110" s="67">
        <f>SUMIFS($O$3:$O110,$D$3:$D110,D110)</f>
        <v>13210.733114044</v>
      </c>
      <c r="R110" s="67">
        <f t="shared" si="168"/>
        <v>13210.733114044</v>
      </c>
      <c r="S110" s="71">
        <f t="shared" si="200"/>
        <v>2.5665677759406869E-2</v>
      </c>
      <c r="T110" s="71">
        <f t="shared" si="201"/>
        <v>0.15827463608633074</v>
      </c>
      <c r="U110" s="71">
        <f t="shared" si="201"/>
        <v>0.15827463608633074</v>
      </c>
      <c r="V110" s="67">
        <v>399.57213565899997</v>
      </c>
      <c r="W110" s="67">
        <f t="shared" si="173"/>
        <v>6318.4162701229998</v>
      </c>
      <c r="X110" s="71">
        <f t="shared" si="212"/>
        <v>0.18887517920888119</v>
      </c>
      <c r="Y110" s="71">
        <f t="shared" si="202"/>
        <v>0.11810291370276116</v>
      </c>
      <c r="Z110" s="67">
        <v>612.020770653</v>
      </c>
      <c r="AA110" s="67">
        <f t="shared" si="174"/>
        <v>6861.9113263629988</v>
      </c>
      <c r="AB110" s="71">
        <f t="shared" si="213"/>
        <v>0.13022459133718023</v>
      </c>
      <c r="AC110" s="71">
        <f t="shared" si="203"/>
        <v>-4.0815123584176161E-2</v>
      </c>
      <c r="AD110" s="67">
        <v>301.32266580600003</v>
      </c>
      <c r="AE110" s="67">
        <v>312.10195214099997</v>
      </c>
      <c r="AF110" s="71">
        <f t="shared" si="204"/>
        <v>0.12758036639382597</v>
      </c>
      <c r="AG110" s="71">
        <f t="shared" si="205"/>
        <v>5.911058860265106E-2</v>
      </c>
      <c r="AH110" s="67">
        <f t="shared" si="117"/>
        <v>112.98086558199999</v>
      </c>
      <c r="AI110" s="67">
        <f t="shared" si="118"/>
        <v>7.9852781709519691E-2</v>
      </c>
      <c r="AJ110" s="67">
        <f t="shared" si="119"/>
        <v>428.08527882800007</v>
      </c>
      <c r="AK110" s="67">
        <f t="shared" si="120"/>
        <v>0.30256274057752741</v>
      </c>
      <c r="AL110" s="67">
        <f t="shared" si="121"/>
        <v>240.71619155299999</v>
      </c>
      <c r="AM110" s="67">
        <f t="shared" si="122"/>
        <v>54.317305352312893</v>
      </c>
      <c r="AN110" s="67">
        <v>140.642880478</v>
      </c>
      <c r="AO110" s="67">
        <f t="shared" si="123"/>
        <v>31.735888787814968</v>
      </c>
      <c r="AP110" s="81">
        <f>SUMIFS($AO$3:$AO110,$D$3:$D110,D110)</f>
        <v>351.98946708508817</v>
      </c>
      <c r="AQ110" s="67">
        <v>0</v>
      </c>
      <c r="AR110" s="67">
        <f t="shared" si="124"/>
        <v>0</v>
      </c>
      <c r="AS110" s="81">
        <f>SUMIFS($AR$3:$AR110,$D$3:$D110,D110)</f>
        <v>0</v>
      </c>
      <c r="AT110" s="67">
        <f t="shared" si="166"/>
        <v>100.07331107499999</v>
      </c>
      <c r="AU110" s="79">
        <f t="shared" si="125"/>
        <v>140.642880478</v>
      </c>
      <c r="AV110" s="40">
        <f t="shared" si="126"/>
        <v>2800.1506920699999</v>
      </c>
      <c r="AW110" s="67">
        <f t="shared" si="127"/>
        <v>1.9790946087710795</v>
      </c>
      <c r="AX110" s="67">
        <f>SUMIFS($AV$3:$AV110,$D$3:$D110,D110)</f>
        <v>15461.231616973999</v>
      </c>
      <c r="AY110" s="67">
        <f t="shared" si="175"/>
        <v>15461.231616973999</v>
      </c>
      <c r="AZ110" s="67">
        <f t="shared" si="176"/>
        <v>10.927711935207972</v>
      </c>
      <c r="BA110" s="262">
        <f t="shared" si="128"/>
        <v>2268.4817657839999</v>
      </c>
      <c r="BB110" s="262">
        <f t="shared" si="129"/>
        <v>1.6033208660780105</v>
      </c>
      <c r="BC110" s="262">
        <f t="shared" si="177"/>
        <v>13951.151661041999</v>
      </c>
      <c r="BD110" s="262">
        <f t="shared" si="178"/>
        <v>9.8604154114666045</v>
      </c>
      <c r="BE110" s="260">
        <f t="shared" si="130"/>
        <v>2235.120968362</v>
      </c>
      <c r="BF110" s="260">
        <f t="shared" si="131"/>
        <v>1.5797420727976474</v>
      </c>
      <c r="BG110" s="260">
        <f t="shared" si="179"/>
        <v>13667.063937694002</v>
      </c>
      <c r="BH110" s="260">
        <f t="shared" si="180"/>
        <v>9.6596274741286905</v>
      </c>
      <c r="BI110" s="71">
        <f t="shared" si="206"/>
        <v>0.32726233049119435</v>
      </c>
      <c r="BJ110" s="71">
        <f t="shared" si="181"/>
        <v>0.21507352963925119</v>
      </c>
      <c r="BK110" s="74">
        <f t="shared" si="214"/>
        <v>0.21507352963925119</v>
      </c>
      <c r="BL110" s="67">
        <f t="shared" si="132"/>
        <v>1268.0133381529997</v>
      </c>
      <c r="BM110" s="67">
        <f>SUMIFS($BL$3:$BL110,$D$3:$D110,D110)</f>
        <v>7915.5245290740004</v>
      </c>
      <c r="BN110" s="67">
        <f t="shared" si="182"/>
        <v>7915.5245290740004</v>
      </c>
      <c r="BO110" s="71">
        <f t="shared" si="207"/>
        <v>0.15582392187007255</v>
      </c>
      <c r="BP110" s="71">
        <f t="shared" si="207"/>
        <v>0.15586277647874169</v>
      </c>
      <c r="BQ110" s="71">
        <f t="shared" si="207"/>
        <v>0.15586277647874169</v>
      </c>
      <c r="BR110" s="67">
        <v>418.17349923500001</v>
      </c>
      <c r="BS110" s="67">
        <f t="shared" si="167"/>
        <v>849.83983891799971</v>
      </c>
      <c r="BT110" s="67">
        <f t="shared" si="133"/>
        <v>349.715068519</v>
      </c>
      <c r="BU110" s="67">
        <f t="shared" si="134"/>
        <v>33.360797421999997</v>
      </c>
      <c r="BV110" s="67">
        <f t="shared" si="135"/>
        <v>7.527821907935313</v>
      </c>
      <c r="BW110" s="67">
        <f t="shared" si="136"/>
        <v>2.3578793280363143E-2</v>
      </c>
      <c r="BX110" s="67">
        <f t="shared" si="183"/>
        <v>284.08772334800005</v>
      </c>
      <c r="BY110" s="67">
        <f t="shared" si="137"/>
        <v>657.626758784</v>
      </c>
      <c r="BZ110" s="67">
        <f t="shared" si="138"/>
        <v>325.68677926099997</v>
      </c>
      <c r="CA110" s="67">
        <f t="shared" si="139"/>
        <v>165.74794993100002</v>
      </c>
      <c r="CB110" s="40">
        <f t="shared" si="140"/>
        <v>-945.80242889099964</v>
      </c>
      <c r="CC110" s="40">
        <f>SUMIFS($CB$3:$CB110,$D$3:$D110,D110)</f>
        <v>3508.0037757289988</v>
      </c>
      <c r="CD110" s="40">
        <f t="shared" si="169"/>
        <v>3508.0037757289988</v>
      </c>
      <c r="CE110" s="73">
        <f t="shared" si="208"/>
        <v>2.1219637898577308</v>
      </c>
      <c r="CF110" s="73">
        <f t="shared" si="208"/>
        <v>-2.7334718850415829E-3</v>
      </c>
      <c r="CG110" s="73">
        <f t="shared" si="208"/>
        <v>-2.7334718850415829E-3</v>
      </c>
      <c r="CH110" s="14">
        <f t="shared" si="141"/>
        <v>-213.41912648913114</v>
      </c>
      <c r="CI110" s="14">
        <f t="shared" si="142"/>
        <v>-0.66847562643031366</v>
      </c>
      <c r="CJ110" s="14">
        <f t="shared" si="184"/>
        <v>854.05657924608147</v>
      </c>
      <c r="CK110" s="264">
        <f t="shared" si="185"/>
        <v>2.4793920483477661</v>
      </c>
      <c r="CL110" s="81">
        <f t="shared" si="143"/>
        <v>-912.44163146899962</v>
      </c>
      <c r="CM110" s="81">
        <f t="shared" si="144"/>
        <v>-0.6448968331499505</v>
      </c>
      <c r="CN110" s="40">
        <f t="shared" si="145"/>
        <v>736.63733869899988</v>
      </c>
      <c r="CO110" s="40">
        <f>SUMIFS($CN$3:$CN110,$D$3:$D110,D110)</f>
        <v>2453.9544464800001</v>
      </c>
      <c r="CP110" s="40">
        <f t="shared" si="186"/>
        <v>2453.9544464800001</v>
      </c>
      <c r="CQ110" s="73">
        <f t="shared" si="209"/>
        <v>0.21128645377218103</v>
      </c>
      <c r="CR110" s="73">
        <f t="shared" si="209"/>
        <v>8.2695528665832629E-2</v>
      </c>
      <c r="CS110" s="73">
        <f t="shared" si="209"/>
        <v>8.2695528665832629E-2</v>
      </c>
      <c r="CT110" s="40">
        <f t="shared" si="146"/>
        <v>166.2212874085746</v>
      </c>
      <c r="CU110" s="40">
        <f t="shared" si="147"/>
        <v>0.52064161752699745</v>
      </c>
      <c r="CV110" s="40">
        <f t="shared" si="148"/>
        <v>1.7344095190849027</v>
      </c>
      <c r="CW110" s="40">
        <f t="shared" si="187"/>
        <v>582.01991200315138</v>
      </c>
      <c r="CX110" s="267">
        <f t="shared" si="188"/>
        <v>1.7344095190849027</v>
      </c>
      <c r="CY110" s="67">
        <v>225.277738994</v>
      </c>
      <c r="CZ110" s="67">
        <f t="shared" si="149"/>
        <v>50.833637982850696</v>
      </c>
      <c r="DA110" s="67">
        <f t="shared" si="189"/>
        <v>248.43826302495518</v>
      </c>
      <c r="DB110" s="67">
        <v>0</v>
      </c>
      <c r="DC110" s="67">
        <f t="shared" si="150"/>
        <v>0</v>
      </c>
      <c r="DD110" s="67">
        <f t="shared" si="151"/>
        <v>511.35959970499988</v>
      </c>
      <c r="DE110" s="67">
        <f t="shared" si="152"/>
        <v>115.38764942572392</v>
      </c>
      <c r="DF110" s="81">
        <f t="shared" si="153"/>
        <v>3536.7880307689998</v>
      </c>
      <c r="DG110" s="81">
        <f t="shared" si="154"/>
        <v>2.4997362262980767</v>
      </c>
      <c r="DH110" s="40">
        <f t="shared" si="155"/>
        <v>-1682.4397675899995</v>
      </c>
      <c r="DI110" s="40">
        <f>SUMIFS($DH$3:$DH110,$D$3:$D110,D110)</f>
        <v>1054.0493292489987</v>
      </c>
      <c r="DJ110" s="40">
        <f t="shared" si="170"/>
        <v>1054.0493292489987</v>
      </c>
      <c r="DK110" s="40">
        <f t="shared" si="156"/>
        <v>-379.6404138977058</v>
      </c>
      <c r="DL110" s="40">
        <f t="shared" si="190"/>
        <v>272.03666724293009</v>
      </c>
      <c r="DM110" s="73">
        <f t="shared" si="210"/>
        <v>0.84661138741939967</v>
      </c>
      <c r="DN110" s="73">
        <f t="shared" si="210"/>
        <v>-0.15749922085028245</v>
      </c>
      <c r="DO110" s="73">
        <f t="shared" si="210"/>
        <v>-0.15749922085028245</v>
      </c>
      <c r="DP110" s="67">
        <f t="shared" si="157"/>
        <v>-1.189117243957311</v>
      </c>
      <c r="DQ110" s="264">
        <f t="shared" si="191"/>
        <v>0.74498252926286335</v>
      </c>
      <c r="DR110" s="81">
        <f t="shared" si="158"/>
        <v>-1649.0789701679996</v>
      </c>
      <c r="DS110" s="81">
        <f t="shared" si="192"/>
        <v>1338.1370525969987</v>
      </c>
      <c r="DT110" s="81">
        <f t="shared" si="159"/>
        <v>-1.1655384506769479</v>
      </c>
      <c r="DU110" s="264">
        <f t="shared" si="193"/>
        <v>0.94577046660078057</v>
      </c>
      <c r="DV110" s="70">
        <v>1209.9188018140001</v>
      </c>
      <c r="DW110" s="70">
        <v>1335.559531824</v>
      </c>
      <c r="DX110" s="217">
        <v>79.432624113475171</v>
      </c>
      <c r="DY110" s="218">
        <f t="shared" si="160"/>
        <v>2334.4920098949915</v>
      </c>
      <c r="DZ110" s="218">
        <f t="shared" si="194"/>
        <v>24067.179924827982</v>
      </c>
      <c r="EA110" s="71">
        <f t="shared" si="215"/>
        <v>8.053197203549245E-2</v>
      </c>
      <c r="EB110" s="219">
        <f t="shared" si="161"/>
        <v>1350.2838905130002</v>
      </c>
      <c r="EC110" s="219">
        <f t="shared" si="195"/>
        <v>16760.214397558022</v>
      </c>
      <c r="ED110" s="71">
        <f t="shared" si="216"/>
        <v>7.0559415326624242E-2</v>
      </c>
      <c r="EE110" s="219">
        <f t="shared" si="162"/>
        <v>3525.1897105524108</v>
      </c>
      <c r="EF110" s="219">
        <f t="shared" si="196"/>
        <v>19591.836508427252</v>
      </c>
      <c r="EG110" s="71">
        <f t="shared" si="217"/>
        <v>0.1253673158670181</v>
      </c>
      <c r="EH110" s="219">
        <f t="shared" si="163"/>
        <v>927.37379246927674</v>
      </c>
      <c r="EI110" s="219">
        <f t="shared" si="197"/>
        <v>3103.9754227625344</v>
      </c>
      <c r="EJ110" s="74">
        <f t="shared" si="218"/>
        <v>7.7075358856495413E-3</v>
      </c>
    </row>
    <row r="111" spans="1:140">
      <c r="A111" s="72">
        <v>40909</v>
      </c>
      <c r="B111" s="87">
        <f t="shared" si="110"/>
        <v>1</v>
      </c>
      <c r="C111" t="str">
        <f t="shared" si="111"/>
        <v>Enero</v>
      </c>
      <c r="D111">
        <f t="shared" si="164"/>
        <v>2012</v>
      </c>
      <c r="E111" s="65">
        <f t="shared" si="112"/>
        <v>147225.50609466466</v>
      </c>
      <c r="F111" s="65">
        <f t="shared" si="113"/>
        <v>4596.545454545455</v>
      </c>
      <c r="G111" s="40">
        <f t="shared" si="114"/>
        <v>1528.9273107419999</v>
      </c>
      <c r="H111" s="67">
        <f t="shared" si="165"/>
        <v>1.0384934997329291</v>
      </c>
      <c r="I111" s="67">
        <f>SUMIFS($G$3:$G111,$D$3:$D111,D111)</f>
        <v>1528.9273107419999</v>
      </c>
      <c r="J111" s="14">
        <f t="shared" si="171"/>
        <v>19252.602604038999</v>
      </c>
      <c r="K111" s="14">
        <f t="shared" si="172"/>
        <v>13.076947816134354</v>
      </c>
      <c r="L111" s="71">
        <f t="shared" si="198"/>
        <v>0.22750183750357444</v>
      </c>
      <c r="M111" s="71">
        <f t="shared" si="199"/>
        <v>0.22750183750357444</v>
      </c>
      <c r="N111" s="71">
        <f t="shared" si="211"/>
        <v>0.16929068608233511</v>
      </c>
      <c r="O111" s="67">
        <f t="shared" si="115"/>
        <v>992.61145079999994</v>
      </c>
      <c r="P111" s="67">
        <f t="shared" si="116"/>
        <v>0.67421160716660045</v>
      </c>
      <c r="Q111" s="67">
        <f>SUMIFS($O$3:$O111,$D$3:$D111,D111)</f>
        <v>992.61145079999994</v>
      </c>
      <c r="R111" s="67">
        <f t="shared" si="168"/>
        <v>13264.927571888999</v>
      </c>
      <c r="S111" s="71">
        <f t="shared" si="200"/>
        <v>5.7750934021714606E-2</v>
      </c>
      <c r="T111" s="71">
        <f t="shared" si="201"/>
        <v>5.7750934021714606E-2</v>
      </c>
      <c r="U111" s="71">
        <f t="shared" si="201"/>
        <v>0.1436017537311407</v>
      </c>
      <c r="V111" s="67">
        <v>484.84428664265846</v>
      </c>
      <c r="W111" s="67">
        <f t="shared" si="173"/>
        <v>6368.2162872156578</v>
      </c>
      <c r="X111" s="71">
        <f t="shared" si="212"/>
        <v>0.18912696115860506</v>
      </c>
      <c r="Y111" s="71">
        <f t="shared" si="202"/>
        <v>0.11447114829065663</v>
      </c>
      <c r="Z111" s="67">
        <v>513.10426209899993</v>
      </c>
      <c r="AA111" s="67">
        <f t="shared" si="174"/>
        <v>6871.2055036769989</v>
      </c>
      <c r="AB111" s="71">
        <f t="shared" si="213"/>
        <v>0.10851939623112461</v>
      </c>
      <c r="AC111" s="71">
        <f t="shared" si="203"/>
        <v>1.844777942062481E-2</v>
      </c>
      <c r="AD111" s="67">
        <v>363.67506104099999</v>
      </c>
      <c r="AE111" s="67">
        <v>265.68236408899998</v>
      </c>
      <c r="AF111" s="71">
        <f t="shared" si="204"/>
        <v>0.1075588182658056</v>
      </c>
      <c r="AG111" s="71">
        <f t="shared" si="205"/>
        <v>2.2645339148967825E-3</v>
      </c>
      <c r="AH111" s="67">
        <f t="shared" si="117"/>
        <v>8.9302233369999993</v>
      </c>
      <c r="AI111" s="67">
        <f t="shared" si="118"/>
        <v>6.0656767797136642E-3</v>
      </c>
      <c r="AJ111" s="67">
        <f t="shared" si="119"/>
        <v>48.572344624999999</v>
      </c>
      <c r="AK111" s="67">
        <f t="shared" si="120"/>
        <v>3.2991800071496054E-2</v>
      </c>
      <c r="AL111" s="67">
        <f t="shared" si="121"/>
        <v>478.81329197999992</v>
      </c>
      <c r="AM111" s="67">
        <f t="shared" si="122"/>
        <v>104.16807507179303</v>
      </c>
      <c r="AN111" s="67">
        <v>168.511634867</v>
      </c>
      <c r="AO111" s="67">
        <f t="shared" si="123"/>
        <v>36.660495699082311</v>
      </c>
      <c r="AP111" s="81">
        <f>SUMIFS($AO$3:$AO111,$D$3:$D111,D111)</f>
        <v>36.660495699082311</v>
      </c>
      <c r="AQ111" s="67">
        <v>0</v>
      </c>
      <c r="AR111" s="67">
        <f t="shared" si="124"/>
        <v>0</v>
      </c>
      <c r="AS111" s="81">
        <f>SUMIFS($AR$3:$AR111,$D$3:$D111,D111)</f>
        <v>0</v>
      </c>
      <c r="AT111" s="67">
        <f t="shared" si="166"/>
        <v>310.30165711299992</v>
      </c>
      <c r="AU111" s="79">
        <f t="shared" si="125"/>
        <v>168.511634867</v>
      </c>
      <c r="AV111" s="40">
        <f t="shared" si="126"/>
        <v>945.55378436800004</v>
      </c>
      <c r="AW111" s="67">
        <f t="shared" si="127"/>
        <v>0.64224862216470668</v>
      </c>
      <c r="AX111" s="67">
        <f>SUMIFS($AV$3:$AV111,$D$3:$D111,D111)</f>
        <v>945.55378436800004</v>
      </c>
      <c r="AY111" s="67">
        <f t="shared" si="175"/>
        <v>15667.343801550998</v>
      </c>
      <c r="AZ111" s="67">
        <f t="shared" si="176"/>
        <v>10.641732004967292</v>
      </c>
      <c r="BA111" s="262">
        <f t="shared" si="128"/>
        <v>933.327190148</v>
      </c>
      <c r="BB111" s="262">
        <f t="shared" si="129"/>
        <v>0.63394395095363376</v>
      </c>
      <c r="BC111" s="262">
        <f t="shared" si="177"/>
        <v>14155.095261606999</v>
      </c>
      <c r="BD111" s="262">
        <f t="shared" si="178"/>
        <v>9.6145672289320583</v>
      </c>
      <c r="BE111" s="260">
        <f t="shared" si="130"/>
        <v>922.53148226899998</v>
      </c>
      <c r="BF111" s="260">
        <f t="shared" si="131"/>
        <v>0.62661118086143353</v>
      </c>
      <c r="BG111" s="260">
        <f t="shared" si="179"/>
        <v>13874.511181147001</v>
      </c>
      <c r="BH111" s="260">
        <f t="shared" si="180"/>
        <v>9.4239860668068047</v>
      </c>
      <c r="BI111" s="71">
        <f t="shared" si="206"/>
        <v>0.27874031517195763</v>
      </c>
      <c r="BJ111" s="71">
        <f t="shared" si="181"/>
        <v>0.27874031517195763</v>
      </c>
      <c r="BK111" s="74">
        <f t="shared" si="214"/>
        <v>0.22655520123022277</v>
      </c>
      <c r="BL111" s="67">
        <f t="shared" si="132"/>
        <v>670.22297043799995</v>
      </c>
      <c r="BM111" s="67">
        <f>SUMIFS($BL$3:$BL111,$D$3:$D111,D111)</f>
        <v>670.22297043799995</v>
      </c>
      <c r="BN111" s="67">
        <f t="shared" si="182"/>
        <v>8074.6949308109997</v>
      </c>
      <c r="BO111" s="71">
        <f t="shared" si="207"/>
        <v>0.31145602524135896</v>
      </c>
      <c r="BP111" s="71">
        <f t="shared" si="207"/>
        <v>0.31145602524135896</v>
      </c>
      <c r="BQ111" s="71">
        <f t="shared" si="207"/>
        <v>0.17220498602427114</v>
      </c>
      <c r="BR111" s="67">
        <v>511.228994489</v>
      </c>
      <c r="BS111" s="67">
        <f t="shared" si="167"/>
        <v>158.99397594899995</v>
      </c>
      <c r="BT111" s="67">
        <f t="shared" si="133"/>
        <v>18.566122175</v>
      </c>
      <c r="BU111" s="67">
        <f t="shared" si="134"/>
        <v>10.795707879</v>
      </c>
      <c r="BV111" s="67">
        <f t="shared" si="135"/>
        <v>2.3486568306040105</v>
      </c>
      <c r="BW111" s="67">
        <f t="shared" si="136"/>
        <v>7.3327700922002324E-3</v>
      </c>
      <c r="BX111" s="67">
        <f t="shared" si="183"/>
        <v>280.58408046000005</v>
      </c>
      <c r="BY111" s="67">
        <f t="shared" si="137"/>
        <v>14.401702405</v>
      </c>
      <c r="BZ111" s="67">
        <f t="shared" si="138"/>
        <v>207.22274620599998</v>
      </c>
      <c r="CA111" s="67">
        <f t="shared" si="139"/>
        <v>24.344535265000001</v>
      </c>
      <c r="CB111" s="40">
        <f t="shared" si="140"/>
        <v>583.37352637399988</v>
      </c>
      <c r="CC111" s="40">
        <f>SUMIFS($CB$3:$CB111,$D$3:$D111,D111)</f>
        <v>583.37352637399988</v>
      </c>
      <c r="CD111" s="40">
        <f t="shared" si="169"/>
        <v>3585.2588024879992</v>
      </c>
      <c r="CE111" s="73">
        <f t="shared" si="208"/>
        <v>0.15264217138430447</v>
      </c>
      <c r="CF111" s="73">
        <f t="shared" si="208"/>
        <v>0.15264217138430447</v>
      </c>
      <c r="CG111" s="73">
        <f t="shared" si="208"/>
        <v>-2.8844696782266643E-2</v>
      </c>
      <c r="CH111" s="14">
        <f t="shared" si="141"/>
        <v>126.91564396412322</v>
      </c>
      <c r="CI111" s="14">
        <f t="shared" si="142"/>
        <v>0.39624487756822246</v>
      </c>
      <c r="CJ111" s="14">
        <f t="shared" si="184"/>
        <v>870.76506554992534</v>
      </c>
      <c r="CK111" s="264">
        <f t="shared" si="185"/>
        <v>2.4352158111670614</v>
      </c>
      <c r="CL111" s="81">
        <f t="shared" si="143"/>
        <v>594.1692342529999</v>
      </c>
      <c r="CM111" s="81">
        <f t="shared" si="144"/>
        <v>0.4035776476604227</v>
      </c>
      <c r="CN111" s="40">
        <f t="shared" si="145"/>
        <v>27.989961966999999</v>
      </c>
      <c r="CO111" s="40">
        <f>SUMIFS($CN$3:$CN111,$D$3:$D111,D111)</f>
        <v>27.989961966999999</v>
      </c>
      <c r="CP111" s="40">
        <f t="shared" si="186"/>
        <v>2442.9445774709998</v>
      </c>
      <c r="CQ111" s="73">
        <f t="shared" si="209"/>
        <v>-0.28230555706190963</v>
      </c>
      <c r="CR111" s="73">
        <f t="shared" si="209"/>
        <v>-0.28230555706190963</v>
      </c>
      <c r="CS111" s="73">
        <f t="shared" si="209"/>
        <v>7.1881341800349441E-2</v>
      </c>
      <c r="CT111" s="40">
        <f t="shared" si="146"/>
        <v>6.0893473683200812</v>
      </c>
      <c r="CU111" s="40">
        <f t="shared" si="147"/>
        <v>1.9011625573222828E-2</v>
      </c>
      <c r="CV111" s="40">
        <f t="shared" si="148"/>
        <v>1.9011625573222828E-2</v>
      </c>
      <c r="CW111" s="40">
        <f t="shared" si="187"/>
        <v>579.61705739828574</v>
      </c>
      <c r="CX111" s="267">
        <f t="shared" si="188"/>
        <v>1.6593215688456922</v>
      </c>
      <c r="CY111" s="67">
        <v>10.219476956999999</v>
      </c>
      <c r="CZ111" s="67">
        <f t="shared" si="149"/>
        <v>2.223295093686958</v>
      </c>
      <c r="DA111" s="67">
        <f t="shared" si="189"/>
        <v>243.1205715118048</v>
      </c>
      <c r="DB111" s="67">
        <v>0</v>
      </c>
      <c r="DC111" s="67">
        <f t="shared" si="150"/>
        <v>0</v>
      </c>
      <c r="DD111" s="67">
        <f t="shared" si="151"/>
        <v>17.770485010000002</v>
      </c>
      <c r="DE111" s="67">
        <f t="shared" si="152"/>
        <v>3.8660522746331236</v>
      </c>
      <c r="DF111" s="81">
        <f t="shared" si="153"/>
        <v>973.54374633500004</v>
      </c>
      <c r="DG111" s="81">
        <f t="shared" si="154"/>
        <v>0.66126024773792957</v>
      </c>
      <c r="DH111" s="40">
        <f t="shared" si="155"/>
        <v>555.38356440699988</v>
      </c>
      <c r="DI111" s="40">
        <f>SUMIFS($DH$3:$DH111,$D$3:$D111,D111)</f>
        <v>555.38356440699988</v>
      </c>
      <c r="DJ111" s="40">
        <f t="shared" si="170"/>
        <v>1142.3142250169985</v>
      </c>
      <c r="DK111" s="40">
        <f t="shared" si="156"/>
        <v>120.82629659580313</v>
      </c>
      <c r="DL111" s="40">
        <f t="shared" si="190"/>
        <v>291.1480081516396</v>
      </c>
      <c r="DM111" s="73">
        <f t="shared" si="210"/>
        <v>0.18895604413578471</v>
      </c>
      <c r="DN111" s="73">
        <f t="shared" si="210"/>
        <v>0.18895604413578471</v>
      </c>
      <c r="DO111" s="73">
        <f t="shared" si="210"/>
        <v>-0.19135502402598747</v>
      </c>
      <c r="DP111" s="67">
        <f t="shared" si="157"/>
        <v>0.37723325199499963</v>
      </c>
      <c r="DQ111" s="264">
        <f t="shared" si="191"/>
        <v>0.7758942423213685</v>
      </c>
      <c r="DR111" s="81">
        <f t="shared" si="158"/>
        <v>566.1792722859999</v>
      </c>
      <c r="DS111" s="81">
        <f t="shared" si="192"/>
        <v>1422.8983054769988</v>
      </c>
      <c r="DT111" s="81">
        <f t="shared" si="159"/>
        <v>0.38456602208719992</v>
      </c>
      <c r="DU111" s="264">
        <f t="shared" si="193"/>
        <v>0.96647540444662361</v>
      </c>
      <c r="DV111" s="70">
        <v>661.94719172800001</v>
      </c>
      <c r="DW111" s="70">
        <v>739.55667201699998</v>
      </c>
      <c r="DX111" s="217">
        <v>80.270793036750476</v>
      </c>
      <c r="DY111" s="218">
        <f t="shared" si="160"/>
        <v>1904.7118545870217</v>
      </c>
      <c r="DZ111" s="218">
        <f t="shared" si="194"/>
        <v>24351.20074403019</v>
      </c>
      <c r="EA111" s="71">
        <f t="shared" si="215"/>
        <v>8.419169509386415E-2</v>
      </c>
      <c r="EB111" s="219">
        <f t="shared" si="161"/>
        <v>1236.5786025628915</v>
      </c>
      <c r="EC111" s="219">
        <f t="shared" si="195"/>
        <v>16775.748741670239</v>
      </c>
      <c r="ED111" s="71">
        <f t="shared" si="216"/>
        <v>5.9590509676925363E-2</v>
      </c>
      <c r="EE111" s="219">
        <f t="shared" si="162"/>
        <v>1177.9549554656774</v>
      </c>
      <c r="EF111" s="219">
        <f t="shared" si="196"/>
        <v>19807.64891248702</v>
      </c>
      <c r="EG111" s="71">
        <f t="shared" si="217"/>
        <v>0.13816900061733683</v>
      </c>
      <c r="EH111" s="219">
        <f t="shared" si="163"/>
        <v>34.869422498648191</v>
      </c>
      <c r="EI111" s="219">
        <f t="shared" si="197"/>
        <v>3088.0992598217736</v>
      </c>
      <c r="EJ111" s="74">
        <f t="shared" si="218"/>
        <v>-1.8915632419094219E-3</v>
      </c>
    </row>
    <row r="112" spans="1:140">
      <c r="A112" s="66">
        <v>40940</v>
      </c>
      <c r="B112" s="86">
        <f t="shared" si="110"/>
        <v>2</v>
      </c>
      <c r="C112" t="str">
        <f t="shared" si="111"/>
        <v>Febrero</v>
      </c>
      <c r="D112">
        <f t="shared" si="164"/>
        <v>2012</v>
      </c>
      <c r="E112" s="65">
        <f t="shared" si="112"/>
        <v>147225.50609466466</v>
      </c>
      <c r="F112" s="65">
        <f t="shared" si="113"/>
        <v>4455.2857142857147</v>
      </c>
      <c r="G112" s="40">
        <f t="shared" si="114"/>
        <v>1418.8697596560003</v>
      </c>
      <c r="H112" s="67">
        <f t="shared" si="165"/>
        <v>0.9637390947351745</v>
      </c>
      <c r="I112" s="67">
        <f>SUMIFS($G$3:$G112,$D$3:$D112,D112)</f>
        <v>2947.797070398</v>
      </c>
      <c r="J112" s="14">
        <f t="shared" si="171"/>
        <v>19214.050818513999</v>
      </c>
      <c r="K112" s="14">
        <f t="shared" si="172"/>
        <v>13.050762281747252</v>
      </c>
      <c r="L112" s="71">
        <f t="shared" si="198"/>
        <v>9.0572359712937089E-2</v>
      </c>
      <c r="M112" s="71">
        <f t="shared" si="199"/>
        <v>-2.645204858709016E-2</v>
      </c>
      <c r="N112" s="71">
        <f t="shared" si="211"/>
        <v>0.14492085250868247</v>
      </c>
      <c r="O112" s="67">
        <f t="shared" si="115"/>
        <v>884.69023375400002</v>
      </c>
      <c r="P112" s="67">
        <f t="shared" si="116"/>
        <v>0.60090826462172409</v>
      </c>
      <c r="Q112" s="67">
        <f>SUMIFS($O$3:$O112,$D$3:$D112,D112)</f>
        <v>1877.3016845540001</v>
      </c>
      <c r="R112" s="67">
        <f t="shared" si="168"/>
        <v>13355.334247373999</v>
      </c>
      <c r="S112" s="71">
        <f t="shared" si="200"/>
        <v>0.11382166298648477</v>
      </c>
      <c r="T112" s="71">
        <f t="shared" si="201"/>
        <v>8.3454197107430073E-2</v>
      </c>
      <c r="U112" s="71">
        <f t="shared" si="201"/>
        <v>0.14868974428529502</v>
      </c>
      <c r="V112" s="67">
        <v>366.42777580865857</v>
      </c>
      <c r="W112" s="67">
        <f t="shared" si="173"/>
        <v>6402.4121895413173</v>
      </c>
      <c r="X112" s="71">
        <f t="shared" si="212"/>
        <v>0.18917319204733007</v>
      </c>
      <c r="Y112" s="71">
        <f t="shared" si="202"/>
        <v>0.10292781955915609</v>
      </c>
      <c r="Z112" s="67">
        <v>492.77951435600005</v>
      </c>
      <c r="AA112" s="67">
        <f t="shared" si="174"/>
        <v>6835.570104639999</v>
      </c>
      <c r="AB112" s="71">
        <f t="shared" si="213"/>
        <v>8.7400314828575576E-2</v>
      </c>
      <c r="AC112" s="71">
        <f t="shared" si="203"/>
        <v>-6.7438291641282122E-2</v>
      </c>
      <c r="AD112" s="67">
        <v>275.62230209400002</v>
      </c>
      <c r="AE112" s="67">
        <v>244.93155988499998</v>
      </c>
      <c r="AF112" s="71">
        <f t="shared" si="204"/>
        <v>0.12676753864186163</v>
      </c>
      <c r="AG112" s="71">
        <f t="shared" si="205"/>
        <v>-3.7686829546916933E-2</v>
      </c>
      <c r="AH112" s="67">
        <f t="shared" si="117"/>
        <v>217.36357543400001</v>
      </c>
      <c r="AI112" s="67">
        <f t="shared" si="118"/>
        <v>0.14763989012490622</v>
      </c>
      <c r="AJ112" s="67">
        <f t="shared" si="119"/>
        <v>47.590884804999995</v>
      </c>
      <c r="AK112" s="67">
        <f t="shared" si="120"/>
        <v>3.2325162987994406E-2</v>
      </c>
      <c r="AL112" s="67">
        <f t="shared" si="121"/>
        <v>269.22506566300007</v>
      </c>
      <c r="AM112" s="67">
        <f t="shared" si="122"/>
        <v>60.428238036393374</v>
      </c>
      <c r="AN112" s="67">
        <v>154.494627052</v>
      </c>
      <c r="AO112" s="67">
        <f t="shared" si="123"/>
        <v>34.676704696315767</v>
      </c>
      <c r="AP112" s="81">
        <f>SUMIFS($AO$3:$AO112,$D$3:$D112,D112)</f>
        <v>71.337200395398071</v>
      </c>
      <c r="AQ112" s="67">
        <v>123.943000029</v>
      </c>
      <c r="AR112" s="67">
        <f t="shared" si="124"/>
        <v>27.819315747042033</v>
      </c>
      <c r="AS112" s="81">
        <f>SUMIFS($AR$3:$AR112,$D$3:$D112,D112)</f>
        <v>27.819315747042033</v>
      </c>
      <c r="AT112" s="67">
        <f t="shared" si="166"/>
        <v>-9.212561417999936</v>
      </c>
      <c r="AU112" s="79">
        <f t="shared" si="125"/>
        <v>278.43762708100002</v>
      </c>
      <c r="AV112" s="40">
        <f t="shared" si="126"/>
        <v>1389.4406080599999</v>
      </c>
      <c r="AW112" s="67">
        <f t="shared" si="127"/>
        <v>0.94374992819967096</v>
      </c>
      <c r="AX112" s="67">
        <f>SUMIFS($AV$3:$AV112,$D$3:$D112,D112)</f>
        <v>2334.9943924280001</v>
      </c>
      <c r="AY112" s="67">
        <f t="shared" si="175"/>
        <v>16065.831779959</v>
      </c>
      <c r="AZ112" s="67">
        <f t="shared" si="176"/>
        <v>10.912397047308376</v>
      </c>
      <c r="BA112" s="262">
        <f t="shared" si="128"/>
        <v>1218.8207889609998</v>
      </c>
      <c r="BB112" s="262">
        <f t="shared" si="129"/>
        <v>0.82785980587990593</v>
      </c>
      <c r="BC112" s="262">
        <f t="shared" si="177"/>
        <v>14392.988973163001</v>
      </c>
      <c r="BD112" s="262">
        <f t="shared" si="178"/>
        <v>9.7761518061336741</v>
      </c>
      <c r="BE112" s="260">
        <f t="shared" si="130"/>
        <v>1187.7022015779999</v>
      </c>
      <c r="BF112" s="260">
        <f t="shared" si="131"/>
        <v>0.80672312365108678</v>
      </c>
      <c r="BG112" s="260">
        <f t="shared" si="179"/>
        <v>14112.248607920003</v>
      </c>
      <c r="BH112" s="260">
        <f t="shared" si="180"/>
        <v>9.5854644906745676</v>
      </c>
      <c r="BI112" s="71">
        <f t="shared" si="206"/>
        <v>0.40212616272882773</v>
      </c>
      <c r="BJ112" s="71">
        <f t="shared" si="181"/>
        <v>0.34940024226711386</v>
      </c>
      <c r="BK112" s="74">
        <f t="shared" si="214"/>
        <v>0.24145436668338327</v>
      </c>
      <c r="BL112" s="67">
        <f t="shared" si="132"/>
        <v>799.913737631</v>
      </c>
      <c r="BM112" s="67">
        <f>SUMIFS($BL$3:$BL112,$D$3:$D112,D112)</f>
        <v>1470.136708069</v>
      </c>
      <c r="BN112" s="67">
        <f t="shared" si="182"/>
        <v>8264.6443702200013</v>
      </c>
      <c r="BO112" s="71">
        <f t="shared" si="207"/>
        <v>0.31141074971549698</v>
      </c>
      <c r="BP112" s="71">
        <f t="shared" si="207"/>
        <v>0.31143139005952203</v>
      </c>
      <c r="BQ112" s="71">
        <f t="shared" si="207"/>
        <v>0.18419691549867023</v>
      </c>
      <c r="BR112" s="67">
        <v>514.32512419800003</v>
      </c>
      <c r="BS112" s="67">
        <f t="shared" si="167"/>
        <v>285.58861343299998</v>
      </c>
      <c r="BT112" s="67">
        <f t="shared" si="133"/>
        <v>42.795982266999999</v>
      </c>
      <c r="BU112" s="67">
        <f t="shared" si="134"/>
        <v>31.118587382999998</v>
      </c>
      <c r="BV112" s="67">
        <f t="shared" si="135"/>
        <v>6.9846446173405576</v>
      </c>
      <c r="BW112" s="67">
        <f t="shared" si="136"/>
        <v>2.1136682228819124E-2</v>
      </c>
      <c r="BX112" s="67">
        <f t="shared" si="183"/>
        <v>280.74036524299999</v>
      </c>
      <c r="BY112" s="67">
        <f t="shared" si="137"/>
        <v>325.69627418499999</v>
      </c>
      <c r="BZ112" s="67">
        <f t="shared" si="138"/>
        <v>172.66675899399999</v>
      </c>
      <c r="CA112" s="67">
        <f t="shared" si="139"/>
        <v>17.2492676</v>
      </c>
      <c r="CB112" s="40">
        <f t="shared" si="140"/>
        <v>29.429151596000338</v>
      </c>
      <c r="CC112" s="40">
        <f>SUMIFS($CB$3:$CB112,$D$3:$D112,D112)</f>
        <v>612.80267797000022</v>
      </c>
      <c r="CD112" s="40">
        <f t="shared" si="169"/>
        <v>3148.2190385549989</v>
      </c>
      <c r="CE112" s="73">
        <f t="shared" si="208"/>
        <v>-0.93691079809117372</v>
      </c>
      <c r="CF112" s="73">
        <f t="shared" si="208"/>
        <v>-0.3699253471429409</v>
      </c>
      <c r="CG112" s="73">
        <f t="shared" si="208"/>
        <v>-0.18033333867072865</v>
      </c>
      <c r="CH112" s="14">
        <f t="shared" si="141"/>
        <v>6.6054465377241272</v>
      </c>
      <c r="CI112" s="14">
        <f t="shared" si="142"/>
        <v>1.9989166535503478E-2</v>
      </c>
      <c r="CJ112" s="14">
        <f t="shared" si="184"/>
        <v>775.68569813442991</v>
      </c>
      <c r="CK112" s="264">
        <f t="shared" si="185"/>
        <v>2.138365234438877</v>
      </c>
      <c r="CL112" s="81">
        <f t="shared" si="143"/>
        <v>60.547738979000336</v>
      </c>
      <c r="CM112" s="81">
        <f t="shared" si="144"/>
        <v>4.1125848764322598E-2</v>
      </c>
      <c r="CN112" s="40">
        <f t="shared" si="145"/>
        <v>57.612822135000002</v>
      </c>
      <c r="CO112" s="40">
        <f>SUMIFS($CN$3:$CN112,$D$3:$D112,D112)</f>
        <v>85.602784102000001</v>
      </c>
      <c r="CP112" s="40">
        <f t="shared" si="186"/>
        <v>2412.0336649180003</v>
      </c>
      <c r="CQ112" s="73">
        <f t="shared" si="209"/>
        <v>-0.34918220138299449</v>
      </c>
      <c r="CR112" s="73">
        <f t="shared" si="209"/>
        <v>-0.32872968493096533</v>
      </c>
      <c r="CS112" s="73">
        <f t="shared" si="209"/>
        <v>9.2619490134685289E-2</v>
      </c>
      <c r="CT112" s="40">
        <f t="shared" si="146"/>
        <v>12.931341743194279</v>
      </c>
      <c r="CU112" s="40">
        <f t="shared" si="147"/>
        <v>3.9132364807736159E-2</v>
      </c>
      <c r="CV112" s="40">
        <f t="shared" si="148"/>
        <v>5.8143990380958986E-2</v>
      </c>
      <c r="CW112" s="40">
        <f t="shared" si="187"/>
        <v>573.25125158774597</v>
      </c>
      <c r="CX112" s="267">
        <f t="shared" si="188"/>
        <v>1.6383259456191543</v>
      </c>
      <c r="CY112" s="67">
        <v>46.042951591000005</v>
      </c>
      <c r="CZ112" s="67">
        <f t="shared" si="149"/>
        <v>10.334455418507712</v>
      </c>
      <c r="DA112" s="67">
        <f t="shared" si="189"/>
        <v>237.88430133498616</v>
      </c>
      <c r="DB112" s="67">
        <v>0</v>
      </c>
      <c r="DC112" s="67">
        <f t="shared" si="150"/>
        <v>0</v>
      </c>
      <c r="DD112" s="67">
        <f t="shared" si="151"/>
        <v>11.569870543999997</v>
      </c>
      <c r="DE112" s="67">
        <f t="shared" si="152"/>
        <v>2.5968863246865674</v>
      </c>
      <c r="DF112" s="81">
        <f t="shared" si="153"/>
        <v>1447.0534301949999</v>
      </c>
      <c r="DG112" s="81">
        <f t="shared" si="154"/>
        <v>0.98288229300740704</v>
      </c>
      <c r="DH112" s="40">
        <f t="shared" si="155"/>
        <v>-28.183670538999664</v>
      </c>
      <c r="DI112" s="40">
        <f>SUMIFS($DH$3:$DH112,$D$3:$D112,D112)</f>
        <v>527.19989386800023</v>
      </c>
      <c r="DJ112" s="40">
        <f t="shared" si="170"/>
        <v>736.18537363699886</v>
      </c>
      <c r="DK112" s="40">
        <f t="shared" si="156"/>
        <v>-6.325895205470152</v>
      </c>
      <c r="DL112" s="40">
        <f t="shared" si="190"/>
        <v>202.43444654668389</v>
      </c>
      <c r="DM112" s="73">
        <f t="shared" si="210"/>
        <v>-1.0745707895422443</v>
      </c>
      <c r="DN112" s="73">
        <f t="shared" si="210"/>
        <v>-0.37614193981625599</v>
      </c>
      <c r="DO112" s="73">
        <f t="shared" si="210"/>
        <v>-0.54926041825100169</v>
      </c>
      <c r="DP112" s="67">
        <f t="shared" si="157"/>
        <v>-1.9143198272232678E-2</v>
      </c>
      <c r="DQ112" s="264">
        <f t="shared" si="191"/>
        <v>0.50003928881972282</v>
      </c>
      <c r="DR112" s="81">
        <f t="shared" si="158"/>
        <v>2.9349168440003339</v>
      </c>
      <c r="DS112" s="81">
        <f t="shared" si="192"/>
        <v>1016.9257388799991</v>
      </c>
      <c r="DT112" s="81">
        <f t="shared" si="159"/>
        <v>1.9934839565864419E-3</v>
      </c>
      <c r="DU112" s="264">
        <f t="shared" si="193"/>
        <v>0.69072660427883004</v>
      </c>
      <c r="DV112" s="70">
        <v>795.14528744799998</v>
      </c>
      <c r="DW112" s="70">
        <v>882.08630776300004</v>
      </c>
      <c r="DX112" s="217">
        <v>81.495809155383625</v>
      </c>
      <c r="DY112" s="218">
        <f t="shared" si="160"/>
        <v>1741.0340167930826</v>
      </c>
      <c r="DZ112" s="218">
        <f t="shared" si="194"/>
        <v>24224.085325636719</v>
      </c>
      <c r="EA112" s="71">
        <f t="shared" si="215"/>
        <v>6.585494586088414E-2</v>
      </c>
      <c r="EB112" s="219">
        <f t="shared" si="161"/>
        <v>1085.5653105636502</v>
      </c>
      <c r="EC112" s="219">
        <f t="shared" si="195"/>
        <v>16843.186945725443</v>
      </c>
      <c r="ED112" s="71">
        <f t="shared" si="216"/>
        <v>6.7788009697205887E-2</v>
      </c>
      <c r="EE112" s="219">
        <f t="shared" si="162"/>
        <v>1704.922771440712</v>
      </c>
      <c r="EF112" s="219">
        <f t="shared" si="196"/>
        <v>20242.350585919263</v>
      </c>
      <c r="EG112" s="71">
        <f t="shared" si="217"/>
        <v>0.15553372473346294</v>
      </c>
      <c r="EH112" s="219">
        <f t="shared" si="163"/>
        <v>70.694214502678008</v>
      </c>
      <c r="EI112" s="219">
        <f t="shared" si="197"/>
        <v>3045.3221416789238</v>
      </c>
      <c r="EJ112" s="74">
        <f t="shared" si="218"/>
        <v>2.0980740475216697E-2</v>
      </c>
    </row>
    <row r="113" spans="1:140">
      <c r="A113" s="66">
        <v>40969</v>
      </c>
      <c r="B113" s="86">
        <f t="shared" si="110"/>
        <v>3</v>
      </c>
      <c r="C113" t="str">
        <f t="shared" si="111"/>
        <v>Marzo</v>
      </c>
      <c r="D113">
        <f t="shared" si="164"/>
        <v>2012</v>
      </c>
      <c r="E113" s="65">
        <f t="shared" si="112"/>
        <v>147225.50609466466</v>
      </c>
      <c r="F113" s="65">
        <f t="shared" si="113"/>
        <v>4284.0476190476193</v>
      </c>
      <c r="G113" s="40">
        <f t="shared" si="114"/>
        <v>1591.9370650359999</v>
      </c>
      <c r="H113" s="67">
        <f t="shared" si="165"/>
        <v>1.0812916234856744</v>
      </c>
      <c r="I113" s="67">
        <f>SUMIFS($G$3:$G113,$D$3:$D113,D113)</f>
        <v>4539.7341354339997</v>
      </c>
      <c r="J113" s="14">
        <f t="shared" si="171"/>
        <v>19423.363565953001</v>
      </c>
      <c r="K113" s="14">
        <f t="shared" si="172"/>
        <v>13.192933806907043</v>
      </c>
      <c r="L113" s="71">
        <f t="shared" si="198"/>
        <v>0.11115319917127819</v>
      </c>
      <c r="M113" s="71">
        <f t="shared" si="199"/>
        <v>0.15138801247383338</v>
      </c>
      <c r="N113" s="71">
        <f t="shared" si="211"/>
        <v>0.13763509735331136</v>
      </c>
      <c r="O113" s="67">
        <f t="shared" si="115"/>
        <v>951.83542906599996</v>
      </c>
      <c r="P113" s="67">
        <f t="shared" si="116"/>
        <v>0.6465153045247326</v>
      </c>
      <c r="Q113" s="67">
        <f>SUMIFS($O$3:$O113,$D$3:$D113,D113)</f>
        <v>2829.13711362</v>
      </c>
      <c r="R113" s="67">
        <f t="shared" si="168"/>
        <v>13286.019584201</v>
      </c>
      <c r="S113" s="71">
        <f t="shared" si="200"/>
        <v>-6.787901572923416E-2</v>
      </c>
      <c r="T113" s="71">
        <f t="shared" si="201"/>
        <v>2.7338617777152407E-2</v>
      </c>
      <c r="U113" s="71">
        <f t="shared" si="201"/>
        <v>0.11552603699917197</v>
      </c>
      <c r="V113" s="67">
        <v>438.1905216306584</v>
      </c>
      <c r="W113" s="67">
        <f t="shared" si="173"/>
        <v>6444.0554481959753</v>
      </c>
      <c r="X113" s="71">
        <f t="shared" si="212"/>
        <v>0.18097624858745442</v>
      </c>
      <c r="Y113" s="71">
        <f t="shared" si="202"/>
        <v>0.10501461627079411</v>
      </c>
      <c r="Z113" s="67">
        <v>550.97203156</v>
      </c>
      <c r="AA113" s="67">
        <f t="shared" si="174"/>
        <v>6810.9359479099994</v>
      </c>
      <c r="AB113" s="71">
        <f t="shared" si="213"/>
        <v>6.0803721648447162E-2</v>
      </c>
      <c r="AC113" s="71">
        <f t="shared" si="203"/>
        <v>-4.2796893485774645E-2</v>
      </c>
      <c r="AD113" s="67">
        <v>294.254569855</v>
      </c>
      <c r="AE113" s="67">
        <v>253.40255986700001</v>
      </c>
      <c r="AF113" s="71">
        <f t="shared" si="204"/>
        <v>0.11362138994574011</v>
      </c>
      <c r="AG113" s="71">
        <f t="shared" si="205"/>
        <v>-0.11722325094000863</v>
      </c>
      <c r="AH113" s="67">
        <f t="shared" si="117"/>
        <v>145.19807134299998</v>
      </c>
      <c r="AI113" s="67">
        <f t="shared" si="118"/>
        <v>9.862290522515775E-2</v>
      </c>
      <c r="AJ113" s="67">
        <f t="shared" si="119"/>
        <v>149.165999185</v>
      </c>
      <c r="AK113" s="67">
        <f t="shared" si="120"/>
        <v>0.10131804137870487</v>
      </c>
      <c r="AL113" s="67">
        <f t="shared" si="121"/>
        <v>345.737565442</v>
      </c>
      <c r="AM113" s="67">
        <f t="shared" si="122"/>
        <v>80.703483291079863</v>
      </c>
      <c r="AN113" s="67">
        <v>194.48714618499997</v>
      </c>
      <c r="AO113" s="67">
        <f t="shared" si="123"/>
        <v>45.397988883287937</v>
      </c>
      <c r="AP113" s="81">
        <f>SUMIFS($AO$3:$AO113,$D$3:$D113,D113)</f>
        <v>116.73518927868601</v>
      </c>
      <c r="AQ113" s="67">
        <v>0</v>
      </c>
      <c r="AR113" s="67">
        <f t="shared" si="124"/>
        <v>0</v>
      </c>
      <c r="AS113" s="81">
        <f>SUMIFS($AR$3:$AR113,$D$3:$D113,D113)</f>
        <v>27.819315747042033</v>
      </c>
      <c r="AT113" s="67">
        <f t="shared" si="166"/>
        <v>151.25041925700003</v>
      </c>
      <c r="AU113" s="79">
        <f t="shared" si="125"/>
        <v>194.48714618499997</v>
      </c>
      <c r="AV113" s="40">
        <f t="shared" si="126"/>
        <v>1614.1515768740001</v>
      </c>
      <c r="AW113" s="67">
        <f t="shared" si="127"/>
        <v>1.0963803893030026</v>
      </c>
      <c r="AX113" s="67">
        <f>SUMIFS($AV$3:$AV113,$D$3:$D113,D113)</f>
        <v>3949.1459693020001</v>
      </c>
      <c r="AY113" s="67">
        <f t="shared" si="175"/>
        <v>16429.396288466</v>
      </c>
      <c r="AZ113" s="67">
        <f t="shared" si="176"/>
        <v>11.159341016564104</v>
      </c>
      <c r="BA113" s="262">
        <f t="shared" si="128"/>
        <v>1456.0652779520001</v>
      </c>
      <c r="BB113" s="262">
        <f t="shared" si="129"/>
        <v>0.98900341155272598</v>
      </c>
      <c r="BC113" s="262">
        <f t="shared" si="177"/>
        <v>14703.166323299001</v>
      </c>
      <c r="BD113" s="262">
        <f t="shared" si="178"/>
        <v>9.9868336087396425</v>
      </c>
      <c r="BE113" s="260">
        <f t="shared" si="130"/>
        <v>1420.6819393300002</v>
      </c>
      <c r="BF113" s="260">
        <f t="shared" si="131"/>
        <v>0.96496998177511073</v>
      </c>
      <c r="BG113" s="260">
        <f t="shared" si="179"/>
        <v>14437.942538507003</v>
      </c>
      <c r="BH113" s="260">
        <f t="shared" si="180"/>
        <v>9.8066856222749443</v>
      </c>
      <c r="BI113" s="71">
        <f t="shared" si="206"/>
        <v>0.29071507110795358</v>
      </c>
      <c r="BJ113" s="71">
        <f t="shared" si="181"/>
        <v>0.32478052519258305</v>
      </c>
      <c r="BK113" s="74">
        <f t="shared" si="214"/>
        <v>0.2405297890075424</v>
      </c>
      <c r="BL113" s="67">
        <f t="shared" si="132"/>
        <v>816.96722890099988</v>
      </c>
      <c r="BM113" s="67">
        <f>SUMIFS($BL$3:$BL113,$D$3:$D113,D113)</f>
        <v>2287.1039369699997</v>
      </c>
      <c r="BN113" s="67">
        <f t="shared" si="182"/>
        <v>8470.9473968080001</v>
      </c>
      <c r="BO113" s="71">
        <f t="shared" si="207"/>
        <v>0.33783383045311988</v>
      </c>
      <c r="BP113" s="71">
        <f t="shared" si="207"/>
        <v>0.3207420105245169</v>
      </c>
      <c r="BQ113" s="71">
        <f t="shared" si="207"/>
        <v>0.19836644762707611</v>
      </c>
      <c r="BR113" s="67">
        <v>521.124486821</v>
      </c>
      <c r="BS113" s="67">
        <f t="shared" si="167"/>
        <v>295.84274207999988</v>
      </c>
      <c r="BT113" s="67">
        <f t="shared" si="133"/>
        <v>168.376900949</v>
      </c>
      <c r="BU113" s="67">
        <f t="shared" si="134"/>
        <v>35.383338621999997</v>
      </c>
      <c r="BV113" s="67">
        <f t="shared" si="135"/>
        <v>8.2593243045851157</v>
      </c>
      <c r="BW113" s="67">
        <f t="shared" si="136"/>
        <v>2.4033429777615321E-2</v>
      </c>
      <c r="BX113" s="67">
        <f t="shared" si="183"/>
        <v>265.223784792</v>
      </c>
      <c r="BY113" s="67">
        <f t="shared" si="137"/>
        <v>305.19501156200005</v>
      </c>
      <c r="BZ113" s="67">
        <f t="shared" si="138"/>
        <v>195.560448275</v>
      </c>
      <c r="CA113" s="67">
        <f t="shared" si="139"/>
        <v>92.668648565000012</v>
      </c>
      <c r="CB113" s="40">
        <f t="shared" si="140"/>
        <v>-22.214511838000135</v>
      </c>
      <c r="CC113" s="40">
        <f>SUMIFS($CB$3:$CB113,$D$3:$D113,D113)</f>
        <v>590.58816613200008</v>
      </c>
      <c r="CD113" s="40">
        <f t="shared" si="169"/>
        <v>2993.9672774869996</v>
      </c>
      <c r="CE113" s="73">
        <f t="shared" si="208"/>
        <v>-1.168244279304123</v>
      </c>
      <c r="CF113" s="73">
        <f t="shared" si="208"/>
        <v>-0.46534946649349762</v>
      </c>
      <c r="CG113" s="73">
        <f t="shared" si="208"/>
        <v>-0.21820406110053625</v>
      </c>
      <c r="CH113" s="14">
        <f t="shared" si="141"/>
        <v>-5.1854026410048668</v>
      </c>
      <c r="CI113" s="14">
        <f t="shared" si="142"/>
        <v>-1.5088765817328152E-2</v>
      </c>
      <c r="CJ113" s="14">
        <f t="shared" si="184"/>
        <v>739.95797010481431</v>
      </c>
      <c r="CK113" s="264">
        <f t="shared" si="185"/>
        <v>2.0335927903429356</v>
      </c>
      <c r="CL113" s="81">
        <f t="shared" si="143"/>
        <v>13.168826783999862</v>
      </c>
      <c r="CM113" s="81">
        <f t="shared" si="144"/>
        <v>8.9446639602871712E-3</v>
      </c>
      <c r="CN113" s="40">
        <f t="shared" si="145"/>
        <v>168.07183158500001</v>
      </c>
      <c r="CO113" s="40">
        <f>SUMIFS($CN$3:$CN113,$D$3:$D113,D113)</f>
        <v>253.67461568700003</v>
      </c>
      <c r="CP113" s="40">
        <f t="shared" si="186"/>
        <v>2428.2281146049995</v>
      </c>
      <c r="CQ113" s="73">
        <f t="shared" si="209"/>
        <v>0.10662844911216673</v>
      </c>
      <c r="CR113" s="73">
        <f t="shared" si="209"/>
        <v>-9.207675242150426E-2</v>
      </c>
      <c r="CS113" s="73">
        <f t="shared" si="209"/>
        <v>7.1846801108153002E-2</v>
      </c>
      <c r="CT113" s="40">
        <f t="shared" si="146"/>
        <v>39.232017598899574</v>
      </c>
      <c r="CU113" s="40">
        <f t="shared" si="147"/>
        <v>0.11415945242323118</v>
      </c>
      <c r="CV113" s="40">
        <f t="shared" si="148"/>
        <v>0.17230344280419016</v>
      </c>
      <c r="CW113" s="40">
        <f t="shared" si="187"/>
        <v>577.35160411371783</v>
      </c>
      <c r="CX113" s="267">
        <f t="shared" si="188"/>
        <v>1.6493257038244928</v>
      </c>
      <c r="CY113" s="67">
        <v>81.77041534300001</v>
      </c>
      <c r="CZ113" s="67">
        <f t="shared" si="149"/>
        <v>19.087186374734621</v>
      </c>
      <c r="DA113" s="67">
        <f t="shared" si="189"/>
        <v>234.59228612190483</v>
      </c>
      <c r="DB113" s="67">
        <v>0</v>
      </c>
      <c r="DC113" s="67">
        <f t="shared" si="150"/>
        <v>0</v>
      </c>
      <c r="DD113" s="67">
        <f t="shared" si="151"/>
        <v>86.301416242000002</v>
      </c>
      <c r="DE113" s="67">
        <f t="shared" si="152"/>
        <v>20.144831224164953</v>
      </c>
      <c r="DF113" s="81">
        <f t="shared" si="153"/>
        <v>1782.223408459</v>
      </c>
      <c r="DG113" s="81">
        <f t="shared" si="154"/>
        <v>1.2105398417262336</v>
      </c>
      <c r="DH113" s="40">
        <f t="shared" si="155"/>
        <v>-190.28634342300015</v>
      </c>
      <c r="DI113" s="40">
        <f>SUMIFS($DH$3:$DH113,$D$3:$D113,D113)</f>
        <v>336.91355044500006</v>
      </c>
      <c r="DJ113" s="40">
        <f t="shared" si="170"/>
        <v>565.73916288199916</v>
      </c>
      <c r="DK113" s="40">
        <f t="shared" si="156"/>
        <v>-44.417420239904445</v>
      </c>
      <c r="DL113" s="40">
        <f t="shared" si="190"/>
        <v>162.60636599109631</v>
      </c>
      <c r="DM113" s="73">
        <f t="shared" si="210"/>
        <v>8.590981401546145</v>
      </c>
      <c r="DN113" s="73">
        <f t="shared" si="210"/>
        <v>-0.59173065002716729</v>
      </c>
      <c r="DO113" s="73">
        <f t="shared" si="210"/>
        <v>-0.63830658305797916</v>
      </c>
      <c r="DP113" s="67">
        <f t="shared" si="157"/>
        <v>-0.12924821824055932</v>
      </c>
      <c r="DQ113" s="264">
        <f t="shared" si="191"/>
        <v>0.38426708651844199</v>
      </c>
      <c r="DR113" s="81">
        <f t="shared" si="158"/>
        <v>-154.90300480100015</v>
      </c>
      <c r="DS113" s="81">
        <f t="shared" si="192"/>
        <v>830.96294767399934</v>
      </c>
      <c r="DT113" s="81">
        <f t="shared" si="159"/>
        <v>-0.10521478846294401</v>
      </c>
      <c r="DU113" s="264">
        <f t="shared" si="193"/>
        <v>0.56441507298314042</v>
      </c>
      <c r="DV113" s="70">
        <v>827.54187000499996</v>
      </c>
      <c r="DW113" s="70">
        <v>918.90679641600002</v>
      </c>
      <c r="DX113" s="217">
        <v>81.882656350741456</v>
      </c>
      <c r="DY113" s="218">
        <f t="shared" si="160"/>
        <v>1944.168809347115</v>
      </c>
      <c r="DZ113" s="218">
        <f t="shared" si="194"/>
        <v>24424.798593038344</v>
      </c>
      <c r="EA113" s="71">
        <f t="shared" si="215"/>
        <v>6.4122476919560079E-2</v>
      </c>
      <c r="EB113" s="219">
        <f t="shared" si="161"/>
        <v>1162.4383862058</v>
      </c>
      <c r="EC113" s="219">
        <f t="shared" si="195"/>
        <v>16717.979971717676</v>
      </c>
      <c r="ED113" s="71">
        <f t="shared" si="216"/>
        <v>4.2562259129374835E-2</v>
      </c>
      <c r="EE113" s="219">
        <f t="shared" si="162"/>
        <v>1971.2985005760427</v>
      </c>
      <c r="EF113" s="219">
        <f t="shared" si="196"/>
        <v>20636.689295408138</v>
      </c>
      <c r="EG113" s="71">
        <f t="shared" si="217"/>
        <v>0.16091728417570539</v>
      </c>
      <c r="EH113" s="219">
        <f t="shared" si="163"/>
        <v>205.25937857349214</v>
      </c>
      <c r="EI113" s="219">
        <f t="shared" si="197"/>
        <v>3059.0678460054255</v>
      </c>
      <c r="EJ113" s="74">
        <f t="shared" si="218"/>
        <v>5.1087086175305441E-3</v>
      </c>
    </row>
    <row r="114" spans="1:140">
      <c r="A114" s="66">
        <v>41000</v>
      </c>
      <c r="B114" s="86">
        <f t="shared" si="110"/>
        <v>4</v>
      </c>
      <c r="C114" t="str">
        <f t="shared" si="111"/>
        <v>Abril</v>
      </c>
      <c r="D114">
        <f t="shared" si="164"/>
        <v>2012</v>
      </c>
      <c r="E114" s="65">
        <f t="shared" si="112"/>
        <v>147225.50609466466</v>
      </c>
      <c r="F114" s="65">
        <f t="shared" si="113"/>
        <v>4305.4736842105267</v>
      </c>
      <c r="G114" s="40">
        <f t="shared" si="114"/>
        <v>1709.0081072089999</v>
      </c>
      <c r="H114" s="67">
        <f t="shared" si="165"/>
        <v>1.1608098029631655</v>
      </c>
      <c r="I114" s="67">
        <f>SUMIFS($G$3:$G114,$D$3:$D114,D114)</f>
        <v>6248.7422426429994</v>
      </c>
      <c r="J114" s="14">
        <f t="shared" si="171"/>
        <v>19598.442815498998</v>
      </c>
      <c r="K114" s="14">
        <f t="shared" si="172"/>
        <v>13.31185290875983</v>
      </c>
      <c r="L114" s="71">
        <f t="shared" si="198"/>
        <v>0.11196788399170909</v>
      </c>
      <c r="M114" s="71">
        <f t="shared" si="199"/>
        <v>0.11413778981428124</v>
      </c>
      <c r="N114" s="71">
        <f t="shared" si="211"/>
        <v>0.13298551765377598</v>
      </c>
      <c r="O114" s="67">
        <f t="shared" si="115"/>
        <v>1244.2991604969998</v>
      </c>
      <c r="P114" s="67">
        <f t="shared" si="116"/>
        <v>0.84516548355210064</v>
      </c>
      <c r="Q114" s="67">
        <f>SUMIFS($O$3:$O114,$D$3:$D114,D114)</f>
        <v>4073.4362741169998</v>
      </c>
      <c r="R114" s="67">
        <f t="shared" si="168"/>
        <v>13375.446040833</v>
      </c>
      <c r="S114" s="71">
        <f t="shared" si="200"/>
        <v>7.7434037823144619E-2</v>
      </c>
      <c r="T114" s="71">
        <f t="shared" si="201"/>
        <v>4.2139827292099863E-2</v>
      </c>
      <c r="U114" s="71">
        <f t="shared" si="201"/>
        <v>0.10933282732413718</v>
      </c>
      <c r="V114" s="67">
        <v>718.79888735765826</v>
      </c>
      <c r="W114" s="67">
        <f t="shared" si="173"/>
        <v>6500.0708072166344</v>
      </c>
      <c r="X114" s="71">
        <f t="shared" si="212"/>
        <v>0.17199740406615804</v>
      </c>
      <c r="Y114" s="71">
        <f t="shared" si="202"/>
        <v>8.4515315522712742E-2</v>
      </c>
      <c r="Z114" s="67">
        <v>520.04242226899999</v>
      </c>
      <c r="AA114" s="67">
        <f t="shared" si="174"/>
        <v>6825.5393883409997</v>
      </c>
      <c r="AB114" s="71">
        <f t="shared" si="213"/>
        <v>5.4359890380505593E-2</v>
      </c>
      <c r="AC114" s="71">
        <f t="shared" si="203"/>
        <v>2.889258833557995E-2</v>
      </c>
      <c r="AD114" s="67">
        <v>303.31362632399993</v>
      </c>
      <c r="AE114" s="67">
        <v>259.04437421099999</v>
      </c>
      <c r="AF114" s="71">
        <f t="shared" si="204"/>
        <v>3.0711552822338062E-2</v>
      </c>
      <c r="AG114" s="71">
        <f t="shared" si="205"/>
        <v>-9.0358351021780914E-3</v>
      </c>
      <c r="AH114" s="67">
        <f t="shared" si="117"/>
        <v>145.48672947</v>
      </c>
      <c r="AI114" s="67">
        <f t="shared" si="118"/>
        <v>9.8818970522983551E-2</v>
      </c>
      <c r="AJ114" s="67">
        <f t="shared" si="119"/>
        <v>58.202427457999995</v>
      </c>
      <c r="AK114" s="67">
        <f t="shared" si="120"/>
        <v>3.9532842509351858E-2</v>
      </c>
      <c r="AL114" s="67">
        <f t="shared" si="121"/>
        <v>261.01978978400001</v>
      </c>
      <c r="AM114" s="67">
        <f t="shared" si="122"/>
        <v>60.625103978974131</v>
      </c>
      <c r="AN114" s="67">
        <v>185.42805576900003</v>
      </c>
      <c r="AO114" s="67">
        <f t="shared" si="123"/>
        <v>43.067980289606865</v>
      </c>
      <c r="AP114" s="81">
        <f>SUMIFS($AO$3:$AO114,$D$3:$D114,D114)</f>
        <v>159.80316956829287</v>
      </c>
      <c r="AQ114" s="67">
        <v>53.887500000000003</v>
      </c>
      <c r="AR114" s="67">
        <f t="shared" si="124"/>
        <v>12.516044447704267</v>
      </c>
      <c r="AS114" s="81">
        <f>SUMIFS($AR$3:$AR114,$D$3:$D114,D114)</f>
        <v>40.335360194746301</v>
      </c>
      <c r="AT114" s="67">
        <f t="shared" si="166"/>
        <v>21.704234014999983</v>
      </c>
      <c r="AU114" s="79">
        <f t="shared" si="125"/>
        <v>239.31555576900001</v>
      </c>
      <c r="AV114" s="40">
        <f t="shared" si="126"/>
        <v>1593.9241333960001</v>
      </c>
      <c r="AW114" s="67">
        <f t="shared" si="127"/>
        <v>1.0826413001909612</v>
      </c>
      <c r="AX114" s="67">
        <f>SUMIFS($AV$3:$AV114,$D$3:$D114,D114)</f>
        <v>5543.0701026980005</v>
      </c>
      <c r="AY114" s="67">
        <f t="shared" si="175"/>
        <v>16830.874998984003</v>
      </c>
      <c r="AZ114" s="67">
        <f t="shared" si="176"/>
        <v>11.432037454272296</v>
      </c>
      <c r="BA114" s="262">
        <f t="shared" si="128"/>
        <v>1426.9606725670001</v>
      </c>
      <c r="BB114" s="262">
        <f t="shared" si="129"/>
        <v>0.96923468658309619</v>
      </c>
      <c r="BC114" s="262">
        <f t="shared" si="177"/>
        <v>14997.808565107003</v>
      </c>
      <c r="BD114" s="262">
        <f t="shared" si="178"/>
        <v>10.186963497658857</v>
      </c>
      <c r="BE114" s="260">
        <f t="shared" si="130"/>
        <v>1411.1746926010001</v>
      </c>
      <c r="BF114" s="260">
        <f t="shared" si="131"/>
        <v>0.95851237332044059</v>
      </c>
      <c r="BG114" s="260">
        <f t="shared" si="179"/>
        <v>14731.426588038003</v>
      </c>
      <c r="BH114" s="260">
        <f t="shared" si="180"/>
        <v>10.006028832100485</v>
      </c>
      <c r="BI114" s="71">
        <f t="shared" si="206"/>
        <v>0.33668518727592556</v>
      </c>
      <c r="BJ114" s="71">
        <f t="shared" si="181"/>
        <v>0.32818196500745334</v>
      </c>
      <c r="BK114" s="74">
        <f t="shared" si="214"/>
        <v>0.2512660188168987</v>
      </c>
      <c r="BL114" s="67">
        <f t="shared" si="132"/>
        <v>767.78711854100004</v>
      </c>
      <c r="BM114" s="67">
        <f>SUMIFS($BL$3:$BL114,$D$3:$D114,D114)</f>
        <v>3054.8910555109996</v>
      </c>
      <c r="BN114" s="67">
        <f t="shared" si="182"/>
        <v>8646.8308519839993</v>
      </c>
      <c r="BO114" s="71">
        <f t="shared" si="207"/>
        <v>0.29714878630095676</v>
      </c>
      <c r="BP114" s="71">
        <f t="shared" si="207"/>
        <v>0.31473193667070687</v>
      </c>
      <c r="BQ114" s="71">
        <f t="shared" si="207"/>
        <v>0.21130132387406131</v>
      </c>
      <c r="BR114" s="67">
        <v>520.19998034299999</v>
      </c>
      <c r="BS114" s="67">
        <f t="shared" si="167"/>
        <v>247.58713819800005</v>
      </c>
      <c r="BT114" s="67">
        <f t="shared" si="133"/>
        <v>162.93831556500001</v>
      </c>
      <c r="BU114" s="67">
        <f t="shared" si="134"/>
        <v>15.785979966000001</v>
      </c>
      <c r="BV114" s="67">
        <f t="shared" si="135"/>
        <v>3.6664908727446091</v>
      </c>
      <c r="BW114" s="67">
        <f t="shared" si="136"/>
        <v>1.0722313262655563E-2</v>
      </c>
      <c r="BX114" s="67">
        <f t="shared" si="183"/>
        <v>266.38197706899996</v>
      </c>
      <c r="BY114" s="67">
        <f t="shared" si="137"/>
        <v>380.17971112099997</v>
      </c>
      <c r="BZ114" s="67">
        <f t="shared" si="138"/>
        <v>179.93041316600002</v>
      </c>
      <c r="CA114" s="67">
        <f t="shared" si="139"/>
        <v>87.302595037000003</v>
      </c>
      <c r="CB114" s="40">
        <f t="shared" si="140"/>
        <v>115.08397381299983</v>
      </c>
      <c r="CC114" s="40">
        <f>SUMIFS($CB$3:$CB114,$D$3:$D114,D114)</f>
        <v>705.67213994499991</v>
      </c>
      <c r="CD114" s="40">
        <f t="shared" si="169"/>
        <v>2767.5678165149993</v>
      </c>
      <c r="CE114" s="73">
        <f t="shared" si="208"/>
        <v>-0.66298812156010589</v>
      </c>
      <c r="CF114" s="73">
        <f t="shared" si="208"/>
        <v>-0.51201978582694363</v>
      </c>
      <c r="CG114" s="73">
        <f t="shared" si="208"/>
        <v>-0.28058611607804618</v>
      </c>
      <c r="CH114" s="14">
        <f t="shared" si="141"/>
        <v>26.729689287161953</v>
      </c>
      <c r="CI114" s="14">
        <f t="shared" si="142"/>
        <v>7.8168502772204357E-2</v>
      </c>
      <c r="CJ114" s="14">
        <f t="shared" si="184"/>
        <v>682.39376609560486</v>
      </c>
      <c r="CK114" s="264">
        <f t="shared" si="185"/>
        <v>1.8798154544875385</v>
      </c>
      <c r="CL114" s="81">
        <f t="shared" si="143"/>
        <v>130.86995377899984</v>
      </c>
      <c r="CM114" s="81">
        <f t="shared" si="144"/>
        <v>8.8890816034859918E-2</v>
      </c>
      <c r="CN114" s="40">
        <f t="shared" si="145"/>
        <v>193.54750977899999</v>
      </c>
      <c r="CO114" s="40">
        <f>SUMIFS($CN$3:$CN114,$D$3:$D114,D114)</f>
        <v>447.22212546600002</v>
      </c>
      <c r="CP114" s="40">
        <f t="shared" si="186"/>
        <v>2508.9709053669994</v>
      </c>
      <c r="CQ114" s="73">
        <f t="shared" si="209"/>
        <v>0.71577493801329206</v>
      </c>
      <c r="CR114" s="73">
        <f t="shared" si="209"/>
        <v>0.140274513030062</v>
      </c>
      <c r="CS114" s="73">
        <f t="shared" si="209"/>
        <v>0.11553088195598371</v>
      </c>
      <c r="CT114" s="40">
        <f t="shared" si="146"/>
        <v>44.953824822759273</v>
      </c>
      <c r="CU114" s="40">
        <f t="shared" si="147"/>
        <v>0.13146330069638254</v>
      </c>
      <c r="CV114" s="40">
        <f t="shared" si="148"/>
        <v>0.3037667435005727</v>
      </c>
      <c r="CW114" s="40">
        <f t="shared" si="187"/>
        <v>594.46001103463095</v>
      </c>
      <c r="CX114" s="267">
        <f t="shared" si="188"/>
        <v>1.7041686402855725</v>
      </c>
      <c r="CY114" s="67">
        <v>103.06396914000001</v>
      </c>
      <c r="CZ114" s="67">
        <f t="shared" si="149"/>
        <v>23.937893179551125</v>
      </c>
      <c r="DA114" s="67">
        <f t="shared" si="189"/>
        <v>238.82157074415517</v>
      </c>
      <c r="DB114" s="67">
        <v>0</v>
      </c>
      <c r="DC114" s="67">
        <f t="shared" si="150"/>
        <v>0</v>
      </c>
      <c r="DD114" s="67">
        <f t="shared" si="151"/>
        <v>90.483540638999983</v>
      </c>
      <c r="DE114" s="67">
        <f t="shared" si="152"/>
        <v>21.015931643208152</v>
      </c>
      <c r="DF114" s="81">
        <f t="shared" si="153"/>
        <v>1787.4716431750001</v>
      </c>
      <c r="DG114" s="81">
        <f t="shared" si="154"/>
        <v>1.2141046008873435</v>
      </c>
      <c r="DH114" s="40">
        <f t="shared" si="155"/>
        <v>-78.463535966000165</v>
      </c>
      <c r="DI114" s="40">
        <f>SUMIFS($DH$3:$DH114,$D$3:$D114,D114)</f>
        <v>258.45001447899989</v>
      </c>
      <c r="DJ114" s="40">
        <f t="shared" si="170"/>
        <v>258.59691114799938</v>
      </c>
      <c r="DK114" s="40">
        <f t="shared" si="156"/>
        <v>-18.22413553559732</v>
      </c>
      <c r="DL114" s="40">
        <f t="shared" si="190"/>
        <v>87.93375506097388</v>
      </c>
      <c r="DM114" s="73">
        <f t="shared" si="210"/>
        <v>-1.3431169171231634</v>
      </c>
      <c r="DN114" s="73">
        <f t="shared" si="210"/>
        <v>-0.75476855685179234</v>
      </c>
      <c r="DO114" s="73">
        <f t="shared" si="210"/>
        <v>-0.83815931248386732</v>
      </c>
      <c r="DP114" s="67">
        <f t="shared" si="157"/>
        <v>-5.3294797924178183E-2</v>
      </c>
      <c r="DQ114" s="264">
        <f t="shared" si="191"/>
        <v>0.17564681420196576</v>
      </c>
      <c r="DR114" s="81">
        <f t="shared" si="158"/>
        <v>-62.677556000000166</v>
      </c>
      <c r="DS114" s="81">
        <f t="shared" si="192"/>
        <v>524.97888821699917</v>
      </c>
      <c r="DT114" s="81">
        <f t="shared" si="159"/>
        <v>-4.2572484661522622E-2</v>
      </c>
      <c r="DU114" s="264">
        <f t="shared" si="193"/>
        <v>0.35658147976033616</v>
      </c>
      <c r="DV114" s="70">
        <v>766.25270282300005</v>
      </c>
      <c r="DW114" s="70">
        <v>854.27383378499997</v>
      </c>
      <c r="DX114" s="217">
        <v>81.689232753062541</v>
      </c>
      <c r="DY114" s="218">
        <f t="shared" si="160"/>
        <v>2092.0849047207253</v>
      </c>
      <c r="DZ114" s="218">
        <f t="shared" si="194"/>
        <v>24576.325864614442</v>
      </c>
      <c r="EA114" s="71">
        <f t="shared" si="215"/>
        <v>6.4517894255719854E-2</v>
      </c>
      <c r="EB114" s="219">
        <f t="shared" si="161"/>
        <v>1523.2107323842515</v>
      </c>
      <c r="EC114" s="219">
        <f t="shared" si="195"/>
        <v>16780.173115444002</v>
      </c>
      <c r="ED114" s="71">
        <f t="shared" si="216"/>
        <v>4.1866307141267267E-2</v>
      </c>
      <c r="EE114" s="219">
        <f t="shared" si="162"/>
        <v>1951.2046810554036</v>
      </c>
      <c r="EF114" s="219">
        <f t="shared" si="196"/>
        <v>21079.343527129298</v>
      </c>
      <c r="EG114" s="71">
        <f t="shared" si="217"/>
        <v>0.1759588065772224</v>
      </c>
      <c r="EH114" s="219">
        <f t="shared" si="163"/>
        <v>236.93148197887055</v>
      </c>
      <c r="EI114" s="219">
        <f t="shared" si="197"/>
        <v>3153.2912372866072</v>
      </c>
      <c r="EJ114" s="74">
        <f t="shared" si="218"/>
        <v>4.8291532785317726E-2</v>
      </c>
    </row>
    <row r="115" spans="1:140">
      <c r="A115" s="66">
        <v>41030</v>
      </c>
      <c r="B115" s="86">
        <f t="shared" si="110"/>
        <v>5</v>
      </c>
      <c r="C115" t="str">
        <f t="shared" si="111"/>
        <v>Mayo</v>
      </c>
      <c r="D115">
        <f t="shared" si="164"/>
        <v>2012</v>
      </c>
      <c r="E115" s="65">
        <f t="shared" si="112"/>
        <v>147225.50609466466</v>
      </c>
      <c r="F115" s="65">
        <f t="shared" si="113"/>
        <v>4369.1000000000004</v>
      </c>
      <c r="G115" s="40">
        <f t="shared" si="114"/>
        <v>2057.4732229590004</v>
      </c>
      <c r="H115" s="67">
        <f t="shared" si="165"/>
        <v>1.3974978096771249</v>
      </c>
      <c r="I115" s="67">
        <f>SUMIFS($G$3:$G115,$D$3:$D115,D115)</f>
        <v>8306.2154656019993</v>
      </c>
      <c r="J115" s="14">
        <f t="shared" si="171"/>
        <v>19922.30858474</v>
      </c>
      <c r="K115" s="14">
        <f t="shared" si="172"/>
        <v>13.531832298087085</v>
      </c>
      <c r="L115" s="71">
        <f t="shared" si="198"/>
        <v>0.12961440926600276</v>
      </c>
      <c r="M115" s="71">
        <f t="shared" si="199"/>
        <v>0.18681609181272174</v>
      </c>
      <c r="N115" s="71">
        <f t="shared" si="211"/>
        <v>0.13874245177809774</v>
      </c>
      <c r="O115" s="67">
        <f t="shared" si="115"/>
        <v>1465.6840463270003</v>
      </c>
      <c r="P115" s="67">
        <f t="shared" si="116"/>
        <v>0.99553676886977638</v>
      </c>
      <c r="Q115" s="67">
        <f>SUMIFS($O$3:$O115,$D$3:$D115,D115)</f>
        <v>5539.1203204439998</v>
      </c>
      <c r="R115" s="67">
        <f t="shared" si="168"/>
        <v>13547.182965937998</v>
      </c>
      <c r="S115" s="71">
        <f t="shared" si="200"/>
        <v>0.13272329470682886</v>
      </c>
      <c r="T115" s="71">
        <f t="shared" si="201"/>
        <v>6.4668683886060174E-2</v>
      </c>
      <c r="U115" s="71">
        <f t="shared" si="201"/>
        <v>0.10651505086584123</v>
      </c>
      <c r="V115" s="67">
        <v>852.77094014865838</v>
      </c>
      <c r="W115" s="67">
        <f t="shared" si="173"/>
        <v>6606.7028205532924</v>
      </c>
      <c r="X115" s="71">
        <f t="shared" si="212"/>
        <v>0.16123772962692184</v>
      </c>
      <c r="Y115" s="71">
        <f t="shared" si="202"/>
        <v>0.14291174137269724</v>
      </c>
      <c r="Z115" s="67">
        <v>587.72834404600007</v>
      </c>
      <c r="AA115" s="67">
        <f t="shared" si="174"/>
        <v>6847.6969998320001</v>
      </c>
      <c r="AB115" s="71">
        <f t="shared" si="213"/>
        <v>4.3044612559457462E-2</v>
      </c>
      <c r="AC115" s="71">
        <f t="shared" si="203"/>
        <v>3.9177436553164524E-2</v>
      </c>
      <c r="AD115" s="67">
        <v>289.55014600499999</v>
      </c>
      <c r="AE115" s="67">
        <v>282.24713055299998</v>
      </c>
      <c r="AF115" s="71">
        <f t="shared" si="204"/>
        <v>7.9911905542872752E-2</v>
      </c>
      <c r="AG115" s="71">
        <f t="shared" si="205"/>
        <v>-5.4660280916041026E-2</v>
      </c>
      <c r="AH115" s="67">
        <f t="shared" si="117"/>
        <v>205.37948095100001</v>
      </c>
      <c r="AI115" s="67">
        <f t="shared" si="118"/>
        <v>0.13949993204230718</v>
      </c>
      <c r="AJ115" s="67">
        <f t="shared" si="119"/>
        <v>89.546099729000005</v>
      </c>
      <c r="AK115" s="67">
        <f t="shared" si="120"/>
        <v>6.0822409176452534E-2</v>
      </c>
      <c r="AL115" s="67">
        <f t="shared" si="121"/>
        <v>296.86359595200008</v>
      </c>
      <c r="AM115" s="67">
        <f t="shared" si="122"/>
        <v>67.946166476391028</v>
      </c>
      <c r="AN115" s="67">
        <v>195.53715674400001</v>
      </c>
      <c r="AO115" s="67">
        <f t="shared" si="123"/>
        <v>44.754561979355017</v>
      </c>
      <c r="AP115" s="81">
        <f>SUMIFS($AO$3:$AO115,$D$3:$D115,D115)</f>
        <v>204.5577315476479</v>
      </c>
      <c r="AQ115" s="67">
        <v>0</v>
      </c>
      <c r="AR115" s="67">
        <f t="shared" si="124"/>
        <v>0</v>
      </c>
      <c r="AS115" s="81">
        <f>SUMIFS($AR$3:$AR115,$D$3:$D115,D115)</f>
        <v>40.335360194746301</v>
      </c>
      <c r="AT115" s="67">
        <f t="shared" si="166"/>
        <v>101.32643920800007</v>
      </c>
      <c r="AU115" s="79">
        <f t="shared" si="125"/>
        <v>195.53715674400001</v>
      </c>
      <c r="AV115" s="40">
        <f t="shared" si="126"/>
        <v>1593.542871716</v>
      </c>
      <c r="AW115" s="67">
        <f t="shared" si="127"/>
        <v>1.0823823357695688</v>
      </c>
      <c r="AX115" s="67">
        <f>SUMIFS($AV$3:$AV115,$D$3:$D115,D115)</f>
        <v>7136.6129744140007</v>
      </c>
      <c r="AY115" s="67">
        <f t="shared" si="175"/>
        <v>17258.749040167</v>
      </c>
      <c r="AZ115" s="67">
        <f t="shared" si="176"/>
        <v>11.722662395923287</v>
      </c>
      <c r="BA115" s="262">
        <f t="shared" si="128"/>
        <v>1452.228420745</v>
      </c>
      <c r="BB115" s="262">
        <f t="shared" si="129"/>
        <v>0.98639730252394608</v>
      </c>
      <c r="BC115" s="262">
        <f t="shared" si="177"/>
        <v>15354.812058174002</v>
      </c>
      <c r="BD115" s="262">
        <f t="shared" si="178"/>
        <v>10.429451027528476</v>
      </c>
      <c r="BE115" s="260">
        <f t="shared" si="130"/>
        <v>1437.605210149</v>
      </c>
      <c r="BF115" s="260">
        <f t="shared" si="131"/>
        <v>0.97646477725444725</v>
      </c>
      <c r="BG115" s="260">
        <f t="shared" si="179"/>
        <v>15104.681237626002</v>
      </c>
      <c r="BH115" s="260">
        <f t="shared" si="180"/>
        <v>10.259554637165811</v>
      </c>
      <c r="BI115" s="71">
        <f t="shared" si="206"/>
        <v>0.36706312288315623</v>
      </c>
      <c r="BJ115" s="71">
        <f t="shared" si="181"/>
        <v>0.33667077240861998</v>
      </c>
      <c r="BK115" s="74">
        <f t="shared" si="214"/>
        <v>0.2586874290892951</v>
      </c>
      <c r="BL115" s="67">
        <f t="shared" si="132"/>
        <v>777.05832546699992</v>
      </c>
      <c r="BM115" s="67">
        <f>SUMIFS($BL$3:$BL115,$D$3:$D115,D115)</f>
        <v>3831.9493809779997</v>
      </c>
      <c r="BN115" s="67">
        <f t="shared" si="182"/>
        <v>8808.8152971829986</v>
      </c>
      <c r="BO115" s="71">
        <f t="shared" si="207"/>
        <v>0.26335770448977591</v>
      </c>
      <c r="BP115" s="71">
        <f t="shared" si="207"/>
        <v>0.30397908902963144</v>
      </c>
      <c r="BQ115" s="71">
        <f t="shared" si="207"/>
        <v>0.2175301449483471</v>
      </c>
      <c r="BR115" s="67">
        <v>522.99279950300001</v>
      </c>
      <c r="BS115" s="67">
        <f t="shared" si="167"/>
        <v>254.0655259639999</v>
      </c>
      <c r="BT115" s="67">
        <f t="shared" si="133"/>
        <v>164.28639027099999</v>
      </c>
      <c r="BU115" s="67">
        <f t="shared" si="134"/>
        <v>14.623210596</v>
      </c>
      <c r="BV115" s="67">
        <f t="shared" si="135"/>
        <v>3.3469617532214868</v>
      </c>
      <c r="BW115" s="67">
        <f t="shared" si="136"/>
        <v>9.9325252694987577E-3</v>
      </c>
      <c r="BX115" s="67">
        <f t="shared" si="183"/>
        <v>250.130820548</v>
      </c>
      <c r="BY115" s="67">
        <f t="shared" si="137"/>
        <v>368.32427171300003</v>
      </c>
      <c r="BZ115" s="67">
        <f t="shared" si="138"/>
        <v>216.67204374100001</v>
      </c>
      <c r="CA115" s="67">
        <f t="shared" si="139"/>
        <v>52.578629928000012</v>
      </c>
      <c r="CB115" s="40">
        <f t="shared" si="140"/>
        <v>463.93035124300036</v>
      </c>
      <c r="CC115" s="40">
        <f>SUMIFS($CB$3:$CB115,$D$3:$D115,D115)</f>
        <v>1169.6024911880004</v>
      </c>
      <c r="CD115" s="40">
        <f t="shared" si="169"/>
        <v>2663.5595445730005</v>
      </c>
      <c r="CE115" s="73">
        <f t="shared" si="208"/>
        <v>-0.18313294376550893</v>
      </c>
      <c r="CF115" s="73">
        <f t="shared" si="208"/>
        <v>-0.41927737911323759</v>
      </c>
      <c r="CG115" s="73">
        <f t="shared" si="208"/>
        <v>-0.29597009963225418</v>
      </c>
      <c r="CH115" s="14">
        <f t="shared" si="141"/>
        <v>106.18442041679072</v>
      </c>
      <c r="CI115" s="14">
        <f t="shared" si="142"/>
        <v>0.31511547390755607</v>
      </c>
      <c r="CJ115" s="14">
        <f t="shared" si="184"/>
        <v>646.39210042752552</v>
      </c>
      <c r="CK115" s="264">
        <f t="shared" si="185"/>
        <v>1.8091699021637975</v>
      </c>
      <c r="CL115" s="81">
        <f t="shared" si="143"/>
        <v>478.55356183900034</v>
      </c>
      <c r="CM115" s="81">
        <f t="shared" si="144"/>
        <v>0.32504799917705485</v>
      </c>
      <c r="CN115" s="40">
        <f t="shared" si="145"/>
        <v>161.72192180099998</v>
      </c>
      <c r="CO115" s="40">
        <f>SUMIFS($CN$3:$CN115,$D$3:$D115,D115)</f>
        <v>608.94404726699997</v>
      </c>
      <c r="CP115" s="40">
        <f t="shared" si="186"/>
        <v>2449.6659670899999</v>
      </c>
      <c r="CQ115" s="73">
        <f t="shared" si="209"/>
        <v>-0.26831552624903321</v>
      </c>
      <c r="CR115" s="73">
        <f t="shared" si="209"/>
        <v>-6.9932353611089626E-3</v>
      </c>
      <c r="CS115" s="73">
        <f t="shared" si="209"/>
        <v>5.1137236480913506E-2</v>
      </c>
      <c r="CT115" s="40">
        <f t="shared" si="146"/>
        <v>37.01492797166464</v>
      </c>
      <c r="CU115" s="40">
        <f t="shared" si="147"/>
        <v>0.10984640235980189</v>
      </c>
      <c r="CV115" s="40">
        <f t="shared" si="148"/>
        <v>0.41361314586037456</v>
      </c>
      <c r="CW115" s="40">
        <f t="shared" si="187"/>
        <v>576.13983258603355</v>
      </c>
      <c r="CX115" s="267">
        <f t="shared" si="188"/>
        <v>1.6638869392066393</v>
      </c>
      <c r="CY115" s="67">
        <v>70.807023768000008</v>
      </c>
      <c r="CZ115" s="67">
        <f t="shared" si="149"/>
        <v>16.20631795289648</v>
      </c>
      <c r="DA115" s="67">
        <f t="shared" si="189"/>
        <v>228.47681718732957</v>
      </c>
      <c r="DB115" s="67">
        <v>0</v>
      </c>
      <c r="DC115" s="67">
        <f t="shared" si="150"/>
        <v>0</v>
      </c>
      <c r="DD115" s="67">
        <f t="shared" si="151"/>
        <v>90.914898032999972</v>
      </c>
      <c r="DE115" s="67">
        <f t="shared" si="152"/>
        <v>20.80861001876816</v>
      </c>
      <c r="DF115" s="81">
        <f t="shared" si="153"/>
        <v>1755.264793517</v>
      </c>
      <c r="DG115" s="81">
        <f t="shared" si="154"/>
        <v>1.1922287381293706</v>
      </c>
      <c r="DH115" s="40">
        <f t="shared" si="155"/>
        <v>302.20842944200035</v>
      </c>
      <c r="DI115" s="40">
        <f>SUMIFS($DH$3:$DH115,$D$3:$D115,D115)</f>
        <v>560.6584439210003</v>
      </c>
      <c r="DJ115" s="40">
        <f t="shared" si="170"/>
        <v>213.89357748300037</v>
      </c>
      <c r="DK115" s="40">
        <f t="shared" si="156"/>
        <v>69.169492445126068</v>
      </c>
      <c r="DL115" s="40">
        <f t="shared" si="190"/>
        <v>70.252267841491872</v>
      </c>
      <c r="DM115" s="73">
        <f t="shared" si="210"/>
        <v>-0.12886081828021223</v>
      </c>
      <c r="DN115" s="73">
        <f t="shared" si="210"/>
        <v>-0.59976244840520221</v>
      </c>
      <c r="DO115" s="73">
        <f t="shared" si="210"/>
        <v>-0.85277285777092349</v>
      </c>
      <c r="DP115" s="67">
        <f t="shared" si="157"/>
        <v>0.20526907154775417</v>
      </c>
      <c r="DQ115" s="264">
        <f t="shared" si="191"/>
        <v>0.14528296295715823</v>
      </c>
      <c r="DR115" s="81">
        <f t="shared" si="158"/>
        <v>316.83164003800033</v>
      </c>
      <c r="DS115" s="81">
        <f t="shared" si="192"/>
        <v>464.02439803100015</v>
      </c>
      <c r="DT115" s="81">
        <f t="shared" si="159"/>
        <v>0.2152015968172529</v>
      </c>
      <c r="DU115" s="264">
        <f t="shared" si="193"/>
        <v>0.31517935331982266</v>
      </c>
      <c r="DV115" s="70">
        <v>777.17560873699995</v>
      </c>
      <c r="DW115" s="70">
        <v>866.291685605</v>
      </c>
      <c r="DX115" s="217">
        <v>82.011605415860743</v>
      </c>
      <c r="DY115" s="218">
        <f t="shared" si="160"/>
        <v>2508.7586232778376</v>
      </c>
      <c r="DZ115" s="218">
        <f t="shared" si="194"/>
        <v>24891.915515040229</v>
      </c>
      <c r="EA115" s="71">
        <f t="shared" si="215"/>
        <v>7.5773990161648097E-2</v>
      </c>
      <c r="EB115" s="219">
        <f t="shared" si="161"/>
        <v>1787.1666319600449</v>
      </c>
      <c r="EC115" s="219">
        <f t="shared" si="195"/>
        <v>16930.380542660721</v>
      </c>
      <c r="ED115" s="71">
        <f t="shared" si="216"/>
        <v>4.5165635410049809E-2</v>
      </c>
      <c r="EE115" s="219">
        <f t="shared" si="162"/>
        <v>1943.0699638612546</v>
      </c>
      <c r="EF115" s="219">
        <f t="shared" si="196"/>
        <v>21547.737833440238</v>
      </c>
      <c r="EG115" s="71">
        <f t="shared" si="217"/>
        <v>0.18794201958951162</v>
      </c>
      <c r="EH115" s="219">
        <f t="shared" si="163"/>
        <v>197.19394710169101</v>
      </c>
      <c r="EI115" s="219">
        <f t="shared" si="197"/>
        <v>3070.8663752684142</v>
      </c>
      <c r="EJ115" s="74">
        <f t="shared" si="218"/>
        <v>-7.1634127332311781E-3</v>
      </c>
    </row>
    <row r="116" spans="1:140">
      <c r="A116" s="66">
        <v>41061</v>
      </c>
      <c r="B116" s="86">
        <f t="shared" si="110"/>
        <v>6</v>
      </c>
      <c r="C116" t="str">
        <f t="shared" si="111"/>
        <v>Junio</v>
      </c>
      <c r="D116">
        <f t="shared" si="164"/>
        <v>2012</v>
      </c>
      <c r="E116" s="65">
        <f t="shared" si="112"/>
        <v>147225.50609466466</v>
      </c>
      <c r="F116" s="65">
        <f t="shared" si="113"/>
        <v>4529.8999999999996</v>
      </c>
      <c r="G116" s="40">
        <f t="shared" si="114"/>
        <v>1527.7991969509999</v>
      </c>
      <c r="H116" s="67">
        <f t="shared" si="165"/>
        <v>1.0377272508532855</v>
      </c>
      <c r="I116" s="67">
        <f>SUMIFS($G$3:$G116,$D$3:$D116,D116)</f>
        <v>9834.0146625529997</v>
      </c>
      <c r="J116" s="14">
        <f t="shared" si="171"/>
        <v>20045.601442882999</v>
      </c>
      <c r="K116" s="14">
        <f t="shared" si="172"/>
        <v>13.615576522449757</v>
      </c>
      <c r="L116" s="71">
        <f t="shared" si="198"/>
        <v>0.1229058275596131</v>
      </c>
      <c r="M116" s="71">
        <f t="shared" si="199"/>
        <v>8.7783767674297408E-2</v>
      </c>
      <c r="N116" s="71">
        <f t="shared" si="211"/>
        <v>0.14214741946745368</v>
      </c>
      <c r="O116" s="67">
        <f t="shared" si="115"/>
        <v>987.14926516100013</v>
      </c>
      <c r="P116" s="67">
        <f t="shared" si="116"/>
        <v>0.67050152609173042</v>
      </c>
      <c r="Q116" s="67">
        <f>SUMIFS($O$3:$O116,$D$3:$D116,D116)</f>
        <v>6526.2695856049995</v>
      </c>
      <c r="R116" s="67">
        <f t="shared" si="168"/>
        <v>13480.516404174001</v>
      </c>
      <c r="S116" s="71">
        <f t="shared" si="200"/>
        <v>-6.3262061605708353E-2</v>
      </c>
      <c r="T116" s="71">
        <f t="shared" si="201"/>
        <v>4.3120575573724285E-2</v>
      </c>
      <c r="U116" s="71">
        <f t="shared" si="201"/>
        <v>9.2601762886697969E-2</v>
      </c>
      <c r="V116" s="67">
        <v>487.52745827365834</v>
      </c>
      <c r="W116" s="67">
        <f t="shared" si="173"/>
        <v>6640.841585214951</v>
      </c>
      <c r="X116" s="71">
        <f t="shared" si="212"/>
        <v>0.16818532183029333</v>
      </c>
      <c r="Y116" s="71">
        <f t="shared" si="202"/>
        <v>7.529690339140549E-2</v>
      </c>
      <c r="Z116" s="67">
        <v>517.81231231700008</v>
      </c>
      <c r="AA116" s="67">
        <f t="shared" si="174"/>
        <v>6800.7882613159991</v>
      </c>
      <c r="AB116" s="71">
        <f t="shared" si="213"/>
        <v>2.5329217047368013E-2</v>
      </c>
      <c r="AC116" s="71">
        <f t="shared" si="203"/>
        <v>-8.3065326583463772E-2</v>
      </c>
      <c r="AD116" s="67">
        <v>327.96921803899994</v>
      </c>
      <c r="AE116" s="67">
        <v>268.93999176800003</v>
      </c>
      <c r="AF116" s="71">
        <f t="shared" si="204"/>
        <v>0.10862887104768149</v>
      </c>
      <c r="AG116" s="71">
        <f t="shared" si="205"/>
        <v>-4.584984326038577E-2</v>
      </c>
      <c r="AH116" s="67">
        <f t="shared" si="117"/>
        <v>147.12519809</v>
      </c>
      <c r="AI116" s="67">
        <f t="shared" si="118"/>
        <v>9.9931867780709033E-2</v>
      </c>
      <c r="AJ116" s="67">
        <f t="shared" si="119"/>
        <v>78.581794855000012</v>
      </c>
      <c r="AK116" s="67">
        <f t="shared" si="120"/>
        <v>5.337512292501316E-2</v>
      </c>
      <c r="AL116" s="67">
        <f t="shared" si="121"/>
        <v>314.94293884499996</v>
      </c>
      <c r="AM116" s="67">
        <f t="shared" si="122"/>
        <v>69.525362335813142</v>
      </c>
      <c r="AN116" s="67">
        <v>202.21095507699999</v>
      </c>
      <c r="AO116" s="67">
        <f t="shared" si="123"/>
        <v>44.639165340736</v>
      </c>
      <c r="AP116" s="81">
        <f>SUMIFS($AO$3:$AO116,$D$3:$D116,D116)</f>
        <v>249.19689688838389</v>
      </c>
      <c r="AQ116" s="67">
        <v>11.202500000000001</v>
      </c>
      <c r="AR116" s="67">
        <f t="shared" si="124"/>
        <v>2.4730126492858564</v>
      </c>
      <c r="AS116" s="81">
        <f>SUMIFS($AR$3:$AR116,$D$3:$D116,D116)</f>
        <v>42.808372844032156</v>
      </c>
      <c r="AT116" s="67">
        <f t="shared" si="166"/>
        <v>101.52948376799996</v>
      </c>
      <c r="AU116" s="79">
        <f t="shared" si="125"/>
        <v>213.41345507699998</v>
      </c>
      <c r="AV116" s="40">
        <f t="shared" si="126"/>
        <v>1469.733598214</v>
      </c>
      <c r="AW116" s="67">
        <f t="shared" si="127"/>
        <v>0.99828734653421725</v>
      </c>
      <c r="AX116" s="67">
        <f>SUMIFS($AV$3:$AV116,$D$3:$D116,D116)</f>
        <v>8606.346572628001</v>
      </c>
      <c r="AY116" s="67">
        <f t="shared" si="175"/>
        <v>17530.941073843002</v>
      </c>
      <c r="AZ116" s="67">
        <f t="shared" si="176"/>
        <v>11.907543427000187</v>
      </c>
      <c r="BA116" s="262">
        <f t="shared" si="128"/>
        <v>1332.4878125600001</v>
      </c>
      <c r="BB116" s="262">
        <f t="shared" si="129"/>
        <v>0.9050658733706255</v>
      </c>
      <c r="BC116" s="262">
        <f t="shared" si="177"/>
        <v>15616.181657133002</v>
      </c>
      <c r="BD116" s="262">
        <f t="shared" si="178"/>
        <v>10.606981134839462</v>
      </c>
      <c r="BE116" s="260">
        <f t="shared" si="130"/>
        <v>1321.334541812</v>
      </c>
      <c r="BF116" s="260">
        <f t="shared" si="131"/>
        <v>0.89749023580356657</v>
      </c>
      <c r="BG116" s="260">
        <f t="shared" si="179"/>
        <v>15357.68171642</v>
      </c>
      <c r="BH116" s="260">
        <f t="shared" si="180"/>
        <v>10.4314001858789</v>
      </c>
      <c r="BI116" s="71">
        <f t="shared" si="206"/>
        <v>0.22729234770319562</v>
      </c>
      <c r="BJ116" s="71">
        <f t="shared" si="181"/>
        <v>0.31663214894998459</v>
      </c>
      <c r="BK116" s="74">
        <f t="shared" si="214"/>
        <v>0.27265588861465218</v>
      </c>
      <c r="BL116" s="67">
        <f t="shared" si="132"/>
        <v>779.92461174499999</v>
      </c>
      <c r="BM116" s="67">
        <f>SUMIFS($BL$3:$BL116,$D$3:$D116,D116)</f>
        <v>4611.8739927229999</v>
      </c>
      <c r="BN116" s="67">
        <f t="shared" si="182"/>
        <v>8968.0452847889992</v>
      </c>
      <c r="BO116" s="71">
        <f t="shared" si="207"/>
        <v>0.25653514854728576</v>
      </c>
      <c r="BP116" s="71">
        <f t="shared" si="207"/>
        <v>0.29570561999059986</v>
      </c>
      <c r="BQ116" s="71">
        <f t="shared" si="207"/>
        <v>0.2231895119121392</v>
      </c>
      <c r="BR116" s="67">
        <v>521.56869299699997</v>
      </c>
      <c r="BS116" s="67">
        <f t="shared" si="167"/>
        <v>258.35591874800002</v>
      </c>
      <c r="BT116" s="67">
        <f t="shared" si="133"/>
        <v>173.23890385000001</v>
      </c>
      <c r="BU116" s="67">
        <f t="shared" si="134"/>
        <v>11.153270747999999</v>
      </c>
      <c r="BV116" s="67">
        <f t="shared" si="135"/>
        <v>2.4621450248349852</v>
      </c>
      <c r="BW116" s="67">
        <f t="shared" si="136"/>
        <v>7.5756375670588951E-3</v>
      </c>
      <c r="BX116" s="67">
        <f t="shared" si="183"/>
        <v>258.499940713</v>
      </c>
      <c r="BY116" s="67">
        <f t="shared" si="137"/>
        <v>282.17937914800001</v>
      </c>
      <c r="BZ116" s="67">
        <f t="shared" si="138"/>
        <v>174.886075742</v>
      </c>
      <c r="CA116" s="67">
        <f t="shared" si="139"/>
        <v>48.351356980999995</v>
      </c>
      <c r="CB116" s="40">
        <f t="shared" si="140"/>
        <v>58.065598736999846</v>
      </c>
      <c r="CC116" s="40">
        <f>SUMIFS($CB$3:$CB116,$D$3:$D116,D116)</f>
        <v>1227.6680899250002</v>
      </c>
      <c r="CD116" s="40">
        <f t="shared" si="169"/>
        <v>2514.6603690399998</v>
      </c>
      <c r="CE116" s="73">
        <f t="shared" si="208"/>
        <v>-0.71944211790722812</v>
      </c>
      <c r="CF116" s="73">
        <f t="shared" si="208"/>
        <v>-0.44724820569518964</v>
      </c>
      <c r="CG116" s="73">
        <f t="shared" si="208"/>
        <v>-0.33399129964692631</v>
      </c>
      <c r="CH116" s="14">
        <f t="shared" si="141"/>
        <v>12.818295930815218</v>
      </c>
      <c r="CI116" s="14">
        <f t="shared" si="142"/>
        <v>3.9439904319068325E-2</v>
      </c>
      <c r="CJ116" s="14">
        <f t="shared" si="184"/>
        <v>607.40385590458652</v>
      </c>
      <c r="CK116" s="264">
        <f t="shared" si="185"/>
        <v>1.7080330954495726</v>
      </c>
      <c r="CL116" s="81">
        <f t="shared" si="143"/>
        <v>69.218869484999843</v>
      </c>
      <c r="CM116" s="81">
        <f t="shared" si="144"/>
        <v>4.7015541886127221E-2</v>
      </c>
      <c r="CN116" s="40">
        <f t="shared" si="145"/>
        <v>143.86700422900003</v>
      </c>
      <c r="CO116" s="40">
        <f>SUMIFS($CN$3:$CN116,$D$3:$D116,D116)</f>
        <v>752.811051496</v>
      </c>
      <c r="CP116" s="40">
        <f t="shared" si="186"/>
        <v>2488.8950726469998</v>
      </c>
      <c r="CQ116" s="73">
        <f t="shared" si="209"/>
        <v>0.37490341506157665</v>
      </c>
      <c r="CR116" s="73">
        <f t="shared" si="209"/>
        <v>4.8672608501717951E-2</v>
      </c>
      <c r="CS116" s="73">
        <f t="shared" si="209"/>
        <v>8.7672209036182336E-2</v>
      </c>
      <c r="CT116" s="40">
        <f t="shared" si="146"/>
        <v>31.759421671339336</v>
      </c>
      <c r="CU116" s="40">
        <f t="shared" si="147"/>
        <v>9.7718804333058212E-2</v>
      </c>
      <c r="CV116" s="40">
        <f t="shared" si="148"/>
        <v>0.51133195019343269</v>
      </c>
      <c r="CW116" s="40">
        <f t="shared" si="187"/>
        <v>581.70674130599105</v>
      </c>
      <c r="CX116" s="267">
        <f t="shared" si="188"/>
        <v>1.6905325297687637</v>
      </c>
      <c r="CY116" s="67">
        <v>79.010564409999972</v>
      </c>
      <c r="CZ116" s="67">
        <f t="shared" si="149"/>
        <v>17.442010730921208</v>
      </c>
      <c r="DA116" s="67">
        <f t="shared" si="189"/>
        <v>235.48999386645812</v>
      </c>
      <c r="DB116" s="67">
        <v>0</v>
      </c>
      <c r="DC116" s="67">
        <f t="shared" si="150"/>
        <v>0</v>
      </c>
      <c r="DD116" s="67">
        <f t="shared" si="151"/>
        <v>64.856439819000059</v>
      </c>
      <c r="DE116" s="67">
        <f t="shared" si="152"/>
        <v>14.317410940418124</v>
      </c>
      <c r="DF116" s="81">
        <f t="shared" si="153"/>
        <v>1613.6006024430001</v>
      </c>
      <c r="DG116" s="81">
        <f t="shared" si="154"/>
        <v>1.0960061508672754</v>
      </c>
      <c r="DH116" s="40">
        <f t="shared" si="155"/>
        <v>-85.801405492000185</v>
      </c>
      <c r="DI116" s="40">
        <f>SUMIFS($DH$3:$DH116,$D$3:$D116,D116)</f>
        <v>474.85703842900011</v>
      </c>
      <c r="DJ116" s="40">
        <f t="shared" si="170"/>
        <v>25.765296392999915</v>
      </c>
      <c r="DK116" s="40">
        <f t="shared" si="156"/>
        <v>-18.941125740524114</v>
      </c>
      <c r="DL116" s="40">
        <f t="shared" si="190"/>
        <v>25.697114598595434</v>
      </c>
      <c r="DM116" s="73">
        <f t="shared" si="210"/>
        <v>-1.8385031301950265</v>
      </c>
      <c r="DN116" s="73">
        <f t="shared" si="210"/>
        <v>-0.68409017124184068</v>
      </c>
      <c r="DO116" s="73">
        <f t="shared" si="210"/>
        <v>-0.9826780960177095</v>
      </c>
      <c r="DP116" s="67">
        <f t="shared" si="157"/>
        <v>-5.8278900013989873E-2</v>
      </c>
      <c r="DQ116" s="264">
        <f t="shared" si="191"/>
        <v>1.7500565680808777E-2</v>
      </c>
      <c r="DR116" s="81">
        <f t="shared" si="158"/>
        <v>-74.648134744000188</v>
      </c>
      <c r="DS116" s="81">
        <f t="shared" si="192"/>
        <v>284.2652371059998</v>
      </c>
      <c r="DT116" s="81">
        <f t="shared" si="159"/>
        <v>-5.0703262446930984E-2</v>
      </c>
      <c r="DU116" s="264">
        <f t="shared" si="193"/>
        <v>0.19308151464136916</v>
      </c>
      <c r="DV116" s="70">
        <v>773.62488287500003</v>
      </c>
      <c r="DW116" s="70">
        <v>861.75212201500005</v>
      </c>
      <c r="DX116" s="217">
        <v>81.689232753062541</v>
      </c>
      <c r="DY116" s="218">
        <f t="shared" si="160"/>
        <v>1870.2577383354387</v>
      </c>
      <c r="DZ116" s="218">
        <f t="shared" si="194"/>
        <v>24975.143449035055</v>
      </c>
      <c r="EA116" s="71">
        <f t="shared" si="215"/>
        <v>8.3148517695090352E-2</v>
      </c>
      <c r="EB116" s="219">
        <f t="shared" si="161"/>
        <v>1208.4202922373411</v>
      </c>
      <c r="EC116" s="219">
        <f t="shared" si="195"/>
        <v>16797.973642477493</v>
      </c>
      <c r="ED116" s="71">
        <f t="shared" si="216"/>
        <v>3.6167601044681197E-2</v>
      </c>
      <c r="EE116" s="219">
        <f t="shared" si="162"/>
        <v>1799.1766462745968</v>
      </c>
      <c r="EF116" s="219">
        <f t="shared" si="196"/>
        <v>21823.217214252621</v>
      </c>
      <c r="EG116" s="71">
        <f t="shared" si="217"/>
        <v>0.20624925609321543</v>
      </c>
      <c r="EH116" s="219">
        <f t="shared" si="163"/>
        <v>176.11501464812869</v>
      </c>
      <c r="EI116" s="219">
        <f t="shared" si="197"/>
        <v>3113.8449003018814</v>
      </c>
      <c r="EJ116" s="74">
        <f t="shared" si="218"/>
        <v>3.0120963244983479E-2</v>
      </c>
    </row>
    <row r="117" spans="1:140">
      <c r="A117" s="66">
        <v>41091</v>
      </c>
      <c r="B117" s="86">
        <f t="shared" si="110"/>
        <v>7</v>
      </c>
      <c r="C117" t="str">
        <f t="shared" si="111"/>
        <v>Julio</v>
      </c>
      <c r="D117">
        <f t="shared" si="164"/>
        <v>2012</v>
      </c>
      <c r="E117" s="65">
        <f t="shared" si="112"/>
        <v>147225.50609466466</v>
      </c>
      <c r="F117" s="65">
        <f t="shared" si="113"/>
        <v>4438</v>
      </c>
      <c r="G117" s="40">
        <f t="shared" si="114"/>
        <v>1961.0089379989997</v>
      </c>
      <c r="H117" s="67">
        <f t="shared" si="165"/>
        <v>1.3319763606301267</v>
      </c>
      <c r="I117" s="67">
        <f>SUMIFS($G$3:$G117,$D$3:$D117,D117)</f>
        <v>11795.023600552</v>
      </c>
      <c r="J117" s="14">
        <f t="shared" si="171"/>
        <v>20252.116032153997</v>
      </c>
      <c r="K117" s="14">
        <f t="shared" si="172"/>
        <v>13.755847454266569</v>
      </c>
      <c r="L117" s="71">
        <f t="shared" si="198"/>
        <v>0.12203797495887914</v>
      </c>
      <c r="M117" s="71">
        <f t="shared" si="199"/>
        <v>0.11770604414925678</v>
      </c>
      <c r="N117" s="71">
        <f t="shared" si="211"/>
        <v>0.12665837180566841</v>
      </c>
      <c r="O117" s="67">
        <f t="shared" si="115"/>
        <v>1465.6551326559998</v>
      </c>
      <c r="P117" s="67">
        <f t="shared" si="116"/>
        <v>0.99551712983319418</v>
      </c>
      <c r="Q117" s="67">
        <f>SUMIFS($O$3:$O117,$D$3:$D117,D117)</f>
        <v>7991.9247182609997</v>
      </c>
      <c r="R117" s="67">
        <f t="shared" si="168"/>
        <v>13688.447286288998</v>
      </c>
      <c r="S117" s="71">
        <f t="shared" si="200"/>
        <v>0.16532310800683048</v>
      </c>
      <c r="T117" s="71">
        <f t="shared" si="201"/>
        <v>6.3574765348873852E-2</v>
      </c>
      <c r="U117" s="71">
        <f t="shared" si="201"/>
        <v>8.7477014930690711E-2</v>
      </c>
      <c r="V117" s="67">
        <v>860.38827620265829</v>
      </c>
      <c r="W117" s="67">
        <f t="shared" si="173"/>
        <v>6720.6516566336086</v>
      </c>
      <c r="X117" s="71">
        <f t="shared" si="212"/>
        <v>0.13384661551444266</v>
      </c>
      <c r="Y117" s="71">
        <f t="shared" si="202"/>
        <v>0.10224481151218301</v>
      </c>
      <c r="Z117" s="67">
        <v>597.59333374999994</v>
      </c>
      <c r="AA117" s="67">
        <f t="shared" si="174"/>
        <v>6899.1764019799994</v>
      </c>
      <c r="AB117" s="71">
        <f t="shared" si="213"/>
        <v>3.9165419590725614E-2</v>
      </c>
      <c r="AC117" s="71">
        <f t="shared" si="203"/>
        <v>0.19708957764598045</v>
      </c>
      <c r="AD117" s="67">
        <v>297.48007273500002</v>
      </c>
      <c r="AE117" s="67">
        <v>280.10182579799999</v>
      </c>
      <c r="AF117" s="71">
        <f t="shared" si="204"/>
        <v>5.6262661086927901E-2</v>
      </c>
      <c r="AG117" s="71">
        <f t="shared" si="205"/>
        <v>6.8038047916656907E-2</v>
      </c>
      <c r="AH117" s="67">
        <f t="shared" si="117"/>
        <v>115.271884039</v>
      </c>
      <c r="AI117" s="67">
        <f t="shared" si="118"/>
        <v>7.8296137059893162E-2</v>
      </c>
      <c r="AJ117" s="67">
        <f t="shared" si="119"/>
        <v>83.898626089000004</v>
      </c>
      <c r="AK117" s="67">
        <f t="shared" si="120"/>
        <v>5.6986474908127638E-2</v>
      </c>
      <c r="AL117" s="67">
        <f t="shared" si="121"/>
        <v>296.18329521500004</v>
      </c>
      <c r="AM117" s="67">
        <f t="shared" si="122"/>
        <v>66.738011540108161</v>
      </c>
      <c r="AN117" s="67">
        <v>205.87212564800001</v>
      </c>
      <c r="AO117" s="67">
        <f t="shared" si="123"/>
        <v>46.38849158359622</v>
      </c>
      <c r="AP117" s="81">
        <f>SUMIFS($AO$3:$AO117,$D$3:$D117,D117)</f>
        <v>295.58538847198008</v>
      </c>
      <c r="AQ117" s="67">
        <v>22.54</v>
      </c>
      <c r="AR117" s="67">
        <f t="shared" si="124"/>
        <v>5.0788643533123032</v>
      </c>
      <c r="AS117" s="81">
        <f>SUMIFS($AR$3:$AR117,$D$3:$D117,D117)</f>
        <v>47.887237197344461</v>
      </c>
      <c r="AT117" s="67">
        <f t="shared" si="166"/>
        <v>67.771169567000044</v>
      </c>
      <c r="AU117" s="79">
        <f t="shared" si="125"/>
        <v>228.412125648</v>
      </c>
      <c r="AV117" s="40">
        <f t="shared" si="126"/>
        <v>1595.1021806619999</v>
      </c>
      <c r="AW117" s="67">
        <f t="shared" si="127"/>
        <v>1.083441465391441</v>
      </c>
      <c r="AX117" s="67">
        <f>SUMIFS($AV$3:$AV117,$D$3:$D117,D117)</f>
        <v>10201.44875329</v>
      </c>
      <c r="AY117" s="67">
        <f t="shared" si="175"/>
        <v>17979.858200357001</v>
      </c>
      <c r="AZ117" s="67">
        <f t="shared" si="176"/>
        <v>12.212461466287042</v>
      </c>
      <c r="BA117" s="262">
        <f t="shared" si="128"/>
        <v>1447.360132929</v>
      </c>
      <c r="BB117" s="262">
        <f t="shared" si="129"/>
        <v>0.98309061474603499</v>
      </c>
      <c r="BC117" s="262">
        <f t="shared" si="177"/>
        <v>16024.748302417001</v>
      </c>
      <c r="BD117" s="262">
        <f t="shared" si="178"/>
        <v>10.88449191141733</v>
      </c>
      <c r="BE117" s="260">
        <f t="shared" si="130"/>
        <v>1429.4329976270001</v>
      </c>
      <c r="BF117" s="260">
        <f t="shared" si="131"/>
        <v>0.97091396426098064</v>
      </c>
      <c r="BG117" s="260">
        <f t="shared" si="179"/>
        <v>15765.793729377003</v>
      </c>
      <c r="BH117" s="260">
        <f t="shared" si="180"/>
        <v>10.7086021624811</v>
      </c>
      <c r="BI117" s="71">
        <f t="shared" si="206"/>
        <v>0.39166199636732846</v>
      </c>
      <c r="BJ117" s="71">
        <f t="shared" si="181"/>
        <v>0.32782570358692653</v>
      </c>
      <c r="BK117" s="74">
        <f t="shared" si="214"/>
        <v>0.28671773889319963</v>
      </c>
      <c r="BL117" s="67">
        <f t="shared" si="132"/>
        <v>807.07644963999996</v>
      </c>
      <c r="BM117" s="67">
        <f>SUMIFS($BL$3:$BL117,$D$3:$D117,D117)</f>
        <v>5418.9504423629996</v>
      </c>
      <c r="BN117" s="67">
        <f t="shared" si="182"/>
        <v>9167.5549396009992</v>
      </c>
      <c r="BO117" s="71">
        <f t="shared" si="207"/>
        <v>0.32837484949861473</v>
      </c>
      <c r="BP117" s="71">
        <f t="shared" si="207"/>
        <v>0.30046902771381889</v>
      </c>
      <c r="BQ117" s="71">
        <f t="shared" si="207"/>
        <v>0.23772848928566881</v>
      </c>
      <c r="BR117" s="67">
        <v>542.97477747999994</v>
      </c>
      <c r="BS117" s="67">
        <f t="shared" si="167"/>
        <v>264.10167216000002</v>
      </c>
      <c r="BT117" s="67">
        <f t="shared" si="133"/>
        <v>217.51924783499999</v>
      </c>
      <c r="BU117" s="67">
        <f t="shared" si="134"/>
        <v>17.927135302</v>
      </c>
      <c r="BV117" s="67">
        <f t="shared" si="135"/>
        <v>4.0394626638125279</v>
      </c>
      <c r="BW117" s="67">
        <f t="shared" si="136"/>
        <v>1.2176650485054549E-2</v>
      </c>
      <c r="BX117" s="67">
        <f t="shared" si="183"/>
        <v>258.95457304000001</v>
      </c>
      <c r="BY117" s="67">
        <f t="shared" si="137"/>
        <v>317.62257606499998</v>
      </c>
      <c r="BZ117" s="67">
        <f t="shared" si="138"/>
        <v>201.60464684900001</v>
      </c>
      <c r="CA117" s="67">
        <f t="shared" si="139"/>
        <v>33.352124971000009</v>
      </c>
      <c r="CB117" s="40">
        <f t="shared" si="140"/>
        <v>365.90675733699982</v>
      </c>
      <c r="CC117" s="40">
        <f>SUMIFS($CB$3:$CB117,$D$3:$D117,D117)</f>
        <v>1593.574847262</v>
      </c>
      <c r="CD117" s="40">
        <f t="shared" si="169"/>
        <v>2272.2578317969992</v>
      </c>
      <c r="CE117" s="73">
        <f t="shared" si="208"/>
        <v>-0.39848567069875929</v>
      </c>
      <c r="CF117" s="73">
        <f t="shared" si="208"/>
        <v>-0.4367641689051821</v>
      </c>
      <c r="CG117" s="73">
        <f t="shared" si="208"/>
        <v>-0.43221302699651898</v>
      </c>
      <c r="CH117" s="14">
        <f t="shared" si="141"/>
        <v>82.448570828526314</v>
      </c>
      <c r="CI117" s="14">
        <f t="shared" si="142"/>
        <v>0.24853489523868583</v>
      </c>
      <c r="CJ117" s="14">
        <f t="shared" si="184"/>
        <v>534.91052240451381</v>
      </c>
      <c r="CK117" s="264">
        <f t="shared" si="185"/>
        <v>1.5433859879795273</v>
      </c>
      <c r="CL117" s="81">
        <f t="shared" si="143"/>
        <v>383.83389263899983</v>
      </c>
      <c r="CM117" s="81">
        <f t="shared" si="144"/>
        <v>0.26071154572374039</v>
      </c>
      <c r="CN117" s="40">
        <f t="shared" si="145"/>
        <v>244.86899949600001</v>
      </c>
      <c r="CO117" s="40">
        <f>SUMIFS($CN$3:$CN117,$D$3:$D117,D117)</f>
        <v>997.68005099200002</v>
      </c>
      <c r="CP117" s="40">
        <f t="shared" si="186"/>
        <v>2609.0800786310001</v>
      </c>
      <c r="CQ117" s="73">
        <f t="shared" si="209"/>
        <v>0.96391687977521379</v>
      </c>
      <c r="CR117" s="73">
        <f t="shared" si="209"/>
        <v>0.18411348713165343</v>
      </c>
      <c r="CS117" s="73">
        <f t="shared" si="209"/>
        <v>0.13666818382847867</v>
      </c>
      <c r="CT117" s="40">
        <f t="shared" si="146"/>
        <v>55.175529404236144</v>
      </c>
      <c r="CU117" s="40">
        <f t="shared" si="147"/>
        <v>0.16632240295275433</v>
      </c>
      <c r="CV117" s="40">
        <f t="shared" si="148"/>
        <v>0.67765435314618705</v>
      </c>
      <c r="CW117" s="40">
        <f t="shared" si="187"/>
        <v>605.12412470428399</v>
      </c>
      <c r="CX117" s="267">
        <f t="shared" si="188"/>
        <v>1.7721658072979456</v>
      </c>
      <c r="CY117" s="67">
        <v>124.289732688</v>
      </c>
      <c r="CZ117" s="67">
        <f t="shared" si="149"/>
        <v>28.005798262280308</v>
      </c>
      <c r="DA117" s="67">
        <f t="shared" si="189"/>
        <v>252.49676255647992</v>
      </c>
      <c r="DB117" s="67">
        <v>0</v>
      </c>
      <c r="DC117" s="67">
        <f t="shared" si="150"/>
        <v>0</v>
      </c>
      <c r="DD117" s="67">
        <f t="shared" si="151"/>
        <v>120.57926680800001</v>
      </c>
      <c r="DE117" s="67">
        <f t="shared" si="152"/>
        <v>27.16973114195584</v>
      </c>
      <c r="DF117" s="81">
        <f t="shared" si="153"/>
        <v>1839.9711801579999</v>
      </c>
      <c r="DG117" s="81">
        <f t="shared" si="154"/>
        <v>1.2497638683441952</v>
      </c>
      <c r="DH117" s="40">
        <f t="shared" si="155"/>
        <v>121.0377578409998</v>
      </c>
      <c r="DI117" s="40">
        <f>SUMIFS($DH$3:$DH117,$D$3:$D117,D117)</f>
        <v>595.89479626999992</v>
      </c>
      <c r="DJ117" s="40">
        <f t="shared" si="170"/>
        <v>-336.82224683400045</v>
      </c>
      <c r="DK117" s="40">
        <f t="shared" si="156"/>
        <v>27.273041424290177</v>
      </c>
      <c r="DL117" s="40">
        <f t="shared" si="190"/>
        <v>-70.21360229977023</v>
      </c>
      <c r="DM117" s="73">
        <f t="shared" si="210"/>
        <v>-0.74972823470213523</v>
      </c>
      <c r="DN117" s="73">
        <f t="shared" si="210"/>
        <v>-0.70006800771232092</v>
      </c>
      <c r="DO117" s="73">
        <f t="shared" si="210"/>
        <v>-1.1973668600677843</v>
      </c>
      <c r="DP117" s="67">
        <f t="shared" si="157"/>
        <v>8.2212492285931499E-2</v>
      </c>
      <c r="DQ117" s="264">
        <f t="shared" si="191"/>
        <v>-0.22877981931841812</v>
      </c>
      <c r="DR117" s="81">
        <f t="shared" si="158"/>
        <v>138.96489314299981</v>
      </c>
      <c r="DS117" s="81">
        <f t="shared" si="192"/>
        <v>-77.867673794000609</v>
      </c>
      <c r="DT117" s="81">
        <f t="shared" si="159"/>
        <v>9.4389142770986062E-2</v>
      </c>
      <c r="DU117" s="264">
        <f t="shared" si="193"/>
        <v>-5.2890070382187994E-2</v>
      </c>
      <c r="DV117" s="70">
        <v>799.82989156300005</v>
      </c>
      <c r="DW117" s="70">
        <v>888.05755587800002</v>
      </c>
      <c r="DX117" s="217">
        <v>81.75370728562217</v>
      </c>
      <c r="DY117" s="218">
        <f t="shared" si="160"/>
        <v>2398.6789139088714</v>
      </c>
      <c r="DZ117" s="218">
        <f t="shared" si="194"/>
        <v>25141.483778139063</v>
      </c>
      <c r="EA117" s="71">
        <f t="shared" si="215"/>
        <v>7.2122190922102147E-2</v>
      </c>
      <c r="EB117" s="219">
        <f t="shared" si="161"/>
        <v>1792.7690147866372</v>
      </c>
      <c r="EC117" s="219">
        <f t="shared" si="195"/>
        <v>16990.471687133617</v>
      </c>
      <c r="ED117" s="71">
        <f t="shared" si="216"/>
        <v>3.4948411440931082E-2</v>
      </c>
      <c r="EE117" s="219">
        <f t="shared" si="162"/>
        <v>1951.1068471662163</v>
      </c>
      <c r="EF117" s="219">
        <f t="shared" si="196"/>
        <v>22315.970477347018</v>
      </c>
      <c r="EG117" s="71">
        <f t="shared" si="217"/>
        <v>0.22354830784479662</v>
      </c>
      <c r="EH117" s="219">
        <f t="shared" si="163"/>
        <v>299.52036137089596</v>
      </c>
      <c r="EI117" s="219">
        <f t="shared" si="197"/>
        <v>3254.7230353092723</v>
      </c>
      <c r="EJ117" s="74">
        <f t="shared" si="218"/>
        <v>7.8169841664369466E-2</v>
      </c>
    </row>
    <row r="118" spans="1:140">
      <c r="A118" s="66">
        <v>41122</v>
      </c>
      <c r="B118" s="86">
        <f t="shared" si="110"/>
        <v>8</v>
      </c>
      <c r="C118" t="str">
        <f t="shared" si="111"/>
        <v>Agosto</v>
      </c>
      <c r="D118">
        <f t="shared" si="164"/>
        <v>2012</v>
      </c>
      <c r="E118" s="65">
        <f t="shared" si="112"/>
        <v>147225.50609466466</v>
      </c>
      <c r="F118" s="65">
        <f t="shared" si="113"/>
        <v>4411.4507894736853</v>
      </c>
      <c r="G118" s="40">
        <f t="shared" si="114"/>
        <v>1575.3633269430002</v>
      </c>
      <c r="H118" s="67">
        <f t="shared" si="165"/>
        <v>1.0700342411661032</v>
      </c>
      <c r="I118" s="67">
        <f>SUMIFS($G$3:$G118,$D$3:$D118,D118)</f>
        <v>13370.386927495001</v>
      </c>
      <c r="J118" s="14">
        <f t="shared" si="171"/>
        <v>20420.739925763995</v>
      </c>
      <c r="K118" s="14">
        <f t="shared" si="172"/>
        <v>13.87038188385214</v>
      </c>
      <c r="L118" s="71">
        <f t="shared" si="198"/>
        <v>0.12178193265325299</v>
      </c>
      <c r="M118" s="71">
        <f t="shared" si="199"/>
        <v>0.11986860509801622</v>
      </c>
      <c r="N118" s="71">
        <f t="shared" si="211"/>
        <v>0.12344826238127382</v>
      </c>
      <c r="O118" s="67">
        <f t="shared" si="115"/>
        <v>1069.1175974400001</v>
      </c>
      <c r="P118" s="67">
        <f t="shared" si="116"/>
        <v>0.72617688727968588</v>
      </c>
      <c r="Q118" s="67">
        <f>SUMIFS($O$3:$O118,$D$3:$D118,D118)</f>
        <v>9061.0423157009991</v>
      </c>
      <c r="R118" s="67">
        <f t="shared" si="168"/>
        <v>13800.548726012001</v>
      </c>
      <c r="S118" s="71">
        <f t="shared" si="200"/>
        <v>0.11713641281712794</v>
      </c>
      <c r="T118" s="71">
        <f t="shared" si="201"/>
        <v>6.9625761722099444E-2</v>
      </c>
      <c r="U118" s="71">
        <f t="shared" si="201"/>
        <v>8.8756749245001432E-2</v>
      </c>
      <c r="V118" s="67">
        <v>446.28446103065852</v>
      </c>
      <c r="W118" s="67">
        <f t="shared" si="173"/>
        <v>6817.8857020942669</v>
      </c>
      <c r="X118" s="71">
        <f t="shared" si="212"/>
        <v>0.14577225136562633</v>
      </c>
      <c r="Y118" s="71">
        <f t="shared" si="202"/>
        <v>0.2785673390529424</v>
      </c>
      <c r="Z118" s="67">
        <v>642.40882742999997</v>
      </c>
      <c r="AA118" s="67">
        <f t="shared" si="174"/>
        <v>6933.8725088230012</v>
      </c>
      <c r="AB118" s="71">
        <f t="shared" si="213"/>
        <v>3.3145067511174187E-2</v>
      </c>
      <c r="AC118" s="71">
        <f t="shared" si="203"/>
        <v>5.7092941562069788E-2</v>
      </c>
      <c r="AD118" s="67">
        <v>300.13934508600005</v>
      </c>
      <c r="AE118" s="67">
        <v>310.43020584800001</v>
      </c>
      <c r="AF118" s="71">
        <f t="shared" si="204"/>
        <v>0.14251196634931351</v>
      </c>
      <c r="AG118" s="71">
        <f t="shared" si="205"/>
        <v>1.735178446792407E-2</v>
      </c>
      <c r="AH118" s="67">
        <f t="shared" si="117"/>
        <v>153.03599513600003</v>
      </c>
      <c r="AI118" s="67">
        <f t="shared" si="118"/>
        <v>0.10394665924096011</v>
      </c>
      <c r="AJ118" s="67">
        <f t="shared" si="119"/>
        <v>72.716620061</v>
      </c>
      <c r="AK118" s="67">
        <f t="shared" si="120"/>
        <v>4.9391319473029265E-2</v>
      </c>
      <c r="AL118" s="67">
        <f t="shared" si="121"/>
        <v>280.493114306</v>
      </c>
      <c r="AM118" s="67">
        <f t="shared" si="122"/>
        <v>63.582963449415388</v>
      </c>
      <c r="AN118" s="67">
        <v>203.783322793</v>
      </c>
      <c r="AO118" s="67">
        <f t="shared" si="123"/>
        <v>46.194173417791355</v>
      </c>
      <c r="AP118" s="81">
        <f>SUMIFS($AO$3:$AO118,$D$3:$D118,D118)</f>
        <v>341.77956188977146</v>
      </c>
      <c r="AQ118" s="67">
        <v>11.710835078000001</v>
      </c>
      <c r="AR118" s="67">
        <f t="shared" si="124"/>
        <v>2.654644840636923</v>
      </c>
      <c r="AS118" s="81">
        <f>SUMIFS($AR$3:$AR118,$D$3:$D118,D118)</f>
        <v>50.541882037981381</v>
      </c>
      <c r="AT118" s="67">
        <f t="shared" si="166"/>
        <v>64.998956434999997</v>
      </c>
      <c r="AU118" s="79">
        <f t="shared" si="125"/>
        <v>215.494157871</v>
      </c>
      <c r="AV118" s="40">
        <f t="shared" si="126"/>
        <v>1471.2967148519997</v>
      </c>
      <c r="AW118" s="67">
        <f t="shared" si="127"/>
        <v>0.99934906245523059</v>
      </c>
      <c r="AX118" s="67">
        <f>SUMIFS($AV$3:$AV118,$D$3:$D118,D118)</f>
        <v>11672.745468142</v>
      </c>
      <c r="AY118" s="67">
        <f t="shared" si="175"/>
        <v>18112.086666586998</v>
      </c>
      <c r="AZ118" s="67">
        <f t="shared" si="176"/>
        <v>12.302275024913884</v>
      </c>
      <c r="BA118" s="262">
        <f t="shared" si="128"/>
        <v>1368.6616794529996</v>
      </c>
      <c r="BB118" s="262">
        <f t="shared" si="129"/>
        <v>0.92963625377043213</v>
      </c>
      <c r="BC118" s="262">
        <f t="shared" si="177"/>
        <v>16260.808964362001</v>
      </c>
      <c r="BD118" s="262">
        <f t="shared" si="178"/>
        <v>11.044831426088935</v>
      </c>
      <c r="BE118" s="260">
        <f t="shared" si="130"/>
        <v>1330.1427052349995</v>
      </c>
      <c r="BF118" s="260">
        <f t="shared" si="131"/>
        <v>0.90347300581173073</v>
      </c>
      <c r="BG118" s="260">
        <f t="shared" si="179"/>
        <v>16006.60047171</v>
      </c>
      <c r="BH118" s="260">
        <f t="shared" si="180"/>
        <v>10.872165357963112</v>
      </c>
      <c r="BI118" s="71">
        <f t="shared" si="206"/>
        <v>9.8746622038176524E-2</v>
      </c>
      <c r="BJ118" s="71">
        <f t="shared" si="181"/>
        <v>0.29382478911168342</v>
      </c>
      <c r="BK118" s="74">
        <f t="shared" si="214"/>
        <v>0.26549831301005833</v>
      </c>
      <c r="BL118" s="67">
        <f t="shared" si="132"/>
        <v>794.10117989299977</v>
      </c>
      <c r="BM118" s="67">
        <f>SUMIFS($BL$3:$BL118,$D$3:$D118,D118)</f>
        <v>6213.0516222559991</v>
      </c>
      <c r="BN118" s="67">
        <f t="shared" si="182"/>
        <v>9357.614098521999</v>
      </c>
      <c r="BO118" s="71">
        <f t="shared" si="207"/>
        <v>0.31464559140300263</v>
      </c>
      <c r="BP118" s="71">
        <f t="shared" si="207"/>
        <v>0.30226389425990963</v>
      </c>
      <c r="BQ118" s="71">
        <f t="shared" si="207"/>
        <v>0.24923161551317885</v>
      </c>
      <c r="BR118" s="67">
        <v>542.39494936699998</v>
      </c>
      <c r="BS118" s="67">
        <f t="shared" si="167"/>
        <v>251.70623052599979</v>
      </c>
      <c r="BT118" s="67">
        <f t="shared" si="133"/>
        <v>132.034248663</v>
      </c>
      <c r="BU118" s="67">
        <f t="shared" si="134"/>
        <v>38.518974217999997</v>
      </c>
      <c r="BV118" s="67">
        <f t="shared" si="135"/>
        <v>8.7315887802514869</v>
      </c>
      <c r="BW118" s="67">
        <f t="shared" si="136"/>
        <v>2.6163247958701293E-2</v>
      </c>
      <c r="BX118" s="67">
        <f t="shared" si="183"/>
        <v>254.20849265200002</v>
      </c>
      <c r="BY118" s="67">
        <f t="shared" si="137"/>
        <v>252.05201273999998</v>
      </c>
      <c r="BZ118" s="67">
        <f t="shared" si="138"/>
        <v>222.84591242799996</v>
      </c>
      <c r="CA118" s="67">
        <f t="shared" si="139"/>
        <v>31.744386909999996</v>
      </c>
      <c r="CB118" s="40">
        <f t="shared" si="140"/>
        <v>104.06661209100048</v>
      </c>
      <c r="CC118" s="40">
        <f>SUMIFS($CB$3:$CB118,$D$3:$D118,D118)</f>
        <v>1697.6414593530005</v>
      </c>
      <c r="CD118" s="40">
        <f t="shared" si="169"/>
        <v>2308.6532591769997</v>
      </c>
      <c r="CE118" s="73">
        <f t="shared" si="208"/>
        <v>0.5378275485412729</v>
      </c>
      <c r="CF118" s="73">
        <f t="shared" si="208"/>
        <v>-0.41399856351943476</v>
      </c>
      <c r="CG118" s="73">
        <f t="shared" si="208"/>
        <v>-0.4026188254433074</v>
      </c>
      <c r="CH118" s="14">
        <f t="shared" si="141"/>
        <v>23.590110613795673</v>
      </c>
      <c r="CI118" s="14">
        <f t="shared" si="142"/>
        <v>7.0685178710872695E-2</v>
      </c>
      <c r="CJ118" s="14">
        <f t="shared" si="184"/>
        <v>541.02828844988198</v>
      </c>
      <c r="CK118" s="264">
        <f t="shared" si="185"/>
        <v>1.5681068589382581</v>
      </c>
      <c r="CL118" s="81">
        <f t="shared" si="143"/>
        <v>142.58558630900046</v>
      </c>
      <c r="CM118" s="81">
        <f t="shared" si="144"/>
        <v>9.6848426669573981E-2</v>
      </c>
      <c r="CN118" s="40">
        <f t="shared" si="145"/>
        <v>226.32655082999995</v>
      </c>
      <c r="CO118" s="40">
        <f>SUMIFS($CN$3:$CN118,$D$3:$D118,D118)</f>
        <v>1224.006601822</v>
      </c>
      <c r="CP118" s="40">
        <f t="shared" si="186"/>
        <v>2676.1798172109998</v>
      </c>
      <c r="CQ118" s="73">
        <f t="shared" si="209"/>
        <v>0.42140979670338119</v>
      </c>
      <c r="CR118" s="73">
        <f t="shared" si="209"/>
        <v>0.22183023981092487</v>
      </c>
      <c r="CS118" s="73">
        <f t="shared" si="209"/>
        <v>0.16926976495760471</v>
      </c>
      <c r="CT118" s="40">
        <f t="shared" si="146"/>
        <v>51.304335383281511</v>
      </c>
      <c r="CU118" s="40">
        <f t="shared" si="147"/>
        <v>0.15372781308999137</v>
      </c>
      <c r="CV118" s="40">
        <f t="shared" si="148"/>
        <v>0.83138216623617844</v>
      </c>
      <c r="CW118" s="40">
        <f t="shared" si="187"/>
        <v>615.31693322357546</v>
      </c>
      <c r="CX118" s="267">
        <f t="shared" si="188"/>
        <v>1.8177419716188585</v>
      </c>
      <c r="CY118" s="67">
        <v>146.819510108</v>
      </c>
      <c r="CZ118" s="67">
        <f t="shared" si="149"/>
        <v>33.281457079455834</v>
      </c>
      <c r="DA118" s="67">
        <f t="shared" si="189"/>
        <v>271.18352603050425</v>
      </c>
      <c r="DB118" s="67">
        <v>0</v>
      </c>
      <c r="DC118" s="67">
        <f t="shared" si="150"/>
        <v>0</v>
      </c>
      <c r="DD118" s="67">
        <f t="shared" si="151"/>
        <v>79.507040721999942</v>
      </c>
      <c r="DE118" s="67">
        <f t="shared" si="152"/>
        <v>18.022878303825678</v>
      </c>
      <c r="DF118" s="81">
        <f t="shared" si="153"/>
        <v>1697.6232656819996</v>
      </c>
      <c r="DG118" s="81">
        <f t="shared" si="154"/>
        <v>1.1530768755452221</v>
      </c>
      <c r="DH118" s="40">
        <f t="shared" si="155"/>
        <v>-122.25993873899947</v>
      </c>
      <c r="DI118" s="40">
        <f>SUMIFS($DH$3:$DH118,$D$3:$D118,D118)</f>
        <v>473.63485753100042</v>
      </c>
      <c r="DJ118" s="40">
        <f t="shared" si="170"/>
        <v>-367.52655803399978</v>
      </c>
      <c r="DK118" s="40">
        <f t="shared" si="156"/>
        <v>-27.714224769485838</v>
      </c>
      <c r="DL118" s="40">
        <f t="shared" si="190"/>
        <v>-74.288644773693449</v>
      </c>
      <c r="DM118" s="73">
        <f t="shared" si="210"/>
        <v>0.33536235865916675</v>
      </c>
      <c r="DN118" s="73">
        <f t="shared" si="210"/>
        <v>-0.75008855409508346</v>
      </c>
      <c r="DO118" s="73">
        <f t="shared" si="210"/>
        <v>-1.2332225937879771</v>
      </c>
      <c r="DP118" s="67">
        <f t="shared" si="157"/>
        <v>-8.3042634379118685E-2</v>
      </c>
      <c r="DQ118" s="264">
        <f t="shared" si="191"/>
        <v>-0.24963511268060001</v>
      </c>
      <c r="DR118" s="81">
        <f t="shared" si="158"/>
        <v>-83.740964520999469</v>
      </c>
      <c r="DS118" s="81">
        <f t="shared" si="192"/>
        <v>-113.31806538199994</v>
      </c>
      <c r="DT118" s="81">
        <f t="shared" si="159"/>
        <v>-5.6879386420417385E-2</v>
      </c>
      <c r="DU118" s="264">
        <f t="shared" si="193"/>
        <v>-7.6969044554778071E-2</v>
      </c>
      <c r="DV118" s="70">
        <v>785.773014031</v>
      </c>
      <c r="DW118" s="70">
        <v>874.779758442</v>
      </c>
      <c r="DX118" s="217">
        <v>81.560283687943254</v>
      </c>
      <c r="DY118" s="218">
        <f t="shared" si="160"/>
        <v>1931.532426947505</v>
      </c>
      <c r="DZ118" s="218">
        <f t="shared" si="194"/>
        <v>25300.593084778295</v>
      </c>
      <c r="EA118" s="71">
        <f t="shared" si="215"/>
        <v>7.3434489614075282E-2</v>
      </c>
      <c r="EB118" s="219">
        <f t="shared" si="161"/>
        <v>1310.8311412090436</v>
      </c>
      <c r="EC118" s="219">
        <f t="shared" si="195"/>
        <v>17095.509115410845</v>
      </c>
      <c r="ED118" s="71">
        <f t="shared" si="216"/>
        <v>4.0440587392351457E-2</v>
      </c>
      <c r="EE118" s="219">
        <f t="shared" si="162"/>
        <v>1803.9377112533216</v>
      </c>
      <c r="EF118" s="219">
        <f t="shared" si="196"/>
        <v>22432.747462676114</v>
      </c>
      <c r="EG118" s="71">
        <f t="shared" si="217"/>
        <v>0.20904156898342574</v>
      </c>
      <c r="EH118" s="219">
        <f t="shared" si="163"/>
        <v>277.49603188721738</v>
      </c>
      <c r="EI118" s="219">
        <f t="shared" si="197"/>
        <v>3331.6010446134273</v>
      </c>
      <c r="EJ118" s="74">
        <f t="shared" si="218"/>
        <v>0.11352526209817793</v>
      </c>
    </row>
    <row r="119" spans="1:140">
      <c r="A119" s="66">
        <v>41153</v>
      </c>
      <c r="B119" s="86">
        <f t="shared" si="110"/>
        <v>9</v>
      </c>
      <c r="C119" t="str">
        <f t="shared" si="111"/>
        <v>Septiembre</v>
      </c>
      <c r="D119">
        <f t="shared" si="164"/>
        <v>2012</v>
      </c>
      <c r="E119" s="65">
        <f t="shared" si="112"/>
        <v>147225.50609466466</v>
      </c>
      <c r="F119" s="65">
        <f t="shared" si="113"/>
        <v>4424.5859999999993</v>
      </c>
      <c r="G119" s="40">
        <f t="shared" si="114"/>
        <v>1861.1546437239999</v>
      </c>
      <c r="H119" s="67">
        <f t="shared" si="165"/>
        <v>1.2641523151072034</v>
      </c>
      <c r="I119" s="67">
        <f>SUMIFS($G$3:$G119,$D$3:$D119,D119)</f>
        <v>15231.541571219001</v>
      </c>
      <c r="J119" s="14">
        <f t="shared" si="171"/>
        <v>20672.832514337999</v>
      </c>
      <c r="K119" s="14">
        <f t="shared" si="172"/>
        <v>14.041610766170882</v>
      </c>
      <c r="L119" s="71">
        <f t="shared" si="198"/>
        <v>0.12593170588362312</v>
      </c>
      <c r="M119" s="71">
        <f t="shared" si="199"/>
        <v>0.15667051980198465</v>
      </c>
      <c r="N119" s="71">
        <f t="shared" si="211"/>
        <v>0.12416433879572941</v>
      </c>
      <c r="O119" s="67">
        <f t="shared" si="115"/>
        <v>1320.101336748</v>
      </c>
      <c r="P119" s="67">
        <f t="shared" si="116"/>
        <v>0.89665260576464711</v>
      </c>
      <c r="Q119" s="67">
        <f>SUMIFS($O$3:$O119,$D$3:$D119,D119)</f>
        <v>10381.143652448998</v>
      </c>
      <c r="R119" s="67">
        <f t="shared" si="168"/>
        <v>13808.363315226001</v>
      </c>
      <c r="S119" s="71">
        <f t="shared" si="200"/>
        <v>5.9549402816763131E-3</v>
      </c>
      <c r="T119" s="71">
        <f t="shared" si="201"/>
        <v>6.1085437676237087E-2</v>
      </c>
      <c r="U119" s="71">
        <f t="shared" si="201"/>
        <v>6.8593996045654082E-2</v>
      </c>
      <c r="V119" s="67">
        <v>752.13413200475873</v>
      </c>
      <c r="W119" s="67">
        <f t="shared" si="173"/>
        <v>6853.1963189400258</v>
      </c>
      <c r="X119" s="71">
        <f t="shared" si="212"/>
        <v>0.12001849688103072</v>
      </c>
      <c r="Y119" s="71">
        <f t="shared" si="202"/>
        <v>4.9259847227425713E-2</v>
      </c>
      <c r="Z119" s="67">
        <v>567.81867698600001</v>
      </c>
      <c r="AA119" s="67">
        <f t="shared" si="174"/>
        <v>6908.8361593449999</v>
      </c>
      <c r="AB119" s="71">
        <f t="shared" si="213"/>
        <v>1.7908738475043595E-2</v>
      </c>
      <c r="AC119" s="71">
        <f t="shared" si="203"/>
        <v>-4.2230137825305825E-2</v>
      </c>
      <c r="AD119" s="67">
        <v>308.53606678609998</v>
      </c>
      <c r="AE119" s="67">
        <v>283.801675456</v>
      </c>
      <c r="AF119" s="71">
        <f t="shared" si="204"/>
        <v>8.1234632533436768E-2</v>
      </c>
      <c r="AG119" s="71">
        <f t="shared" si="205"/>
        <v>-7.5652963302420773E-2</v>
      </c>
      <c r="AH119" s="67">
        <f t="shared" si="117"/>
        <v>125.261946721</v>
      </c>
      <c r="AI119" s="67">
        <f t="shared" si="118"/>
        <v>8.508168865825308E-2</v>
      </c>
      <c r="AJ119" s="67">
        <f t="shared" si="119"/>
        <v>76.494283021000001</v>
      </c>
      <c r="AK119" s="67">
        <f t="shared" si="120"/>
        <v>5.1957221985581004E-2</v>
      </c>
      <c r="AL119" s="67">
        <f t="shared" si="121"/>
        <v>339.29707723399997</v>
      </c>
      <c r="AM119" s="67">
        <f t="shared" si="122"/>
        <v>76.684480137576713</v>
      </c>
      <c r="AN119" s="67">
        <v>212.41151109399999</v>
      </c>
      <c r="AO119" s="67">
        <f t="shared" si="123"/>
        <v>48.007092888238589</v>
      </c>
      <c r="AP119" s="81">
        <f>SUMIFS($AO$3:$AO119,$D$3:$D119,D119)</f>
        <v>389.78665477801007</v>
      </c>
      <c r="AQ119" s="67">
        <v>0</v>
      </c>
      <c r="AR119" s="67">
        <f t="shared" si="124"/>
        <v>0</v>
      </c>
      <c r="AS119" s="81">
        <f>SUMIFS($AR$3:$AR119,$D$3:$D119,D119)</f>
        <v>50.541882037981381</v>
      </c>
      <c r="AT119" s="67">
        <f t="shared" si="166"/>
        <v>126.88556613999998</v>
      </c>
      <c r="AU119" s="79">
        <f t="shared" si="125"/>
        <v>212.41151109399999</v>
      </c>
      <c r="AV119" s="40">
        <f t="shared" si="126"/>
        <v>1342.1995347699999</v>
      </c>
      <c r="AW119" s="67">
        <f t="shared" si="127"/>
        <v>0.91166236773333131</v>
      </c>
      <c r="AX119" s="67">
        <f>SUMIFS($AV$3:$AV119,$D$3:$D119,D119)</f>
        <v>13014.945002912</v>
      </c>
      <c r="AY119" s="67">
        <f t="shared" si="175"/>
        <v>18320.503346593996</v>
      </c>
      <c r="AZ119" s="67">
        <f t="shared" si="176"/>
        <v>12.443837914073177</v>
      </c>
      <c r="BA119" s="262">
        <f t="shared" si="128"/>
        <v>1302.307856936</v>
      </c>
      <c r="BB119" s="262">
        <f t="shared" si="129"/>
        <v>0.8845667381157637</v>
      </c>
      <c r="BC119" s="262">
        <f t="shared" si="177"/>
        <v>16483.88621275</v>
      </c>
      <c r="BD119" s="262">
        <f t="shared" si="178"/>
        <v>11.196352215050979</v>
      </c>
      <c r="BE119" s="260">
        <f t="shared" si="130"/>
        <v>1262.5480593249999</v>
      </c>
      <c r="BF119" s="260">
        <f t="shared" si="131"/>
        <v>0.85756068551952747</v>
      </c>
      <c r="BG119" s="260">
        <f t="shared" si="179"/>
        <v>16216.878781263002</v>
      </c>
      <c r="BH119" s="260">
        <f t="shared" si="180"/>
        <v>11.01499272200545</v>
      </c>
      <c r="BI119" s="71">
        <f t="shared" si="206"/>
        <v>0.18382415921306738</v>
      </c>
      <c r="BJ119" s="71">
        <f t="shared" si="181"/>
        <v>0.28154428098228457</v>
      </c>
      <c r="BK119" s="74">
        <f t="shared" si="214"/>
        <v>0.26817385645964809</v>
      </c>
      <c r="BL119" s="67">
        <f t="shared" si="132"/>
        <v>808.46329931999992</v>
      </c>
      <c r="BM119" s="67">
        <f>SUMIFS($BL$3:$BL119,$D$3:$D119,D119)</f>
        <v>7021.5149215759993</v>
      </c>
      <c r="BN119" s="67">
        <f t="shared" si="182"/>
        <v>9540.8341997029984</v>
      </c>
      <c r="BO119" s="71">
        <f t="shared" si="207"/>
        <v>0.29303813576276228</v>
      </c>
      <c r="BP119" s="71">
        <f t="shared" si="207"/>
        <v>0.30119493144627274</v>
      </c>
      <c r="BQ119" s="71">
        <f t="shared" si="207"/>
        <v>0.25749604166340734</v>
      </c>
      <c r="BR119" s="67">
        <v>544.36450020500001</v>
      </c>
      <c r="BS119" s="67">
        <f t="shared" si="167"/>
        <v>264.09879911499991</v>
      </c>
      <c r="BT119" s="67">
        <f t="shared" si="133"/>
        <v>119.25199327099999</v>
      </c>
      <c r="BU119" s="67">
        <f t="shared" si="134"/>
        <v>39.759797610999996</v>
      </c>
      <c r="BV119" s="67">
        <f t="shared" si="135"/>
        <v>8.9861057307960568</v>
      </c>
      <c r="BW119" s="67">
        <f t="shared" si="136"/>
        <v>2.7006052596236153E-2</v>
      </c>
      <c r="BX119" s="67">
        <f t="shared" si="183"/>
        <v>267.00743148700002</v>
      </c>
      <c r="BY119" s="67">
        <f t="shared" si="137"/>
        <v>158.88459903700002</v>
      </c>
      <c r="BZ119" s="67">
        <f t="shared" si="138"/>
        <v>190.25480025499999</v>
      </c>
      <c r="CA119" s="67">
        <f t="shared" si="139"/>
        <v>25.585045276000002</v>
      </c>
      <c r="CB119" s="40">
        <f t="shared" si="140"/>
        <v>518.95510895400002</v>
      </c>
      <c r="CC119" s="40">
        <f>SUMIFS($CB$3:$CB119,$D$3:$D119,D119)</f>
        <v>2216.5965683070008</v>
      </c>
      <c r="CD119" s="40">
        <f t="shared" si="169"/>
        <v>2352.3291677440002</v>
      </c>
      <c r="CE119" s="73">
        <f t="shared" si="208"/>
        <v>9.1895266048749535E-2</v>
      </c>
      <c r="CF119" s="73">
        <f t="shared" si="208"/>
        <v>-0.34269919219714917</v>
      </c>
      <c r="CG119" s="73">
        <f t="shared" si="208"/>
        <v>-0.40343837505701485</v>
      </c>
      <c r="CH119" s="14">
        <f t="shared" si="141"/>
        <v>117.28896420004044</v>
      </c>
      <c r="CI119" s="14">
        <f t="shared" si="142"/>
        <v>0.3524899473738719</v>
      </c>
      <c r="CJ119" s="14">
        <f t="shared" si="184"/>
        <v>539.39551963916335</v>
      </c>
      <c r="CK119" s="264">
        <f t="shared" si="185"/>
        <v>1.5977728520977026</v>
      </c>
      <c r="CL119" s="81">
        <f t="shared" si="143"/>
        <v>558.71490656499998</v>
      </c>
      <c r="CM119" s="81">
        <f t="shared" si="144"/>
        <v>0.37949599997010802</v>
      </c>
      <c r="CN119" s="40">
        <f t="shared" si="145"/>
        <v>179.081099765</v>
      </c>
      <c r="CO119" s="40">
        <f>SUMIFS($CN$3:$CN119,$D$3:$D119,D119)</f>
        <v>1403.0877015870001</v>
      </c>
      <c r="CP119" s="40">
        <f t="shared" si="186"/>
        <v>2695.3975725350001</v>
      </c>
      <c r="CQ119" s="73">
        <f t="shared" si="209"/>
        <v>0.1202136449177853</v>
      </c>
      <c r="CR119" s="73">
        <f t="shared" si="209"/>
        <v>0.20784595489926527</v>
      </c>
      <c r="CS119" s="73">
        <f t="shared" si="209"/>
        <v>0.19468479318462673</v>
      </c>
      <c r="CT119" s="40">
        <f t="shared" si="146"/>
        <v>40.474091760223445</v>
      </c>
      <c r="CU119" s="40">
        <f t="shared" si="147"/>
        <v>0.12163727910695889</v>
      </c>
      <c r="CV119" s="40">
        <f t="shared" si="148"/>
        <v>0.95301944534313743</v>
      </c>
      <c r="CW119" s="40">
        <f t="shared" si="187"/>
        <v>615.79090305475256</v>
      </c>
      <c r="CX119" s="267">
        <f t="shared" si="188"/>
        <v>1.8307952501123577</v>
      </c>
      <c r="CY119" s="67">
        <v>79.327765068999994</v>
      </c>
      <c r="CZ119" s="67">
        <f t="shared" si="149"/>
        <v>17.928855958274969</v>
      </c>
      <c r="DA119" s="67">
        <f t="shared" si="189"/>
        <v>270.64976933496882</v>
      </c>
      <c r="DB119" s="67">
        <v>0</v>
      </c>
      <c r="DC119" s="67">
        <f t="shared" si="150"/>
        <v>0</v>
      </c>
      <c r="DD119" s="67">
        <f t="shared" si="151"/>
        <v>99.75333469600001</v>
      </c>
      <c r="DE119" s="67">
        <f t="shared" si="152"/>
        <v>22.545235801948479</v>
      </c>
      <c r="DF119" s="81">
        <f t="shared" si="153"/>
        <v>1521.280634535</v>
      </c>
      <c r="DG119" s="81">
        <f t="shared" si="154"/>
        <v>1.0332996468402904</v>
      </c>
      <c r="DH119" s="40">
        <f t="shared" si="155"/>
        <v>339.87400918900005</v>
      </c>
      <c r="DI119" s="40">
        <f>SUMIFS($DH$3:$DH119,$D$3:$D119,D119)</f>
        <v>813.50886672000047</v>
      </c>
      <c r="DJ119" s="40">
        <f t="shared" si="170"/>
        <v>-343.06840479099947</v>
      </c>
      <c r="DK119" s="40">
        <f t="shared" si="156"/>
        <v>76.814872439816995</v>
      </c>
      <c r="DL119" s="40">
        <f t="shared" si="190"/>
        <v>-76.395383415589336</v>
      </c>
      <c r="DM119" s="73">
        <f t="shared" si="210"/>
        <v>7.7542560977618136E-2</v>
      </c>
      <c r="DN119" s="73">
        <f t="shared" si="210"/>
        <v>-0.6320007791273653</v>
      </c>
      <c r="DO119" s="73">
        <f t="shared" si="210"/>
        <v>-1.2033615729789848</v>
      </c>
      <c r="DP119" s="67">
        <f t="shared" si="157"/>
        <v>0.23085266826691303</v>
      </c>
      <c r="DQ119" s="264">
        <f t="shared" si="191"/>
        <v>-0.23302239801465488</v>
      </c>
      <c r="DR119" s="81">
        <f t="shared" si="158"/>
        <v>379.63380680000006</v>
      </c>
      <c r="DS119" s="81">
        <f t="shared" si="192"/>
        <v>-76.060973303999674</v>
      </c>
      <c r="DT119" s="81">
        <f t="shared" si="159"/>
        <v>0.2578587208631492</v>
      </c>
      <c r="DU119" s="264">
        <f t="shared" si="193"/>
        <v>-5.1662904969124818E-2</v>
      </c>
      <c r="DV119" s="70">
        <v>797.441509978</v>
      </c>
      <c r="DW119" s="70">
        <v>889.33958689200006</v>
      </c>
      <c r="DX119" s="217">
        <v>81.689232753062541</v>
      </c>
      <c r="DY119" s="218">
        <f t="shared" si="160"/>
        <v>2278.3353215595293</v>
      </c>
      <c r="DZ119" s="218">
        <f t="shared" si="194"/>
        <v>25554.877110686852</v>
      </c>
      <c r="EA119" s="71">
        <f t="shared" si="215"/>
        <v>7.9537115348000231E-2</v>
      </c>
      <c r="EB119" s="219">
        <f t="shared" si="161"/>
        <v>1616.0040831066676</v>
      </c>
      <c r="EC119" s="219">
        <f t="shared" si="195"/>
        <v>17060.777800767934</v>
      </c>
      <c r="ED119" s="71">
        <f t="shared" si="216"/>
        <v>2.6831051134869943E-2</v>
      </c>
      <c r="EE119" s="219">
        <f t="shared" si="162"/>
        <v>1643.0556262259429</v>
      </c>
      <c r="EF119" s="219">
        <f t="shared" si="196"/>
        <v>22649.609084248841</v>
      </c>
      <c r="EG119" s="71">
        <f t="shared" si="217"/>
        <v>0.21741757360738312</v>
      </c>
      <c r="EH119" s="219">
        <f t="shared" si="163"/>
        <v>219.2224038954341</v>
      </c>
      <c r="EI119" s="219">
        <f t="shared" si="197"/>
        <v>3349.7301417546109</v>
      </c>
      <c r="EJ119" s="74">
        <f t="shared" si="218"/>
        <v>0.14397237526733209</v>
      </c>
    </row>
    <row r="120" spans="1:140">
      <c r="A120" s="66">
        <v>41183</v>
      </c>
      <c r="B120" s="86">
        <f t="shared" si="110"/>
        <v>10</v>
      </c>
      <c r="C120" t="str">
        <f t="shared" si="111"/>
        <v>Octubre</v>
      </c>
      <c r="D120">
        <f t="shared" si="164"/>
        <v>2012</v>
      </c>
      <c r="E120" s="65">
        <f t="shared" si="112"/>
        <v>147225.50609466466</v>
      </c>
      <c r="F120" s="65">
        <f t="shared" si="113"/>
        <v>4455.0123913043481</v>
      </c>
      <c r="G120" s="40">
        <f t="shared" si="114"/>
        <v>1611.8926080349997</v>
      </c>
      <c r="H120" s="67">
        <f t="shared" si="165"/>
        <v>1.0948460295993601</v>
      </c>
      <c r="I120" s="67">
        <f>SUMIFS($G$3:$G120,$D$3:$D120,D120)</f>
        <v>16843.434179254</v>
      </c>
      <c r="J120" s="14">
        <f t="shared" si="171"/>
        <v>20516.057217141002</v>
      </c>
      <c r="K120" s="14">
        <f t="shared" si="172"/>
        <v>13.935124260295877</v>
      </c>
      <c r="L120" s="71">
        <f t="shared" si="198"/>
        <v>0.1011218555166562</v>
      </c>
      <c r="M120" s="71">
        <f t="shared" si="199"/>
        <v>-8.8640324581700236E-2</v>
      </c>
      <c r="N120" s="71">
        <f t="shared" si="211"/>
        <v>9.3970120873417828E-2</v>
      </c>
      <c r="O120" s="67">
        <f t="shared" si="115"/>
        <v>1070.14765579</v>
      </c>
      <c r="P120" s="67">
        <f t="shared" si="116"/>
        <v>0.72687653394915475</v>
      </c>
      <c r="Q120" s="67">
        <f>SUMIFS($O$3:$O120,$D$3:$D120,D120)</f>
        <v>11451.291308238999</v>
      </c>
      <c r="R120" s="67">
        <f t="shared" si="168"/>
        <v>13828.929505885999</v>
      </c>
      <c r="S120" s="71">
        <f t="shared" si="200"/>
        <v>1.9594658769486628E-2</v>
      </c>
      <c r="T120" s="71">
        <f t="shared" si="201"/>
        <v>5.7065538206103383E-2</v>
      </c>
      <c r="U120" s="71">
        <f t="shared" si="201"/>
        <v>6.3236219477984301E-2</v>
      </c>
      <c r="V120" s="67">
        <v>423.69569753965851</v>
      </c>
      <c r="W120" s="67">
        <f t="shared" si="173"/>
        <v>6885.3006859896841</v>
      </c>
      <c r="X120" s="71">
        <f t="shared" si="212"/>
        <v>0.11719135496666166</v>
      </c>
      <c r="Y120" s="71">
        <f t="shared" si="202"/>
        <v>8.1984366225591021E-2</v>
      </c>
      <c r="Z120" s="67">
        <v>629.52515429800007</v>
      </c>
      <c r="AA120" s="67">
        <f t="shared" si="174"/>
        <v>6885.1868356600016</v>
      </c>
      <c r="AB120" s="71">
        <f t="shared" si="213"/>
        <v>9.9117148743819161E-3</v>
      </c>
      <c r="AC120" s="71">
        <f t="shared" si="203"/>
        <v>-3.6206747939737216E-2</v>
      </c>
      <c r="AD120" s="67">
        <v>307.88457756000003</v>
      </c>
      <c r="AE120" s="67">
        <v>310.70099859499999</v>
      </c>
      <c r="AF120" s="71">
        <f t="shared" si="204"/>
        <v>6.1611867955271737E-2</v>
      </c>
      <c r="AG120" s="71">
        <f t="shared" si="205"/>
        <v>-4.0670663280759634E-2</v>
      </c>
      <c r="AH120" s="67">
        <f t="shared" si="117"/>
        <v>142.80097299899998</v>
      </c>
      <c r="AI120" s="67">
        <f t="shared" si="118"/>
        <v>9.6994723799543436E-2</v>
      </c>
      <c r="AJ120" s="67">
        <f t="shared" si="119"/>
        <v>90.589691149000004</v>
      </c>
      <c r="AK120" s="67">
        <f t="shared" si="120"/>
        <v>6.153124791484952E-2</v>
      </c>
      <c r="AL120" s="67">
        <f t="shared" si="121"/>
        <v>308.35428809699999</v>
      </c>
      <c r="AM120" s="67">
        <f t="shared" si="122"/>
        <v>69.215135899256012</v>
      </c>
      <c r="AN120" s="67">
        <v>198.25317643899999</v>
      </c>
      <c r="AO120" s="67">
        <f t="shared" si="123"/>
        <v>44.50115039544368</v>
      </c>
      <c r="AP120" s="81">
        <f>SUMIFS($AO$3:$AO120,$D$3:$D120,D120)</f>
        <v>434.28780517345376</v>
      </c>
      <c r="AQ120" s="67">
        <v>0</v>
      </c>
      <c r="AR120" s="67">
        <f t="shared" si="124"/>
        <v>0</v>
      </c>
      <c r="AS120" s="81">
        <f>SUMIFS($AR$3:$AR120,$D$3:$D120,D120)</f>
        <v>50.541882037981381</v>
      </c>
      <c r="AT120" s="67">
        <f t="shared" si="166"/>
        <v>110.10111165800001</v>
      </c>
      <c r="AU120" s="79">
        <f t="shared" si="125"/>
        <v>198.25317643899999</v>
      </c>
      <c r="AV120" s="40">
        <f t="shared" si="126"/>
        <v>1580.4766163980003</v>
      </c>
      <c r="AW120" s="67">
        <f t="shared" si="127"/>
        <v>1.0735073414397152</v>
      </c>
      <c r="AX120" s="67">
        <f>SUMIFS($AV$3:$AV120,$D$3:$D120,D120)</f>
        <v>14595.42161931</v>
      </c>
      <c r="AY120" s="67">
        <f t="shared" si="175"/>
        <v>18697.656425041001</v>
      </c>
      <c r="AZ120" s="67">
        <f t="shared" si="176"/>
        <v>12.700011649488626</v>
      </c>
      <c r="BA120" s="262">
        <f t="shared" si="128"/>
        <v>1371.0285802290002</v>
      </c>
      <c r="BB120" s="262">
        <f t="shared" si="129"/>
        <v>0.93124392409793555</v>
      </c>
      <c r="BC120" s="262">
        <f t="shared" si="177"/>
        <v>16766.123922310002</v>
      </c>
      <c r="BD120" s="262">
        <f t="shared" si="178"/>
        <v>11.388056571888798</v>
      </c>
      <c r="BE120" s="260">
        <f t="shared" si="130"/>
        <v>1359.7919376650002</v>
      </c>
      <c r="BF120" s="260">
        <f t="shared" si="131"/>
        <v>0.92361165788125488</v>
      </c>
      <c r="BG120" s="260">
        <f t="shared" si="179"/>
        <v>16495.545020009002</v>
      </c>
      <c r="BH120" s="260">
        <f t="shared" si="180"/>
        <v>11.204271228249347</v>
      </c>
      <c r="BI120" s="71">
        <f t="shared" si="206"/>
        <v>0.3134261622516008</v>
      </c>
      <c r="BJ120" s="71">
        <f t="shared" si="181"/>
        <v>0.2849217111200899</v>
      </c>
      <c r="BK120" s="74">
        <f t="shared" si="214"/>
        <v>0.27612047324863154</v>
      </c>
      <c r="BL120" s="67">
        <f t="shared" si="132"/>
        <v>825.71445241900017</v>
      </c>
      <c r="BM120" s="67">
        <f>SUMIFS($BL$3:$BL120,$D$3:$D120,D120)</f>
        <v>7847.2293739949992</v>
      </c>
      <c r="BN120" s="67">
        <f t="shared" si="182"/>
        <v>9743.5695016159989</v>
      </c>
      <c r="BO120" s="71">
        <f t="shared" si="207"/>
        <v>0.32542871097424886</v>
      </c>
      <c r="BP120" s="71">
        <f t="shared" si="207"/>
        <v>0.30370310171934878</v>
      </c>
      <c r="BQ120" s="71">
        <f t="shared" si="207"/>
        <v>0.26923367403763288</v>
      </c>
      <c r="BR120" s="67">
        <v>545.62450502299998</v>
      </c>
      <c r="BS120" s="67">
        <f t="shared" si="167"/>
        <v>280.08994739600018</v>
      </c>
      <c r="BT120" s="67">
        <f t="shared" si="133"/>
        <v>141.64831124599999</v>
      </c>
      <c r="BU120" s="67">
        <f t="shared" si="134"/>
        <v>11.236642564</v>
      </c>
      <c r="BV120" s="67">
        <f t="shared" si="135"/>
        <v>2.5222472076469606</v>
      </c>
      <c r="BW120" s="67">
        <f t="shared" si="136"/>
        <v>7.6322662166805133E-3</v>
      </c>
      <c r="BX120" s="67">
        <f t="shared" si="183"/>
        <v>270.57890230100008</v>
      </c>
      <c r="BY120" s="67">
        <f t="shared" si="137"/>
        <v>283.86991055900006</v>
      </c>
      <c r="BZ120" s="67">
        <f t="shared" si="138"/>
        <v>219.79046133599996</v>
      </c>
      <c r="CA120" s="67">
        <f t="shared" si="139"/>
        <v>98.216838274000011</v>
      </c>
      <c r="CB120" s="40">
        <f t="shared" si="140"/>
        <v>31.415991636999479</v>
      </c>
      <c r="CC120" s="40">
        <f>SUMIFS($CB$3:$CB120,$D$3:$D120,D120)</f>
        <v>2248.0125599440003</v>
      </c>
      <c r="CD120" s="40">
        <f t="shared" si="169"/>
        <v>1818.4007920999998</v>
      </c>
      <c r="CE120" s="73">
        <f t="shared" si="208"/>
        <v>-0.94443034466215103</v>
      </c>
      <c r="CF120" s="73">
        <f t="shared" si="208"/>
        <v>-0.42909292817750566</v>
      </c>
      <c r="CG120" s="73">
        <f t="shared" si="208"/>
        <v>-0.55668346821087711</v>
      </c>
      <c r="CH120" s="14">
        <f t="shared" si="141"/>
        <v>7.051830360409264</v>
      </c>
      <c r="CI120" s="14">
        <f t="shared" si="142"/>
        <v>2.1338688159644896E-2</v>
      </c>
      <c r="CJ120" s="14">
        <f t="shared" si="184"/>
        <v>410.82205197815307</v>
      </c>
      <c r="CK120" s="264">
        <f t="shared" si="185"/>
        <v>1.2351126108072501</v>
      </c>
      <c r="CL120" s="81">
        <f t="shared" si="143"/>
        <v>42.652634200999479</v>
      </c>
      <c r="CM120" s="81">
        <f t="shared" si="144"/>
        <v>2.8970954376325408E-2</v>
      </c>
      <c r="CN120" s="40">
        <f t="shared" si="145"/>
        <v>154.06207348399997</v>
      </c>
      <c r="CO120" s="40">
        <f>SUMIFS($CN$3:$CN120,$D$3:$D120,D120)</f>
        <v>1557.149775071</v>
      </c>
      <c r="CP120" s="40">
        <f t="shared" si="186"/>
        <v>2634.9843343889997</v>
      </c>
      <c r="CQ120" s="73">
        <f t="shared" si="209"/>
        <v>-0.28167921839983778</v>
      </c>
      <c r="CR120" s="73">
        <f t="shared" si="209"/>
        <v>0.13155095685910156</v>
      </c>
      <c r="CS120" s="73">
        <f t="shared" si="209"/>
        <v>0.16185971900483875</v>
      </c>
      <c r="CT120" s="40">
        <f t="shared" si="146"/>
        <v>34.581738489596738</v>
      </c>
      <c r="CU120" s="40">
        <f t="shared" si="147"/>
        <v>0.10464360257314345</v>
      </c>
      <c r="CV120" s="40">
        <f t="shared" si="148"/>
        <v>1.0576630479162807</v>
      </c>
      <c r="CW120" s="40">
        <f t="shared" si="187"/>
        <v>598.92032373325242</v>
      </c>
      <c r="CX120" s="267">
        <f t="shared" si="188"/>
        <v>1.7897607583666442</v>
      </c>
      <c r="CY120" s="67">
        <v>69.271594979999989</v>
      </c>
      <c r="CZ120" s="67">
        <f t="shared" si="149"/>
        <v>15.549136320071717</v>
      </c>
      <c r="DA120" s="67">
        <f t="shared" si="189"/>
        <v>267.02503944420403</v>
      </c>
      <c r="DB120" s="67">
        <v>0</v>
      </c>
      <c r="DC120" s="67">
        <f t="shared" si="150"/>
        <v>0</v>
      </c>
      <c r="DD120" s="67">
        <f t="shared" si="151"/>
        <v>84.790478503999978</v>
      </c>
      <c r="DE120" s="67">
        <f t="shared" si="152"/>
        <v>19.03260216952502</v>
      </c>
      <c r="DF120" s="81">
        <f t="shared" si="153"/>
        <v>1734.5386898820002</v>
      </c>
      <c r="DG120" s="81">
        <f t="shared" si="154"/>
        <v>1.1781509440128586</v>
      </c>
      <c r="DH120" s="40">
        <f t="shared" si="155"/>
        <v>-122.64608184700049</v>
      </c>
      <c r="DI120" s="40">
        <f>SUMIFS($DH$3:$DH120,$D$3:$D120,D120)</f>
        <v>690.86278487300001</v>
      </c>
      <c r="DJ120" s="40">
        <f t="shared" si="170"/>
        <v>-816.58354228900009</v>
      </c>
      <c r="DK120" s="40">
        <f t="shared" si="156"/>
        <v>-27.529908129187472</v>
      </c>
      <c r="DL120" s="40">
        <f t="shared" si="190"/>
        <v>-188.09827175509932</v>
      </c>
      <c r="DM120" s="73">
        <f t="shared" si="210"/>
        <v>-1.3495494398029595</v>
      </c>
      <c r="DN120" s="73">
        <f t="shared" si="210"/>
        <v>-0.73028930064984299</v>
      </c>
      <c r="DO120" s="73">
        <f t="shared" si="210"/>
        <v>-1.4452693736042392</v>
      </c>
      <c r="DP120" s="67">
        <f t="shared" si="157"/>
        <v>-8.3304914413498549E-2</v>
      </c>
      <c r="DQ120" s="264">
        <f t="shared" si="191"/>
        <v>-0.55464814755939396</v>
      </c>
      <c r="DR120" s="81">
        <f t="shared" si="158"/>
        <v>-111.40943928300049</v>
      </c>
      <c r="DS120" s="81">
        <f t="shared" si="192"/>
        <v>-546.00463998800012</v>
      </c>
      <c r="DT120" s="81">
        <f t="shared" si="159"/>
        <v>-7.5672648196818043E-2</v>
      </c>
      <c r="DU120" s="264">
        <f t="shared" si="193"/>
        <v>-0.37086280391994314</v>
      </c>
      <c r="DV120" s="70">
        <v>820.41106884199996</v>
      </c>
      <c r="DW120" s="70">
        <v>911.43929913399995</v>
      </c>
      <c r="DX120" s="217">
        <v>81.495809155383625</v>
      </c>
      <c r="DY120" s="218">
        <f t="shared" si="160"/>
        <v>1977.8840467264911</v>
      </c>
      <c r="DZ120" s="218">
        <f t="shared" si="194"/>
        <v>25289.748957074153</v>
      </c>
      <c r="EA120" s="71">
        <f t="shared" si="215"/>
        <v>5.26762926232196E-2</v>
      </c>
      <c r="EB120" s="219">
        <f t="shared" si="161"/>
        <v>1313.1321314321915</v>
      </c>
      <c r="EC120" s="219">
        <f t="shared" si="195"/>
        <v>17042.838098662403</v>
      </c>
      <c r="ED120" s="71">
        <f t="shared" si="216"/>
        <v>2.3799566860106536E-2</v>
      </c>
      <c r="EE120" s="219">
        <f t="shared" si="162"/>
        <v>1939.3348354693817</v>
      </c>
      <c r="EF120" s="219">
        <f t="shared" si="196"/>
        <v>23062.897470526073</v>
      </c>
      <c r="EG120" s="71">
        <f t="shared" si="217"/>
        <v>0.22757431068405243</v>
      </c>
      <c r="EH120" s="219">
        <f t="shared" si="163"/>
        <v>189.04293985259807</v>
      </c>
      <c r="EI120" s="219">
        <f t="shared" si="197"/>
        <v>3266.7769995645845</v>
      </c>
      <c r="EJ120" s="74">
        <f t="shared" si="218"/>
        <v>0.11600556639315385</v>
      </c>
    </row>
    <row r="121" spans="1:140">
      <c r="A121" s="66">
        <v>41214</v>
      </c>
      <c r="B121" s="86">
        <f t="shared" si="110"/>
        <v>11</v>
      </c>
      <c r="C121" t="str">
        <f t="shared" si="111"/>
        <v>Noviembre</v>
      </c>
      <c r="D121">
        <f t="shared" si="164"/>
        <v>2012</v>
      </c>
      <c r="E121" s="65">
        <f t="shared" si="112"/>
        <v>147225.50609466466</v>
      </c>
      <c r="F121" s="65">
        <f t="shared" si="113"/>
        <v>4460.1520454545462</v>
      </c>
      <c r="G121" s="40">
        <f t="shared" si="114"/>
        <v>1937.3664661090002</v>
      </c>
      <c r="H121" s="67">
        <f t="shared" si="165"/>
        <v>1.3159176813175912</v>
      </c>
      <c r="I121" s="67">
        <f>SUMIFS($G$3:$G121,$D$3:$D121,D121)</f>
        <v>18780.800645363001</v>
      </c>
      <c r="J121" s="14">
        <f t="shared" si="171"/>
        <v>20635.148908542</v>
      </c>
      <c r="K121" s="14">
        <f t="shared" si="172"/>
        <v>14.016014925616075</v>
      </c>
      <c r="L121" s="71">
        <f t="shared" si="198"/>
        <v>9.7337102093137506E-2</v>
      </c>
      <c r="M121" s="71">
        <f t="shared" si="199"/>
        <v>6.549708166089796E-2</v>
      </c>
      <c r="N121" s="71">
        <f t="shared" si="211"/>
        <v>9.0557289392263041E-2</v>
      </c>
      <c r="O121" s="67">
        <f t="shared" si="115"/>
        <v>1394.0275933280002</v>
      </c>
      <c r="P121" s="67">
        <f t="shared" si="116"/>
        <v>0.9468655468106546</v>
      </c>
      <c r="Q121" s="67">
        <f>SUMIFS($O$3:$O121,$D$3:$D121,D121)</f>
        <v>12845.318901567</v>
      </c>
      <c r="R121" s="67">
        <f t="shared" si="168"/>
        <v>13917.884828783001</v>
      </c>
      <c r="S121" s="71">
        <f t="shared" si="200"/>
        <v>6.8161223644437108E-2</v>
      </c>
      <c r="T121" s="71">
        <f t="shared" si="201"/>
        <v>5.8258524854261307E-2</v>
      </c>
      <c r="U121" s="71">
        <f t="shared" si="201"/>
        <v>5.5673309207614041E-2</v>
      </c>
      <c r="V121" s="67">
        <v>787.94843719065841</v>
      </c>
      <c r="W121" s="67">
        <f t="shared" si="173"/>
        <v>7018.5830094893417</v>
      </c>
      <c r="X121" s="71">
        <f t="shared" si="212"/>
        <v>0.11828359619775597</v>
      </c>
      <c r="Y121" s="71">
        <f t="shared" si="202"/>
        <v>0.20358824248320095</v>
      </c>
      <c r="Z121" s="67">
        <v>600.59334702699994</v>
      </c>
      <c r="AA121" s="67">
        <f t="shared" si="174"/>
        <v>6832.3989967910011</v>
      </c>
      <c r="AB121" s="71">
        <f t="shared" si="213"/>
        <v>-8.0655252198050809E-3</v>
      </c>
      <c r="AC121" s="71">
        <f t="shared" si="203"/>
        <v>-8.0791795063107963E-2</v>
      </c>
      <c r="AD121" s="67">
        <v>378.98289901599998</v>
      </c>
      <c r="AE121" s="67">
        <v>306.39876417699998</v>
      </c>
      <c r="AF121" s="71">
        <f t="shared" si="204"/>
        <v>0.38490551646934335</v>
      </c>
      <c r="AG121" s="71">
        <f t="shared" si="205"/>
        <v>-9.5300407843093904E-2</v>
      </c>
      <c r="AH121" s="67">
        <f t="shared" si="117"/>
        <v>41.632171604</v>
      </c>
      <c r="AI121" s="67">
        <f t="shared" si="118"/>
        <v>2.8277825431437743E-2</v>
      </c>
      <c r="AJ121" s="67">
        <f t="shared" si="119"/>
        <v>208.67448827600003</v>
      </c>
      <c r="AK121" s="67">
        <f t="shared" si="120"/>
        <v>0.14173800030398553</v>
      </c>
      <c r="AL121" s="67">
        <f t="shared" si="121"/>
        <v>293.03221290099998</v>
      </c>
      <c r="AM121" s="67">
        <f t="shared" si="122"/>
        <v>65.700050113680888</v>
      </c>
      <c r="AN121" s="67">
        <v>191.59777972699999</v>
      </c>
      <c r="AO121" s="67">
        <f t="shared" si="123"/>
        <v>42.957678970218545</v>
      </c>
      <c r="AP121" s="81">
        <f>SUMIFS($AO$3:$AO121,$D$3:$D121,D121)</f>
        <v>477.24548414367229</v>
      </c>
      <c r="AQ121" s="67">
        <v>0</v>
      </c>
      <c r="AR121" s="67">
        <f t="shared" si="124"/>
        <v>0</v>
      </c>
      <c r="AS121" s="81">
        <f>SUMIFS($AR$3:$AR121,$D$3:$D121,D121)</f>
        <v>50.541882037981381</v>
      </c>
      <c r="AT121" s="67">
        <f t="shared" si="166"/>
        <v>101.43443317399999</v>
      </c>
      <c r="AU121" s="79">
        <f t="shared" si="125"/>
        <v>191.59777972699999</v>
      </c>
      <c r="AV121" s="40">
        <f t="shared" si="126"/>
        <v>2128.7825355320001</v>
      </c>
      <c r="AW121" s="67">
        <f t="shared" si="127"/>
        <v>1.4459332434987267</v>
      </c>
      <c r="AX121" s="67">
        <f>SUMIFS($AV$3:$AV121,$D$3:$D121,D121)</f>
        <v>16724.204154842002</v>
      </c>
      <c r="AY121" s="67">
        <f t="shared" si="175"/>
        <v>19524.354846912</v>
      </c>
      <c r="AZ121" s="67">
        <f t="shared" si="176"/>
        <v>13.261530128045894</v>
      </c>
      <c r="BA121" s="262">
        <f t="shared" si="128"/>
        <v>1500.83906286</v>
      </c>
      <c r="BB121" s="262">
        <f t="shared" si="129"/>
        <v>1.0194151154046462</v>
      </c>
      <c r="BC121" s="262">
        <f t="shared" si="177"/>
        <v>17078.569241124002</v>
      </c>
      <c r="BD121" s="262">
        <f t="shared" si="178"/>
        <v>11.600278847160245</v>
      </c>
      <c r="BE121" s="260">
        <f t="shared" si="130"/>
        <v>1492.518233238</v>
      </c>
      <c r="BF121" s="260">
        <f t="shared" si="131"/>
        <v>1.0137633571986666</v>
      </c>
      <c r="BG121" s="260">
        <f t="shared" si="179"/>
        <v>16810.584969191001</v>
      </c>
      <c r="BH121" s="260">
        <f t="shared" si="180"/>
        <v>11.418255854649226</v>
      </c>
      <c r="BI121" s="71">
        <f t="shared" si="206"/>
        <v>0.6349040075042589</v>
      </c>
      <c r="BJ121" s="71">
        <f t="shared" si="181"/>
        <v>0.32091440328336818</v>
      </c>
      <c r="BK121" s="74">
        <f t="shared" si="214"/>
        <v>0.32182108019080302</v>
      </c>
      <c r="BL121" s="67">
        <f t="shared" si="132"/>
        <v>824.09028081700001</v>
      </c>
      <c r="BM121" s="67">
        <f>SUMIFS($BL$3:$BL121,$D$3:$D121,D121)</f>
        <v>8671.3196548119995</v>
      </c>
      <c r="BN121" s="67">
        <f t="shared" si="182"/>
        <v>9939.332992964999</v>
      </c>
      <c r="BO121" s="71">
        <f t="shared" si="207"/>
        <v>0.31156317799970235</v>
      </c>
      <c r="BP121" s="71">
        <f t="shared" si="207"/>
        <v>0.30444604089648819</v>
      </c>
      <c r="BQ121" s="71">
        <f t="shared" si="207"/>
        <v>0.2833928481639878</v>
      </c>
      <c r="BR121" s="67">
        <v>546.82709291599997</v>
      </c>
      <c r="BS121" s="67">
        <f t="shared" si="167"/>
        <v>277.26318790100004</v>
      </c>
      <c r="BT121" s="67">
        <f t="shared" si="133"/>
        <v>166.61707638800002</v>
      </c>
      <c r="BU121" s="67">
        <f t="shared" si="134"/>
        <v>8.3208296219999998</v>
      </c>
      <c r="BV121" s="67">
        <f t="shared" si="135"/>
        <v>1.8655932661488452</v>
      </c>
      <c r="BW121" s="67">
        <f t="shared" si="136"/>
        <v>5.6517582059794607E-3</v>
      </c>
      <c r="BX121" s="67">
        <f t="shared" si="183"/>
        <v>267.98427193300006</v>
      </c>
      <c r="BY121" s="67">
        <f t="shared" si="137"/>
        <v>645.16858537499991</v>
      </c>
      <c r="BZ121" s="67">
        <f t="shared" si="138"/>
        <v>251.78118041800002</v>
      </c>
      <c r="CA121" s="67">
        <f t="shared" si="139"/>
        <v>232.80458291200003</v>
      </c>
      <c r="CB121" s="40">
        <f t="shared" si="140"/>
        <v>-191.41606942299995</v>
      </c>
      <c r="CC121" s="40">
        <f>SUMIFS($CB$3:$CB121,$D$3:$D121,D121)</f>
        <v>2056.5964905210003</v>
      </c>
      <c r="CD121" s="40">
        <f t="shared" si="169"/>
        <v>1110.7940616300002</v>
      </c>
      <c r="CE121" s="73">
        <f t="shared" si="208"/>
        <v>-1.3708243559361324</v>
      </c>
      <c r="CF121" s="73">
        <f t="shared" si="208"/>
        <v>-0.5382384423490042</v>
      </c>
      <c r="CG121" s="73">
        <f t="shared" si="208"/>
        <v>-0.73239391904322793</v>
      </c>
      <c r="CH121" s="14">
        <f t="shared" si="141"/>
        <v>-42.916938138482728</v>
      </c>
      <c r="CI121" s="14">
        <f t="shared" si="142"/>
        <v>-0.13001556218113536</v>
      </c>
      <c r="CJ121" s="14">
        <f t="shared" si="184"/>
        <v>248.11150487076819</v>
      </c>
      <c r="CK121" s="264">
        <f t="shared" si="185"/>
        <v>0.75448479757017761</v>
      </c>
      <c r="CL121" s="81">
        <f t="shared" si="143"/>
        <v>-183.09523980099996</v>
      </c>
      <c r="CM121" s="81">
        <f t="shared" si="144"/>
        <v>-0.12436380397515591</v>
      </c>
      <c r="CN121" s="40">
        <f t="shared" si="145"/>
        <v>643.89407579099986</v>
      </c>
      <c r="CO121" s="40">
        <f>SUMIFS($CN$3:$CN121,$D$3:$D121,D121)</f>
        <v>2201.043850862</v>
      </c>
      <c r="CP121" s="40">
        <f t="shared" si="186"/>
        <v>2937.6811895609999</v>
      </c>
      <c r="CQ121" s="73">
        <f t="shared" si="209"/>
        <v>0.88716096403964606</v>
      </c>
      <c r="CR121" s="73">
        <f t="shared" si="209"/>
        <v>0.28167584244591759</v>
      </c>
      <c r="CS121" s="73">
        <f t="shared" si="209"/>
        <v>0.26326791620323942</v>
      </c>
      <c r="CT121" s="40">
        <f t="shared" si="146"/>
        <v>144.36594744504475</v>
      </c>
      <c r="CU121" s="40">
        <f t="shared" si="147"/>
        <v>0.43735225836274721</v>
      </c>
      <c r="CV121" s="40">
        <f t="shared" si="148"/>
        <v>1.4950153062790281</v>
      </c>
      <c r="CW121" s="40">
        <f t="shared" si="187"/>
        <v>664.10381106713442</v>
      </c>
      <c r="CX121" s="267">
        <f t="shared" si="188"/>
        <v>1.9953615833876621</v>
      </c>
      <c r="CY121" s="67">
        <v>408.466213783</v>
      </c>
      <c r="CZ121" s="67">
        <f t="shared" si="149"/>
        <v>91.581230778730571</v>
      </c>
      <c r="DA121" s="67">
        <f t="shared" si="189"/>
        <v>326.41127513196216</v>
      </c>
      <c r="DB121" s="67">
        <v>0</v>
      </c>
      <c r="DC121" s="67">
        <f t="shared" si="150"/>
        <v>0</v>
      </c>
      <c r="DD121" s="67">
        <f t="shared" si="151"/>
        <v>235.42786200799986</v>
      </c>
      <c r="DE121" s="67">
        <f t="shared" si="152"/>
        <v>52.784716666314175</v>
      </c>
      <c r="DF121" s="81">
        <f t="shared" si="153"/>
        <v>2772.6766113230001</v>
      </c>
      <c r="DG121" s="81">
        <f t="shared" si="154"/>
        <v>1.8832855018614738</v>
      </c>
      <c r="DH121" s="40">
        <f t="shared" si="155"/>
        <v>-835.31014521399982</v>
      </c>
      <c r="DI121" s="40">
        <f>SUMIFS($DH$3:$DH121,$D$3:$D121,D121)</f>
        <v>-144.44736034099981</v>
      </c>
      <c r="DJ121" s="40">
        <f t="shared" si="170"/>
        <v>-1826.887127930999</v>
      </c>
      <c r="DK121" s="40">
        <f t="shared" si="156"/>
        <v>-187.28288558352747</v>
      </c>
      <c r="DL121" s="40">
        <f t="shared" si="190"/>
        <v>-415.99230619636626</v>
      </c>
      <c r="DM121" s="73">
        <f t="shared" si="210"/>
        <v>-5.7733797516695278</v>
      </c>
      <c r="DN121" s="73">
        <f t="shared" si="210"/>
        <v>-1.0527856516979568</v>
      </c>
      <c r="DO121" s="73">
        <f t="shared" si="210"/>
        <v>-2.0008183280529619</v>
      </c>
      <c r="DP121" s="67">
        <f t="shared" si="157"/>
        <v>-0.56736782054388257</v>
      </c>
      <c r="DQ121" s="264">
        <f t="shared" si="191"/>
        <v>-1.2408767858174841</v>
      </c>
      <c r="DR121" s="81">
        <f t="shared" si="158"/>
        <v>-826.9893155919998</v>
      </c>
      <c r="DS121" s="81">
        <f t="shared" si="192"/>
        <v>-1558.9028559979993</v>
      </c>
      <c r="DT121" s="81">
        <f t="shared" si="159"/>
        <v>-0.56171606233790305</v>
      </c>
      <c r="DU121" s="264">
        <f t="shared" si="193"/>
        <v>-1.0588537933064663</v>
      </c>
      <c r="DV121" s="70">
        <v>831.19697616400003</v>
      </c>
      <c r="DW121" s="70">
        <v>932.58574329800001</v>
      </c>
      <c r="DX121" s="217">
        <v>82.011605415860743</v>
      </c>
      <c r="DY121" s="218">
        <f t="shared" si="160"/>
        <v>2362.3076957036628</v>
      </c>
      <c r="DZ121" s="218">
        <f t="shared" si="194"/>
        <v>25344.246361802274</v>
      </c>
      <c r="EA121" s="71">
        <f t="shared" si="215"/>
        <v>5.0771594688521882E-2</v>
      </c>
      <c r="EB121" s="219">
        <f t="shared" si="161"/>
        <v>1699.7930796004152</v>
      </c>
      <c r="EC121" s="219">
        <f t="shared" si="195"/>
        <v>17086.193296561934</v>
      </c>
      <c r="ED121" s="71">
        <f t="shared" si="216"/>
        <v>1.7552240790078777E-2</v>
      </c>
      <c r="EE121" s="219">
        <f t="shared" si="162"/>
        <v>2595.7088935614242</v>
      </c>
      <c r="EF121" s="219">
        <f t="shared" si="196"/>
        <v>24005.961142902379</v>
      </c>
      <c r="EG121" s="71">
        <f t="shared" si="217"/>
        <v>0.27326586154238486</v>
      </c>
      <c r="EH121" s="219">
        <f t="shared" si="163"/>
        <v>785.12555939610115</v>
      </c>
      <c r="EI121" s="219">
        <f t="shared" si="197"/>
        <v>3618.8445481750314</v>
      </c>
      <c r="EJ121" s="74">
        <f t="shared" si="218"/>
        <v>0.21436257222220401</v>
      </c>
    </row>
    <row r="122" spans="1:140">
      <c r="A122" s="66">
        <v>41244</v>
      </c>
      <c r="B122" s="86">
        <f t="shared" si="110"/>
        <v>12</v>
      </c>
      <c r="C122" t="str">
        <f t="shared" si="111"/>
        <v>Diciembre</v>
      </c>
      <c r="D122">
        <f t="shared" si="164"/>
        <v>2012</v>
      </c>
      <c r="E122" s="65">
        <f t="shared" si="112"/>
        <v>147225.50609466466</v>
      </c>
      <c r="F122" s="65">
        <f t="shared" si="113"/>
        <v>4288.7688888888879</v>
      </c>
      <c r="G122" s="40">
        <f t="shared" si="114"/>
        <v>1856.0509289409999</v>
      </c>
      <c r="H122" s="67">
        <f t="shared" si="165"/>
        <v>1.2606857182393221</v>
      </c>
      <c r="I122" s="67">
        <f>SUMIFS($G$3:$G122,$D$3:$D122,D122)</f>
        <v>20636.851574304001</v>
      </c>
      <c r="J122" s="14">
        <f t="shared" si="171"/>
        <v>20636.851574304001</v>
      </c>
      <c r="K122" s="14">
        <f t="shared" si="172"/>
        <v>14.01717142750706</v>
      </c>
      <c r="L122" s="71">
        <f t="shared" si="198"/>
        <v>8.7911618316597773E-2</v>
      </c>
      <c r="M122" s="71">
        <f t="shared" si="199"/>
        <v>9.1820171852763366E-4</v>
      </c>
      <c r="N122" s="71">
        <f t="shared" si="211"/>
        <v>8.7911618316597773E-2</v>
      </c>
      <c r="O122" s="67">
        <f t="shared" si="115"/>
        <v>1025.2848621779999</v>
      </c>
      <c r="P122" s="67">
        <f t="shared" si="116"/>
        <v>0.69640437270343025</v>
      </c>
      <c r="Q122" s="67">
        <f>SUMIFS($O$3:$O122,$D$3:$D122,D122)</f>
        <v>13870.603763744999</v>
      </c>
      <c r="R122" s="67">
        <f t="shared" si="168"/>
        <v>13870.603763744999</v>
      </c>
      <c r="S122" s="71">
        <f t="shared" si="200"/>
        <v>-4.4082199367198815E-2</v>
      </c>
      <c r="T122" s="71">
        <f t="shared" si="201"/>
        <v>4.9949585992279832E-2</v>
      </c>
      <c r="U122" s="71">
        <f t="shared" si="201"/>
        <v>4.9949585992279832E-2</v>
      </c>
      <c r="V122" s="67">
        <v>443.60174545465844</v>
      </c>
      <c r="W122" s="67">
        <f t="shared" si="173"/>
        <v>7062.6126192850015</v>
      </c>
      <c r="X122" s="71">
        <f t="shared" si="212"/>
        <v>0.11778210192971583</v>
      </c>
      <c r="Y122" s="71">
        <f t="shared" si="202"/>
        <v>0.11019189244275518</v>
      </c>
      <c r="Z122" s="67">
        <v>553.42737702299996</v>
      </c>
      <c r="AA122" s="67">
        <f t="shared" si="174"/>
        <v>6773.8056031610013</v>
      </c>
      <c r="AB122" s="71">
        <f t="shared" si="213"/>
        <v>-1.2839822465134598E-2</v>
      </c>
      <c r="AC122" s="71">
        <f t="shared" si="203"/>
        <v>-9.573759002898441E-2</v>
      </c>
      <c r="AD122" s="67">
        <v>330.64842283600001</v>
      </c>
      <c r="AE122" s="67">
        <v>283.06807554</v>
      </c>
      <c r="AF122" s="71">
        <f t="shared" si="204"/>
        <v>9.7323435499142796E-2</v>
      </c>
      <c r="AG122" s="71">
        <f t="shared" si="205"/>
        <v>-9.3026898427995719E-2</v>
      </c>
      <c r="AH122" s="67">
        <f t="shared" si="117"/>
        <v>245.63749281900002</v>
      </c>
      <c r="AI122" s="67">
        <f t="shared" si="118"/>
        <v>0.16684438677429803</v>
      </c>
      <c r="AJ122" s="67">
        <f t="shared" si="119"/>
        <v>220.15849106799999</v>
      </c>
      <c r="AK122" s="67">
        <f t="shared" si="120"/>
        <v>0.14953828104108544</v>
      </c>
      <c r="AL122" s="67">
        <f t="shared" si="121"/>
        <v>364.97008287599988</v>
      </c>
      <c r="AM122" s="67">
        <f t="shared" si="122"/>
        <v>85.099032456970278</v>
      </c>
      <c r="AN122" s="67">
        <v>197.28119870199998</v>
      </c>
      <c r="AO122" s="67">
        <f t="shared" si="123"/>
        <v>45.999493983717691</v>
      </c>
      <c r="AP122" s="81">
        <f>SUMIFS($AO$3:$AO122,$D$3:$D122,D122)</f>
        <v>523.24497812739003</v>
      </c>
      <c r="AQ122" s="67">
        <v>54.11499997</v>
      </c>
      <c r="AR122" s="67">
        <f t="shared" si="124"/>
        <v>12.617840077649843</v>
      </c>
      <c r="AS122" s="81">
        <f>SUMIFS($AR$3:$AR122,$D$3:$D122,D122)</f>
        <v>63.159722115631226</v>
      </c>
      <c r="AT122" s="67">
        <f t="shared" si="166"/>
        <v>113.5738842039999</v>
      </c>
      <c r="AU122" s="79">
        <f t="shared" si="125"/>
        <v>251.39619867199997</v>
      </c>
      <c r="AV122" s="40">
        <f t="shared" si="126"/>
        <v>2844.9283115110002</v>
      </c>
      <c r="AW122" s="67">
        <f t="shared" si="127"/>
        <v>1.9323610337476018</v>
      </c>
      <c r="AX122" s="67">
        <f>SUMIFS($AV$3:$AV122,$D$3:$D122,D122)</f>
        <v>19569.132466353003</v>
      </c>
      <c r="AY122" s="67">
        <f t="shared" si="175"/>
        <v>19569.132466353003</v>
      </c>
      <c r="AZ122" s="67">
        <f t="shared" si="176"/>
        <v>13.291944436428174</v>
      </c>
      <c r="BA122" s="262">
        <f t="shared" si="128"/>
        <v>2562.725447158</v>
      </c>
      <c r="BB122" s="262">
        <f t="shared" si="129"/>
        <v>1.740680344824348</v>
      </c>
      <c r="BC122" s="262">
        <f t="shared" si="177"/>
        <v>17372.812922498</v>
      </c>
      <c r="BD122" s="262">
        <f t="shared" si="178"/>
        <v>11.800138021823093</v>
      </c>
      <c r="BE122" s="260">
        <f t="shared" si="130"/>
        <v>2538.1837833889999</v>
      </c>
      <c r="BF122" s="260">
        <f t="shared" si="131"/>
        <v>1.7240109072927696</v>
      </c>
      <c r="BG122" s="260">
        <f t="shared" si="179"/>
        <v>17113.647784217996</v>
      </c>
      <c r="BH122" s="260">
        <f t="shared" si="180"/>
        <v>11.624105250631013</v>
      </c>
      <c r="BI122" s="71">
        <f t="shared" si="206"/>
        <v>1.5991146322164029E-2</v>
      </c>
      <c r="BJ122" s="71">
        <f t="shared" si="181"/>
        <v>0.26569040236543473</v>
      </c>
      <c r="BK122" s="74">
        <f t="shared" si="214"/>
        <v>0.26569040236543473</v>
      </c>
      <c r="BL122" s="67">
        <f t="shared" si="132"/>
        <v>1599.2888208320001</v>
      </c>
      <c r="BM122" s="67">
        <f>SUMIFS($BL$3:$BL122,$D$3:$D122,D122)</f>
        <v>10270.608475644</v>
      </c>
      <c r="BN122" s="67">
        <f t="shared" si="182"/>
        <v>10270.608475644</v>
      </c>
      <c r="BO122" s="71">
        <f t="shared" si="207"/>
        <v>0.26125551893763155</v>
      </c>
      <c r="BP122" s="71">
        <f t="shared" si="207"/>
        <v>0.29752721224218215</v>
      </c>
      <c r="BQ122" s="71">
        <f t="shared" si="207"/>
        <v>0.29752721224218215</v>
      </c>
      <c r="BR122" s="67">
        <v>547.92824727200002</v>
      </c>
      <c r="BS122" s="67">
        <f t="shared" si="167"/>
        <v>1051.3605735599999</v>
      </c>
      <c r="BT122" s="67">
        <f t="shared" si="133"/>
        <v>264.58728241699998</v>
      </c>
      <c r="BU122" s="67">
        <f t="shared" si="134"/>
        <v>24.541663769000003</v>
      </c>
      <c r="BV122" s="67">
        <f t="shared" si="135"/>
        <v>5.722309689519812</v>
      </c>
      <c r="BW122" s="67">
        <f t="shared" si="136"/>
        <v>1.6669437531578214E-2</v>
      </c>
      <c r="BX122" s="67">
        <f t="shared" si="183"/>
        <v>259.16513828000001</v>
      </c>
      <c r="BY122" s="67">
        <f t="shared" si="137"/>
        <v>466.04882959400004</v>
      </c>
      <c r="BZ122" s="67">
        <f t="shared" si="138"/>
        <v>325.91102592900006</v>
      </c>
      <c r="CA122" s="67">
        <f t="shared" si="139"/>
        <v>164.55068897000001</v>
      </c>
      <c r="CB122" s="40">
        <f t="shared" si="140"/>
        <v>-988.87738257000024</v>
      </c>
      <c r="CC122" s="40">
        <f>SUMIFS($CB$3:$CB122,$D$3:$D122,D122)</f>
        <v>1067.7191079510001</v>
      </c>
      <c r="CD122" s="40">
        <f t="shared" si="169"/>
        <v>1067.7191079510001</v>
      </c>
      <c r="CE122" s="73">
        <f t="shared" si="208"/>
        <v>4.5543289341631432E-2</v>
      </c>
      <c r="CF122" s="73">
        <f t="shared" si="208"/>
        <v>-0.69563342111023885</v>
      </c>
      <c r="CG122" s="73">
        <f t="shared" si="208"/>
        <v>-0.69563342111023885</v>
      </c>
      <c r="CH122" s="14">
        <f t="shared" si="141"/>
        <v>-230.57371665139866</v>
      </c>
      <c r="CI122" s="14">
        <f t="shared" si="142"/>
        <v>-0.67167531550827964</v>
      </c>
      <c r="CJ122" s="14">
        <f t="shared" si="184"/>
        <v>230.95691470850065</v>
      </c>
      <c r="CK122" s="264">
        <f t="shared" si="185"/>
        <v>0.72522699107888711</v>
      </c>
      <c r="CL122" s="81">
        <f t="shared" si="143"/>
        <v>-964.33571880100021</v>
      </c>
      <c r="CM122" s="81">
        <f t="shared" si="144"/>
        <v>-0.6550058779767014</v>
      </c>
      <c r="CN122" s="40">
        <f t="shared" si="145"/>
        <v>680.88847224800008</v>
      </c>
      <c r="CO122" s="40">
        <f>SUMIFS($CN$3:$CN122,$D$3:$D122,D122)</f>
        <v>2881.9323231100002</v>
      </c>
      <c r="CP122" s="40">
        <f t="shared" si="186"/>
        <v>2881.9323231100002</v>
      </c>
      <c r="CQ122" s="73">
        <f t="shared" si="209"/>
        <v>-7.5680207236657027E-2</v>
      </c>
      <c r="CR122" s="73">
        <f t="shared" si="209"/>
        <v>0.17440335016972286</v>
      </c>
      <c r="CS122" s="73">
        <f t="shared" si="209"/>
        <v>0.17440335016972286</v>
      </c>
      <c r="CT122" s="40">
        <f t="shared" si="146"/>
        <v>158.76082155231293</v>
      </c>
      <c r="CU122" s="40">
        <f t="shared" si="147"/>
        <v>0.46247996716696294</v>
      </c>
      <c r="CV122" s="40">
        <f t="shared" si="148"/>
        <v>1.9574952734459912</v>
      </c>
      <c r="CW122" s="40">
        <f t="shared" si="187"/>
        <v>656.64334521087267</v>
      </c>
      <c r="CX122" s="267">
        <f t="shared" si="188"/>
        <v>1.9574952734459912</v>
      </c>
      <c r="CY122" s="67">
        <v>232.79847300799997</v>
      </c>
      <c r="CZ122" s="67">
        <f t="shared" si="149"/>
        <v>54.28095545346865</v>
      </c>
      <c r="DA122" s="67">
        <f t="shared" si="189"/>
        <v>329.85859260258019</v>
      </c>
      <c r="DB122" s="67">
        <v>0</v>
      </c>
      <c r="DC122" s="67">
        <f t="shared" si="150"/>
        <v>0</v>
      </c>
      <c r="DD122" s="67">
        <f t="shared" si="151"/>
        <v>448.08999924000011</v>
      </c>
      <c r="DE122" s="67">
        <f t="shared" si="152"/>
        <v>104.47986609884427</v>
      </c>
      <c r="DF122" s="81">
        <f t="shared" si="153"/>
        <v>3525.8167837590004</v>
      </c>
      <c r="DG122" s="81">
        <f t="shared" si="154"/>
        <v>2.3948410009145644</v>
      </c>
      <c r="DH122" s="40">
        <f t="shared" si="155"/>
        <v>-1669.7658548180002</v>
      </c>
      <c r="DI122" s="40">
        <f>SUMIFS($DH$3:$DH122,$D$3:$D122,D122)</f>
        <v>-1814.2132151589999</v>
      </c>
      <c r="DJ122" s="40">
        <f t="shared" si="170"/>
        <v>-1814.2132151589999</v>
      </c>
      <c r="DK122" s="40">
        <f t="shared" si="156"/>
        <v>-389.33453820371153</v>
      </c>
      <c r="DL122" s="40">
        <f t="shared" si="190"/>
        <v>-425.68643050237199</v>
      </c>
      <c r="DM122" s="73">
        <f t="shared" si="210"/>
        <v>-7.5330558728732289E-3</v>
      </c>
      <c r="DN122" s="73">
        <f t="shared" si="210"/>
        <v>-2.7211843552441817</v>
      </c>
      <c r="DO122" s="73">
        <f t="shared" si="210"/>
        <v>-2.7211843552441817</v>
      </c>
      <c r="DP122" s="67">
        <f t="shared" si="157"/>
        <v>-1.1341552826752426</v>
      </c>
      <c r="DQ122" s="264">
        <f t="shared" si="191"/>
        <v>-1.2322682823671038</v>
      </c>
      <c r="DR122" s="81">
        <f t="shared" si="158"/>
        <v>-1645.2241910490002</v>
      </c>
      <c r="DS122" s="81">
        <f t="shared" si="192"/>
        <v>-1555.0480768789998</v>
      </c>
      <c r="DT122" s="81">
        <f t="shared" si="159"/>
        <v>-1.1174858451436642</v>
      </c>
      <c r="DU122" s="264">
        <f t="shared" si="193"/>
        <v>-1.0562355111750257</v>
      </c>
      <c r="DV122" s="70">
        <v>1558.0505731339999</v>
      </c>
      <c r="DW122" s="70">
        <v>1734.8742880130001</v>
      </c>
      <c r="DX122" s="217">
        <v>82.591876208897474</v>
      </c>
      <c r="DY122" s="218">
        <f t="shared" si="160"/>
        <v>2247.2560427693138</v>
      </c>
      <c r="DZ122" s="218">
        <f t="shared" si="194"/>
        <v>25257.010394676599</v>
      </c>
      <c r="EA122" s="71">
        <f t="shared" si="215"/>
        <v>4.943788485252365E-2</v>
      </c>
      <c r="EB122" s="219">
        <f t="shared" si="161"/>
        <v>1241.3870579532227</v>
      </c>
      <c r="EC122" s="219">
        <f t="shared" si="195"/>
        <v>16977.296464002156</v>
      </c>
      <c r="ED122" s="71">
        <f t="shared" si="216"/>
        <v>1.2952224911619403E-2</v>
      </c>
      <c r="EE122" s="219">
        <f t="shared" si="162"/>
        <v>3444.5619134688231</v>
      </c>
      <c r="EF122" s="219">
        <f t="shared" si="196"/>
        <v>23925.333345818799</v>
      </c>
      <c r="EG122" s="71">
        <f t="shared" si="217"/>
        <v>0.22118890362970989</v>
      </c>
      <c r="EH122" s="219">
        <f t="shared" si="163"/>
        <v>824.40126499348025</v>
      </c>
      <c r="EI122" s="219">
        <f t="shared" si="197"/>
        <v>3515.8720206992357</v>
      </c>
      <c r="EJ122" s="74">
        <f t="shared" si="218"/>
        <v>0.13269969694866779</v>
      </c>
    </row>
    <row r="123" spans="1:140">
      <c r="A123" s="72">
        <v>41275</v>
      </c>
      <c r="B123" s="86">
        <f t="shared" si="110"/>
        <v>1</v>
      </c>
      <c r="C123" t="str">
        <f t="shared" si="111"/>
        <v>Enero</v>
      </c>
      <c r="D123">
        <f t="shared" si="164"/>
        <v>2013</v>
      </c>
      <c r="E123" s="65">
        <f t="shared" si="112"/>
        <v>166350.80510745419</v>
      </c>
      <c r="F123" s="65">
        <f t="shared" si="113"/>
        <v>4187.5409090909088</v>
      </c>
      <c r="G123" s="40">
        <f t="shared" si="114"/>
        <v>1764.9782131279999</v>
      </c>
      <c r="H123" s="67">
        <f t="shared" si="165"/>
        <v>1.0609976982004465</v>
      </c>
      <c r="I123" s="67">
        <f>SUMIFS($G$3:$G123,$D$3:$D123,D123)</f>
        <v>1764.9782131279999</v>
      </c>
      <c r="J123" s="14">
        <f t="shared" si="171"/>
        <v>20872.90247669</v>
      </c>
      <c r="K123" s="14">
        <f t="shared" si="172"/>
        <v>12.547521163607932</v>
      </c>
      <c r="L123" s="71">
        <f t="shared" si="198"/>
        <v>0.1543898789220024</v>
      </c>
      <c r="M123" s="71">
        <f t="shared" si="199"/>
        <v>0.1543898789220024</v>
      </c>
      <c r="N123" s="71">
        <f t="shared" si="211"/>
        <v>8.4160043500356663E-2</v>
      </c>
      <c r="O123" s="67">
        <f t="shared" si="115"/>
        <v>1146.5381812419998</v>
      </c>
      <c r="P123" s="67">
        <f t="shared" si="116"/>
        <v>0.68922911464203274</v>
      </c>
      <c r="Q123" s="67">
        <f>SUMIFS($O$3:$O123,$D$3:$D123,D123)</f>
        <v>1146.5381812419998</v>
      </c>
      <c r="R123" s="67">
        <f t="shared" si="168"/>
        <v>14024.530494187002</v>
      </c>
      <c r="S123" s="71">
        <f t="shared" si="200"/>
        <v>0.15507249117259514</v>
      </c>
      <c r="T123" s="71">
        <f t="shared" si="201"/>
        <v>0.15507249117259514</v>
      </c>
      <c r="U123" s="71">
        <f t="shared" si="201"/>
        <v>5.7264008279076517E-2</v>
      </c>
      <c r="V123" s="67">
        <v>555.26729152341682</v>
      </c>
      <c r="W123" s="67">
        <f t="shared" si="173"/>
        <v>7133.0356241657601</v>
      </c>
      <c r="X123" s="71">
        <f t="shared" si="212"/>
        <v>0.12009945995168136</v>
      </c>
      <c r="Y123" s="71">
        <f t="shared" si="202"/>
        <v>0.14524870524598299</v>
      </c>
      <c r="Z123" s="67">
        <v>552.45265424999991</v>
      </c>
      <c r="AA123" s="67">
        <f t="shared" si="174"/>
        <v>6813.1539953120009</v>
      </c>
      <c r="AB123" s="71">
        <f t="shared" si="213"/>
        <v>-8.4485187255617378E-3</v>
      </c>
      <c r="AC123" s="71">
        <f t="shared" si="203"/>
        <v>7.6686932963749177E-2</v>
      </c>
      <c r="AD123" s="67">
        <v>415.13696301600004</v>
      </c>
      <c r="AE123" s="67">
        <v>290.15223944600001</v>
      </c>
      <c r="AF123" s="71">
        <f t="shared" si="204"/>
        <v>0.14150517175330402</v>
      </c>
      <c r="AG123" s="71">
        <f t="shared" si="205"/>
        <v>9.2101993449602793E-2</v>
      </c>
      <c r="AH123" s="67">
        <f t="shared" si="117"/>
        <v>133.96351113699998</v>
      </c>
      <c r="AI123" s="67">
        <f t="shared" si="118"/>
        <v>8.0530726046361092E-2</v>
      </c>
      <c r="AJ123" s="67">
        <f t="shared" si="119"/>
        <v>52.117725491000002</v>
      </c>
      <c r="AK123" s="67">
        <f t="shared" si="120"/>
        <v>3.1330010971293225E-2</v>
      </c>
      <c r="AL123" s="67">
        <f t="shared" si="121"/>
        <v>432.35879525799999</v>
      </c>
      <c r="AM123" s="67">
        <f t="shared" si="122"/>
        <v>103.24885288150237</v>
      </c>
      <c r="AN123" s="67">
        <v>273.39696908600001</v>
      </c>
      <c r="AO123" s="67">
        <f t="shared" si="123"/>
        <v>65.288190616232782</v>
      </c>
      <c r="AP123" s="81">
        <f>SUMIFS($AO$3:$AO123,$D$3:$D123,D123)</f>
        <v>65.288190616232782</v>
      </c>
      <c r="AQ123" s="67">
        <v>109.384</v>
      </c>
      <c r="AR123" s="67">
        <f t="shared" si="124"/>
        <v>26.121297051100722</v>
      </c>
      <c r="AS123" s="81">
        <f>SUMIFS($AR$3:$AR123,$D$3:$D123,D123)</f>
        <v>26.121297051100722</v>
      </c>
      <c r="AT123" s="67">
        <f t="shared" si="166"/>
        <v>49.577826171999973</v>
      </c>
      <c r="AU123" s="79">
        <f t="shared" si="125"/>
        <v>382.78096908600003</v>
      </c>
      <c r="AV123" s="40">
        <f t="shared" si="126"/>
        <v>1662.4010929680003</v>
      </c>
      <c r="AW123" s="67">
        <f t="shared" si="127"/>
        <v>0.999334564022202</v>
      </c>
      <c r="AX123" s="67">
        <f>SUMIFS($AV$3:$AV123,$D$3:$D123,D123)</f>
        <v>1662.4010929680003</v>
      </c>
      <c r="AY123" s="67">
        <f t="shared" si="175"/>
        <v>20285.979774953001</v>
      </c>
      <c r="AZ123" s="67">
        <f t="shared" si="176"/>
        <v>12.194698884594688</v>
      </c>
      <c r="BA123" s="262">
        <f t="shared" si="128"/>
        <v>1365.2778050140003</v>
      </c>
      <c r="BB123" s="262">
        <f t="shared" si="129"/>
        <v>0.82072209036325383</v>
      </c>
      <c r="BC123" s="262">
        <f t="shared" si="177"/>
        <v>17804.763537364004</v>
      </c>
      <c r="BD123" s="262">
        <f t="shared" si="178"/>
        <v>10.703142389880849</v>
      </c>
      <c r="BE123" s="260">
        <f t="shared" si="130"/>
        <v>1345.4971649360002</v>
      </c>
      <c r="BF123" s="260">
        <f t="shared" si="131"/>
        <v>0.80883117101049029</v>
      </c>
      <c r="BG123" s="260">
        <f t="shared" si="179"/>
        <v>17536.613466884999</v>
      </c>
      <c r="BH123" s="260">
        <f t="shared" si="180"/>
        <v>10.541946854755068</v>
      </c>
      <c r="BI123" s="71">
        <f t="shared" si="206"/>
        <v>0.75812430815782172</v>
      </c>
      <c r="BJ123" s="71">
        <f t="shared" si="181"/>
        <v>0.75812430815782172</v>
      </c>
      <c r="BK123" s="74">
        <f t="shared" ref="BK123:BK154" si="219">IFERROR(AY123/AY111-1,0)</f>
        <v>0.29479381009975536</v>
      </c>
      <c r="BL123" s="67">
        <f t="shared" si="132"/>
        <v>805.2001420150001</v>
      </c>
      <c r="BM123" s="67">
        <f>SUMIFS($BL$3:$BL123,$D$3:$D123,D123)</f>
        <v>805.2001420150001</v>
      </c>
      <c r="BN123" s="67">
        <f t="shared" si="182"/>
        <v>10405.585647221</v>
      </c>
      <c r="BO123" s="71">
        <f t="shared" si="207"/>
        <v>0.20139144363970507</v>
      </c>
      <c r="BP123" s="71">
        <f t="shared" si="207"/>
        <v>0.20139144363970507</v>
      </c>
      <c r="BQ123" s="71">
        <f t="shared" si="207"/>
        <v>0.28866610272988869</v>
      </c>
      <c r="BR123" s="67">
        <v>567.69817493699998</v>
      </c>
      <c r="BS123" s="67">
        <f t="shared" si="167"/>
        <v>237.50196707800012</v>
      </c>
      <c r="BT123" s="67">
        <f t="shared" si="133"/>
        <v>78.322411850999998</v>
      </c>
      <c r="BU123" s="67">
        <f t="shared" si="134"/>
        <v>19.780640078000001</v>
      </c>
      <c r="BV123" s="67">
        <f t="shared" si="135"/>
        <v>4.7236887967010368</v>
      </c>
      <c r="BW123" s="67">
        <f t="shared" si="136"/>
        <v>1.1890919352763403E-2</v>
      </c>
      <c r="BX123" s="67">
        <f t="shared" si="183"/>
        <v>268.15007047899996</v>
      </c>
      <c r="BY123" s="67">
        <f t="shared" si="137"/>
        <v>437.68385763300012</v>
      </c>
      <c r="BZ123" s="67">
        <f t="shared" si="138"/>
        <v>263.33559034199999</v>
      </c>
      <c r="CA123" s="67">
        <f t="shared" si="139"/>
        <v>58.078451048999995</v>
      </c>
      <c r="CB123" s="40">
        <f t="shared" si="140"/>
        <v>102.57712015999959</v>
      </c>
      <c r="CC123" s="40">
        <f>SUMIFS($CB$3:$CB123,$D$3:$D123,D123)</f>
        <v>102.57712015999959</v>
      </c>
      <c r="CD123" s="40">
        <f t="shared" si="169"/>
        <v>586.92270173699944</v>
      </c>
      <c r="CE123" s="73">
        <f t="shared" si="208"/>
        <v>-0.82416562369983593</v>
      </c>
      <c r="CF123" s="73">
        <f t="shared" si="208"/>
        <v>-0.82416562369983593</v>
      </c>
      <c r="CG123" s="73">
        <f t="shared" si="208"/>
        <v>-0.83629558308881269</v>
      </c>
      <c r="CH123" s="14">
        <f t="shared" si="141"/>
        <v>24.495789387349173</v>
      </c>
      <c r="CI123" s="14">
        <f t="shared" si="142"/>
        <v>6.1663134178244573E-2</v>
      </c>
      <c r="CJ123" s="14">
        <f t="shared" si="184"/>
        <v>128.53706013172661</v>
      </c>
      <c r="CK123" s="264">
        <f t="shared" si="185"/>
        <v>0.35282227901324381</v>
      </c>
      <c r="CL123" s="81">
        <f t="shared" si="143"/>
        <v>122.3577602379996</v>
      </c>
      <c r="CM123" s="81">
        <f t="shared" si="144"/>
        <v>7.3554053531007968E-2</v>
      </c>
      <c r="CN123" s="40">
        <f t="shared" si="145"/>
        <v>278.946520013</v>
      </c>
      <c r="CO123" s="40">
        <f>SUMIFS($CN$3:$CN123,$D$3:$D123,D123)</f>
        <v>278.946520013</v>
      </c>
      <c r="CP123" s="40">
        <f t="shared" si="186"/>
        <v>3132.888881156</v>
      </c>
      <c r="CQ123" s="73">
        <f t="shared" si="209"/>
        <v>8.9659485190396584</v>
      </c>
      <c r="CR123" s="73">
        <f t="shared" si="209"/>
        <v>8.9659485190396584</v>
      </c>
      <c r="CS123" s="73">
        <f t="shared" si="209"/>
        <v>0.28242323221235277</v>
      </c>
      <c r="CT123" s="40">
        <f t="shared" si="146"/>
        <v>66.613443562407539</v>
      </c>
      <c r="CU123" s="40">
        <f t="shared" si="147"/>
        <v>0.16768570481688663</v>
      </c>
      <c r="CV123" s="40">
        <f t="shared" si="148"/>
        <v>0.16768570481688663</v>
      </c>
      <c r="CW123" s="40">
        <f t="shared" si="187"/>
        <v>717.16744140496019</v>
      </c>
      <c r="CX123" s="267">
        <f t="shared" si="188"/>
        <v>1.8833025058894743</v>
      </c>
      <c r="CY123" s="67">
        <v>187.27544246599999</v>
      </c>
      <c r="CZ123" s="67">
        <f t="shared" si="149"/>
        <v>44.722056818462555</v>
      </c>
      <c r="DA123" s="67">
        <f t="shared" si="189"/>
        <v>372.35735432735572</v>
      </c>
      <c r="DB123" s="67">
        <v>0</v>
      </c>
      <c r="DC123" s="67">
        <f t="shared" si="150"/>
        <v>0</v>
      </c>
      <c r="DD123" s="67">
        <f t="shared" si="151"/>
        <v>91.67107754700001</v>
      </c>
      <c r="DE123" s="67">
        <f t="shared" si="152"/>
        <v>21.891386743944974</v>
      </c>
      <c r="DF123" s="81">
        <f t="shared" si="153"/>
        <v>1941.3476129810003</v>
      </c>
      <c r="DG123" s="81">
        <f t="shared" si="154"/>
        <v>1.1670202688390887</v>
      </c>
      <c r="DH123" s="40">
        <f t="shared" si="155"/>
        <v>-176.3693998530004</v>
      </c>
      <c r="DI123" s="40">
        <f>SUMIFS($DH$3:$DH123,$D$3:$D123,D123)</f>
        <v>-176.3693998530004</v>
      </c>
      <c r="DJ123" s="40">
        <f t="shared" si="170"/>
        <v>-2545.9661794190001</v>
      </c>
      <c r="DK123" s="40">
        <f t="shared" si="156"/>
        <v>-42.117654175058355</v>
      </c>
      <c r="DL123" s="40">
        <f t="shared" si="190"/>
        <v>-588.63038127323341</v>
      </c>
      <c r="DM123" s="73">
        <f t="shared" si="210"/>
        <v>-1.3175632322524982</v>
      </c>
      <c r="DN123" s="73">
        <f t="shared" si="210"/>
        <v>-1.3175632322524982</v>
      </c>
      <c r="DO123" s="73">
        <f t="shared" si="210"/>
        <v>-3.228779195480223</v>
      </c>
      <c r="DP123" s="67">
        <f t="shared" si="157"/>
        <v>-0.10602257063864207</v>
      </c>
      <c r="DQ123" s="264">
        <f t="shared" si="191"/>
        <v>-1.5304802268762301</v>
      </c>
      <c r="DR123" s="81">
        <f t="shared" si="158"/>
        <v>-156.5887597750004</v>
      </c>
      <c r="DS123" s="81">
        <f t="shared" si="192"/>
        <v>-2277.81610894</v>
      </c>
      <c r="DT123" s="81">
        <f t="shared" si="159"/>
        <v>-9.4131651285878651E-2</v>
      </c>
      <c r="DU123" s="264">
        <f t="shared" si="193"/>
        <v>-1.3692846917504524</v>
      </c>
      <c r="DV123" s="70">
        <v>801.18739396399997</v>
      </c>
      <c r="DW123" s="70">
        <v>896.14914444199997</v>
      </c>
      <c r="DX123" s="217">
        <v>83.558994197292066</v>
      </c>
      <c r="DY123" s="218">
        <f t="shared" si="160"/>
        <v>2112.2540189517963</v>
      </c>
      <c r="DZ123" s="218">
        <f t="shared" si="194"/>
        <v>25464.552559041371</v>
      </c>
      <c r="EA123" s="71">
        <f t="shared" si="215"/>
        <v>4.5720612577354158E-2</v>
      </c>
      <c r="EB123" s="219">
        <f t="shared" si="161"/>
        <v>1372.1301844956342</v>
      </c>
      <c r="EC123" s="219">
        <f t="shared" si="195"/>
        <v>17112.848045934901</v>
      </c>
      <c r="ED123" s="71">
        <f t="shared" si="216"/>
        <v>2.0094441652390937E-2</v>
      </c>
      <c r="EE123" s="219">
        <f t="shared" si="162"/>
        <v>1989.4939006121672</v>
      </c>
      <c r="EF123" s="219">
        <f t="shared" si="196"/>
        <v>24736.872290965286</v>
      </c>
      <c r="EG123" s="71">
        <f t="shared" si="217"/>
        <v>0.2488545410036429</v>
      </c>
      <c r="EH123" s="219">
        <f t="shared" si="163"/>
        <v>333.83183066370606</v>
      </c>
      <c r="EI123" s="219">
        <f t="shared" si="197"/>
        <v>3814.8344288642934</v>
      </c>
      <c r="EJ123" s="74">
        <f t="shared" si="218"/>
        <v>0.23533413530381875</v>
      </c>
    </row>
    <row r="124" spans="1:140">
      <c r="A124" s="192">
        <v>41306</v>
      </c>
      <c r="B124" s="87">
        <f t="shared" si="110"/>
        <v>2</v>
      </c>
      <c r="C124" t="str">
        <f t="shared" si="111"/>
        <v>Febrero</v>
      </c>
      <c r="D124">
        <f t="shared" si="164"/>
        <v>2013</v>
      </c>
      <c r="E124" s="65">
        <f t="shared" si="112"/>
        <v>166350.80510745419</v>
      </c>
      <c r="F124" s="65">
        <f t="shared" si="113"/>
        <v>4024.5557500000004</v>
      </c>
      <c r="G124" s="40">
        <f t="shared" si="114"/>
        <v>1463.494532426</v>
      </c>
      <c r="H124" s="67">
        <f t="shared" si="165"/>
        <v>0.87976402126858155</v>
      </c>
      <c r="I124" s="67">
        <f>SUMIFS($G$3:$G124,$D$3:$D124,D124)</f>
        <v>3228.4727455539996</v>
      </c>
      <c r="J124" s="14">
        <f t="shared" si="171"/>
        <v>20917.527249460003</v>
      </c>
      <c r="K124" s="14">
        <f t="shared" si="172"/>
        <v>12.574346866520028</v>
      </c>
      <c r="L124" s="71">
        <f t="shared" si="198"/>
        <v>9.5215399314479976E-2</v>
      </c>
      <c r="M124" s="71">
        <f t="shared" si="199"/>
        <v>3.1450929492512936E-2</v>
      </c>
      <c r="N124" s="71">
        <f t="shared" si="211"/>
        <v>8.8657849770262587E-2</v>
      </c>
      <c r="O124" s="67">
        <f t="shared" si="115"/>
        <v>888.26109346099997</v>
      </c>
      <c r="P124" s="67">
        <f t="shared" si="116"/>
        <v>0.53396861703628562</v>
      </c>
      <c r="Q124" s="67">
        <f>SUMIFS($O$3:$O124,$D$3:$D124,D124)</f>
        <v>2034.7992747029998</v>
      </c>
      <c r="R124" s="67">
        <f t="shared" si="168"/>
        <v>14028.101353894002</v>
      </c>
      <c r="S124" s="71">
        <f t="shared" si="200"/>
        <v>4.0362824983923851E-3</v>
      </c>
      <c r="T124" s="71">
        <f t="shared" si="201"/>
        <v>8.3895727279665877E-2</v>
      </c>
      <c r="U124" s="71">
        <f t="shared" si="201"/>
        <v>5.0374411756282766E-2</v>
      </c>
      <c r="V124" s="67">
        <v>426.6268361324166</v>
      </c>
      <c r="W124" s="67">
        <f t="shared" si="173"/>
        <v>7193.2346844895173</v>
      </c>
      <c r="X124" s="71">
        <f t="shared" si="212"/>
        <v>0.12351945978111978</v>
      </c>
      <c r="Y124" s="71">
        <f t="shared" si="202"/>
        <v>0.16428629131868222</v>
      </c>
      <c r="Z124" s="67">
        <v>494.65823787199997</v>
      </c>
      <c r="AA124" s="67">
        <f t="shared" si="174"/>
        <v>6815.0327188280007</v>
      </c>
      <c r="AB124" s="71">
        <f t="shared" si="213"/>
        <v>-3.0044876283337185E-3</v>
      </c>
      <c r="AC124" s="71">
        <f t="shared" si="203"/>
        <v>3.8125032824369853E-3</v>
      </c>
      <c r="AD124" s="67">
        <v>325.528806363</v>
      </c>
      <c r="AE124" s="67">
        <v>242.96943369899998</v>
      </c>
      <c r="AF124" s="71">
        <f t="shared" si="204"/>
        <v>0.18106845451127374</v>
      </c>
      <c r="AG124" s="71">
        <f t="shared" si="205"/>
        <v>-8.01091613886451E-3</v>
      </c>
      <c r="AH124" s="67">
        <f t="shared" si="117"/>
        <v>189.82764270800001</v>
      </c>
      <c r="AI124" s="67">
        <f t="shared" si="118"/>
        <v>0.11411284879888678</v>
      </c>
      <c r="AJ124" s="67">
        <f t="shared" si="119"/>
        <v>56.362850345000005</v>
      </c>
      <c r="AK124" s="67">
        <f t="shared" si="120"/>
        <v>3.3881922187627804E-2</v>
      </c>
      <c r="AL124" s="67">
        <f t="shared" si="121"/>
        <v>329.04294591199999</v>
      </c>
      <c r="AM124" s="67">
        <f t="shared" si="122"/>
        <v>81.758824166369152</v>
      </c>
      <c r="AN124" s="67">
        <v>185.15740321999999</v>
      </c>
      <c r="AO124" s="67">
        <f t="shared" si="123"/>
        <v>46.006917215645466</v>
      </c>
      <c r="AP124" s="81">
        <f>SUMIFS($AO$3:$AO124,$D$3:$D124,D124)</f>
        <v>111.29510783187825</v>
      </c>
      <c r="AQ124" s="67">
        <v>82.38</v>
      </c>
      <c r="AR124" s="67">
        <f t="shared" si="124"/>
        <v>20.469340001067195</v>
      </c>
      <c r="AS124" s="81">
        <f>SUMIFS($AR$3:$AR124,$D$3:$D124,D124)</f>
        <v>46.590637052167921</v>
      </c>
      <c r="AT124" s="67">
        <f t="shared" si="166"/>
        <v>61.505542692000006</v>
      </c>
      <c r="AU124" s="79">
        <f t="shared" si="125"/>
        <v>267.53740321999999</v>
      </c>
      <c r="AV124" s="40">
        <f t="shared" si="126"/>
        <v>1720.5790166969996</v>
      </c>
      <c r="AW124" s="67">
        <f t="shared" si="127"/>
        <v>1.0343075980820127</v>
      </c>
      <c r="AX124" s="67">
        <f>SUMIFS($AV$3:$AV124,$D$3:$D124,D124)</f>
        <v>3382.9801096649999</v>
      </c>
      <c r="AY124" s="67">
        <f t="shared" si="175"/>
        <v>20617.118183590002</v>
      </c>
      <c r="AZ124" s="67">
        <f t="shared" si="176"/>
        <v>12.393759182753813</v>
      </c>
      <c r="BA124" s="262">
        <f t="shared" si="128"/>
        <v>1528.4124469919996</v>
      </c>
      <c r="BB124" s="262">
        <f t="shared" si="129"/>
        <v>0.91878872843730608</v>
      </c>
      <c r="BC124" s="262">
        <f t="shared" si="177"/>
        <v>18114.355195394997</v>
      </c>
      <c r="BD124" s="262">
        <f t="shared" si="178"/>
        <v>10.889250090310078</v>
      </c>
      <c r="BE124" s="260">
        <f t="shared" si="130"/>
        <v>1520.7358119729995</v>
      </c>
      <c r="BF124" s="260">
        <f t="shared" si="131"/>
        <v>0.91417400173728125</v>
      </c>
      <c r="BG124" s="260">
        <f t="shared" si="179"/>
        <v>17869.647077279998</v>
      </c>
      <c r="BH124" s="260">
        <f t="shared" si="180"/>
        <v>10.742146433097883</v>
      </c>
      <c r="BI124" s="71">
        <f t="shared" si="206"/>
        <v>0.23832498252613332</v>
      </c>
      <c r="BJ124" s="71">
        <f t="shared" si="181"/>
        <v>0.44881723084022984</v>
      </c>
      <c r="BK124" s="74">
        <f t="shared" si="219"/>
        <v>0.28328980820703054</v>
      </c>
      <c r="BL124" s="67">
        <f t="shared" si="132"/>
        <v>877.22726859199975</v>
      </c>
      <c r="BM124" s="67">
        <f>SUMIFS($BL$3:$BL124,$D$3:$D124,D124)</f>
        <v>1682.4274106069997</v>
      </c>
      <c r="BN124" s="67">
        <f t="shared" si="182"/>
        <v>10482.899178182</v>
      </c>
      <c r="BO124" s="71">
        <f t="shared" si="207"/>
        <v>9.6652335525539534E-2</v>
      </c>
      <c r="BP124" s="71">
        <f t="shared" si="207"/>
        <v>0.14440201470572078</v>
      </c>
      <c r="BQ124" s="71">
        <f t="shared" si="207"/>
        <v>0.26840293527390457</v>
      </c>
      <c r="BR124" s="67">
        <v>568.12429426300002</v>
      </c>
      <c r="BS124" s="67">
        <f t="shared" si="167"/>
        <v>309.10297432899972</v>
      </c>
      <c r="BT124" s="67">
        <f t="shared" si="133"/>
        <v>139.78945850699998</v>
      </c>
      <c r="BU124" s="67">
        <f t="shared" si="134"/>
        <v>7.6766350189999999</v>
      </c>
      <c r="BV124" s="67">
        <f t="shared" si="135"/>
        <v>1.9074490442827134</v>
      </c>
      <c r="BW124" s="67">
        <f t="shared" si="136"/>
        <v>4.6147267000248562E-3</v>
      </c>
      <c r="BX124" s="67">
        <f t="shared" si="183"/>
        <v>244.70811811499999</v>
      </c>
      <c r="BY124" s="67">
        <f t="shared" si="137"/>
        <v>333.17024232999995</v>
      </c>
      <c r="BZ124" s="67">
        <f t="shared" si="138"/>
        <v>244.04133759199996</v>
      </c>
      <c r="CA124" s="67">
        <f t="shared" si="139"/>
        <v>118.67407465700001</v>
      </c>
      <c r="CB124" s="40">
        <f t="shared" si="140"/>
        <v>-257.08448427099961</v>
      </c>
      <c r="CC124" s="40">
        <f>SUMIFS($CB$3:$CB124,$D$3:$D124,D124)</f>
        <v>-154.50736411100002</v>
      </c>
      <c r="CD124" s="40">
        <f t="shared" si="169"/>
        <v>300.40906586999949</v>
      </c>
      <c r="CE124" s="73">
        <f t="shared" si="208"/>
        <v>-9.7357083139950085</v>
      </c>
      <c r="CF124" s="73">
        <f t="shared" si="208"/>
        <v>-1.2521323252418357</v>
      </c>
      <c r="CG124" s="73">
        <f t="shared" si="208"/>
        <v>-0.90457809250531551</v>
      </c>
      <c r="CH124" s="14">
        <f t="shared" si="141"/>
        <v>-63.878972050765995</v>
      </c>
      <c r="CI124" s="14">
        <f t="shared" si="142"/>
        <v>-0.15454357681343114</v>
      </c>
      <c r="CJ124" s="14">
        <f t="shared" si="184"/>
        <v>58.052641543236462</v>
      </c>
      <c r="CK124" s="264">
        <f t="shared" si="185"/>
        <v>0.18058768376621348</v>
      </c>
      <c r="CL124" s="81">
        <f t="shared" si="143"/>
        <v>-249.40784925199961</v>
      </c>
      <c r="CM124" s="81">
        <f t="shared" si="144"/>
        <v>-0.14992885011340629</v>
      </c>
      <c r="CN124" s="40">
        <f t="shared" si="145"/>
        <v>144.478443113</v>
      </c>
      <c r="CO124" s="40">
        <f>SUMIFS($CN$3:$CN124,$D$3:$D124,D124)</f>
        <v>423.42496312599997</v>
      </c>
      <c r="CP124" s="40">
        <f t="shared" si="186"/>
        <v>3219.7545021340002</v>
      </c>
      <c r="CQ124" s="73">
        <f t="shared" si="209"/>
        <v>1.5077480629998301</v>
      </c>
      <c r="CR124" s="73">
        <f t="shared" si="209"/>
        <v>3.9463924283288252</v>
      </c>
      <c r="CS124" s="73">
        <f t="shared" si="209"/>
        <v>0.33487129510833724</v>
      </c>
      <c r="CT124" s="40">
        <f t="shared" si="146"/>
        <v>35.899227663326563</v>
      </c>
      <c r="CU124" s="40">
        <f t="shared" si="147"/>
        <v>8.6851664480778593E-2</v>
      </c>
      <c r="CV124" s="40">
        <f t="shared" si="148"/>
        <v>0.25453736929766518</v>
      </c>
      <c r="CW124" s="40">
        <f t="shared" si="187"/>
        <v>740.13532732509236</v>
      </c>
      <c r="CX124" s="267">
        <f t="shared" si="188"/>
        <v>1.9355208410648823</v>
      </c>
      <c r="CY124" s="67">
        <v>92.11894043400001</v>
      </c>
      <c r="CZ124" s="67">
        <f t="shared" si="149"/>
        <v>22.889219619830087</v>
      </c>
      <c r="DA124" s="67">
        <f t="shared" si="189"/>
        <v>384.91211852867809</v>
      </c>
      <c r="DB124" s="67">
        <v>0</v>
      </c>
      <c r="DC124" s="67">
        <f t="shared" si="150"/>
        <v>0</v>
      </c>
      <c r="DD124" s="67">
        <f t="shared" si="151"/>
        <v>52.359502678999988</v>
      </c>
      <c r="DE124" s="67">
        <f t="shared" si="152"/>
        <v>13.010008043496473</v>
      </c>
      <c r="DF124" s="81">
        <f t="shared" si="153"/>
        <v>1865.0574598099995</v>
      </c>
      <c r="DG124" s="81">
        <f t="shared" si="154"/>
        <v>1.1211592625627913</v>
      </c>
      <c r="DH124" s="40">
        <f t="shared" si="155"/>
        <v>-401.56292738399964</v>
      </c>
      <c r="DI124" s="40">
        <f>SUMIFS($DH$3:$DH124,$D$3:$D124,D124)</f>
        <v>-577.93232723699998</v>
      </c>
      <c r="DJ124" s="40">
        <f t="shared" si="170"/>
        <v>-2919.345436264</v>
      </c>
      <c r="DK124" s="40">
        <f t="shared" si="156"/>
        <v>-99.778199714092565</v>
      </c>
      <c r="DL124" s="40">
        <f t="shared" si="190"/>
        <v>-682.08268578185584</v>
      </c>
      <c r="DM124" s="73">
        <f t="shared" si="210"/>
        <v>13.248070592094443</v>
      </c>
      <c r="DN124" s="73">
        <f t="shared" si="210"/>
        <v>-2.0962299764455228</v>
      </c>
      <c r="DO124" s="73">
        <f t="shared" si="210"/>
        <v>-4.9655031746168348</v>
      </c>
      <c r="DP124" s="67">
        <f t="shared" si="157"/>
        <v>-0.24139524129420975</v>
      </c>
      <c r="DQ124" s="264">
        <f t="shared" si="191"/>
        <v>-1.7549331572986684</v>
      </c>
      <c r="DR124" s="81">
        <f t="shared" si="158"/>
        <v>-393.88629236499963</v>
      </c>
      <c r="DS124" s="81">
        <f t="shared" si="192"/>
        <v>-2674.6373181489998</v>
      </c>
      <c r="DT124" s="81">
        <f t="shared" si="159"/>
        <v>-0.23678051459418489</v>
      </c>
      <c r="DU124" s="264">
        <f t="shared" si="193"/>
        <v>-1.6078295000864706</v>
      </c>
      <c r="DV124" s="70">
        <v>896.86581425300005</v>
      </c>
      <c r="DW124" s="70">
        <v>996.62445546200001</v>
      </c>
      <c r="DX124" s="217">
        <v>82.914248871695676</v>
      </c>
      <c r="DY124" s="218">
        <f t="shared" si="160"/>
        <v>1765.0699998388227</v>
      </c>
      <c r="DZ124" s="218">
        <f t="shared" si="194"/>
        <v>25488.588542087109</v>
      </c>
      <c r="EA124" s="71">
        <f t="shared" si="215"/>
        <v>5.2200246137349415E-2</v>
      </c>
      <c r="EB124" s="219">
        <f t="shared" si="161"/>
        <v>1071.3008988787021</v>
      </c>
      <c r="EC124" s="219">
        <f t="shared" si="195"/>
        <v>17098.58363424995</v>
      </c>
      <c r="ED124" s="71">
        <f t="shared" si="216"/>
        <v>1.5163204525810992E-2</v>
      </c>
      <c r="EE124" s="219">
        <f t="shared" si="162"/>
        <v>2075.1306803242974</v>
      </c>
      <c r="EF124" s="219">
        <f t="shared" si="196"/>
        <v>25107.080199848875</v>
      </c>
      <c r="EG124" s="71">
        <f t="shared" si="217"/>
        <v>0.24032434342450104</v>
      </c>
      <c r="EH124" s="219">
        <f t="shared" si="163"/>
        <v>174.25043955541446</v>
      </c>
      <c r="EI124" s="219">
        <f t="shared" si="197"/>
        <v>3918.3906539170302</v>
      </c>
      <c r="EJ124" s="74">
        <f t="shared" si="218"/>
        <v>0.28669167714282362</v>
      </c>
    </row>
    <row r="125" spans="1:140">
      <c r="A125" s="66">
        <v>41334</v>
      </c>
      <c r="B125" s="86">
        <f t="shared" si="110"/>
        <v>3</v>
      </c>
      <c r="C125" t="str">
        <f t="shared" si="111"/>
        <v>Marzo</v>
      </c>
      <c r="D125">
        <f t="shared" si="164"/>
        <v>2013</v>
      </c>
      <c r="E125" s="65">
        <f t="shared" si="112"/>
        <v>166350.80510745419</v>
      </c>
      <c r="F125" s="65">
        <f t="shared" si="113"/>
        <v>4002.1261111111107</v>
      </c>
      <c r="G125" s="40">
        <f t="shared" si="114"/>
        <v>1597.124216744</v>
      </c>
      <c r="H125" s="67">
        <f t="shared" si="165"/>
        <v>0.96009407090776544</v>
      </c>
      <c r="I125" s="67">
        <f>SUMIFS($G$3:$G125,$D$3:$D125,D125)</f>
        <v>4825.5969622979992</v>
      </c>
      <c r="J125" s="14">
        <f t="shared" si="171"/>
        <v>20922.714401167999</v>
      </c>
      <c r="K125" s="14">
        <f t="shared" si="172"/>
        <v>12.577465067062937</v>
      </c>
      <c r="L125" s="71">
        <f t="shared" si="198"/>
        <v>6.2969067865175976E-2</v>
      </c>
      <c r="M125" s="71">
        <f t="shared" si="199"/>
        <v>3.2583899338274325E-3</v>
      </c>
      <c r="N125" s="71">
        <f t="shared" si="211"/>
        <v>7.7193161221735807E-2</v>
      </c>
      <c r="O125" s="67">
        <f t="shared" si="115"/>
        <v>935.33965503699994</v>
      </c>
      <c r="P125" s="67">
        <f t="shared" si="116"/>
        <v>0.56226938873714372</v>
      </c>
      <c r="Q125" s="67">
        <f>SUMIFS($O$3:$O125,$D$3:$D125,D125)</f>
        <v>2970.1389297399996</v>
      </c>
      <c r="R125" s="67">
        <f t="shared" si="168"/>
        <v>14011.605579865001</v>
      </c>
      <c r="S125" s="71">
        <f t="shared" si="200"/>
        <v>-1.7330489625907997E-2</v>
      </c>
      <c r="T125" s="71">
        <f t="shared" si="201"/>
        <v>4.9839159594347704E-2</v>
      </c>
      <c r="U125" s="71">
        <f t="shared" si="201"/>
        <v>5.4612744702471128E-2</v>
      </c>
      <c r="V125" s="67">
        <v>458.56282844441677</v>
      </c>
      <c r="W125" s="67">
        <f t="shared" si="173"/>
        <v>7213.6069913032761</v>
      </c>
      <c r="X125" s="71">
        <f t="shared" si="212"/>
        <v>0.1194203788737942</v>
      </c>
      <c r="Y125" s="71">
        <f t="shared" si="202"/>
        <v>4.6491892928094414E-2</v>
      </c>
      <c r="Z125" s="67">
        <v>495.92030056000004</v>
      </c>
      <c r="AA125" s="67">
        <f t="shared" si="174"/>
        <v>6759.9809878280003</v>
      </c>
      <c r="AB125" s="71">
        <f t="shared" si="213"/>
        <v>-7.4813447772380526E-3</v>
      </c>
      <c r="AC125" s="71">
        <f t="shared" si="203"/>
        <v>-9.9917469211873944E-2</v>
      </c>
      <c r="AD125" s="67">
        <v>290.87034731600005</v>
      </c>
      <c r="AE125" s="67">
        <v>238.134894981</v>
      </c>
      <c r="AF125" s="71">
        <f t="shared" si="204"/>
        <v>-1.1501002484575196E-2</v>
      </c>
      <c r="AG125" s="71">
        <f t="shared" si="205"/>
        <v>-6.0250633987333546E-2</v>
      </c>
      <c r="AH125" s="67">
        <f t="shared" si="117"/>
        <v>156.58436292399998</v>
      </c>
      <c r="AI125" s="67">
        <f t="shared" si="118"/>
        <v>9.4129008166118841E-2</v>
      </c>
      <c r="AJ125" s="67">
        <f t="shared" si="119"/>
        <v>168.27348580500001</v>
      </c>
      <c r="AK125" s="67">
        <f t="shared" si="120"/>
        <v>0.10115579885309474</v>
      </c>
      <c r="AL125" s="67">
        <f t="shared" si="121"/>
        <v>336.92671297800001</v>
      </c>
      <c r="AM125" s="67">
        <f t="shared" si="122"/>
        <v>84.186930552385562</v>
      </c>
      <c r="AN125" s="67">
        <v>213.81511933999997</v>
      </c>
      <c r="AO125" s="67">
        <f t="shared" si="123"/>
        <v>53.425382760024632</v>
      </c>
      <c r="AP125" s="81">
        <f>SUMIFS($AO$3:$AO125,$D$3:$D125,D125)</f>
        <v>164.72049059190289</v>
      </c>
      <c r="AQ125" s="67">
        <v>59.645000000000003</v>
      </c>
      <c r="AR125" s="67">
        <f t="shared" si="124"/>
        <v>14.903328466938477</v>
      </c>
      <c r="AS125" s="81">
        <f>SUMIFS($AR$3:$AR125,$D$3:$D125,D125)</f>
        <v>61.493965519106396</v>
      </c>
      <c r="AT125" s="67">
        <f t="shared" si="166"/>
        <v>63.466593638000042</v>
      </c>
      <c r="AU125" s="79">
        <f t="shared" si="125"/>
        <v>273.46011933999995</v>
      </c>
      <c r="AV125" s="40">
        <f t="shared" si="126"/>
        <v>1597.9308943659996</v>
      </c>
      <c r="AW125" s="67">
        <f t="shared" si="127"/>
        <v>0.96057899649708167</v>
      </c>
      <c r="AX125" s="67">
        <f>SUMIFS($AV$3:$AV125,$D$3:$D125,D125)</f>
        <v>4980.9110040309997</v>
      </c>
      <c r="AY125" s="67">
        <f t="shared" si="175"/>
        <v>20600.897501082</v>
      </c>
      <c r="AZ125" s="67">
        <f t="shared" si="176"/>
        <v>12.38400829366282</v>
      </c>
      <c r="BA125" s="262">
        <f t="shared" si="128"/>
        <v>1409.5465554269997</v>
      </c>
      <c r="BB125" s="262">
        <f t="shared" si="129"/>
        <v>0.84733377425886458</v>
      </c>
      <c r="BC125" s="262">
        <f t="shared" si="177"/>
        <v>18067.836472870003</v>
      </c>
      <c r="BD125" s="262">
        <f t="shared" si="178"/>
        <v>10.861285859842456</v>
      </c>
      <c r="BE125" s="260">
        <f t="shared" si="130"/>
        <v>1346.7757378139997</v>
      </c>
      <c r="BF125" s="260">
        <f t="shared" si="131"/>
        <v>0.80959977136512862</v>
      </c>
      <c r="BG125" s="260">
        <f t="shared" si="179"/>
        <v>17795.740875764001</v>
      </c>
      <c r="BH125" s="260">
        <f t="shared" si="180"/>
        <v>10.69771851375703</v>
      </c>
      <c r="BI125" s="71">
        <f t="shared" si="206"/>
        <v>-1.0049045418283331E-2</v>
      </c>
      <c r="BJ125" s="71">
        <f t="shared" si="181"/>
        <v>0.26126282562084202</v>
      </c>
      <c r="BK125" s="74">
        <f t="shared" si="219"/>
        <v>0.25390471684857574</v>
      </c>
      <c r="BL125" s="67">
        <f t="shared" si="132"/>
        <v>883.37114976499959</v>
      </c>
      <c r="BM125" s="67">
        <f>SUMIFS($BL$3:$BL125,$D$3:$D125,D125)</f>
        <v>2565.7985603719994</v>
      </c>
      <c r="BN125" s="67">
        <f t="shared" si="182"/>
        <v>10549.303099045999</v>
      </c>
      <c r="BO125" s="71">
        <f t="shared" si="207"/>
        <v>8.1281009219093869E-2</v>
      </c>
      <c r="BP125" s="71">
        <f t="shared" si="207"/>
        <v>0.12185481337206738</v>
      </c>
      <c r="BQ125" s="71">
        <f t="shared" si="207"/>
        <v>0.24535103393761593</v>
      </c>
      <c r="BR125" s="67">
        <v>575.39230944099995</v>
      </c>
      <c r="BS125" s="67">
        <f t="shared" si="167"/>
        <v>307.97884032399963</v>
      </c>
      <c r="BT125" s="67">
        <f t="shared" si="133"/>
        <v>116.24090766800002</v>
      </c>
      <c r="BU125" s="67">
        <f t="shared" si="134"/>
        <v>62.770817612999991</v>
      </c>
      <c r="BV125" s="67">
        <f t="shared" si="135"/>
        <v>15.684367726126682</v>
      </c>
      <c r="BW125" s="67">
        <f t="shared" si="136"/>
        <v>3.773400289373606E-2</v>
      </c>
      <c r="BX125" s="67">
        <f t="shared" si="183"/>
        <v>272.09559710600001</v>
      </c>
      <c r="BY125" s="67">
        <f t="shared" si="137"/>
        <v>321.45089283700003</v>
      </c>
      <c r="BZ125" s="67">
        <f t="shared" si="138"/>
        <v>189.52938563499998</v>
      </c>
      <c r="CA125" s="67">
        <f t="shared" si="139"/>
        <v>24.567740848</v>
      </c>
      <c r="CB125" s="40">
        <f t="shared" si="140"/>
        <v>-0.80667762199959725</v>
      </c>
      <c r="CC125" s="40">
        <f>SUMIFS($CB$3:$CB125,$D$3:$D125,D125)</f>
        <v>-155.31404173299961</v>
      </c>
      <c r="CD125" s="40">
        <f t="shared" si="169"/>
        <v>321.81690008600003</v>
      </c>
      <c r="CE125" s="73">
        <f t="shared" si="208"/>
        <v>-0.96368690755474107</v>
      </c>
      <c r="CF125" s="73">
        <f t="shared" si="208"/>
        <v>-1.2629819739704808</v>
      </c>
      <c r="CG125" s="73">
        <f t="shared" si="208"/>
        <v>-0.89251155064188992</v>
      </c>
      <c r="CH125" s="14">
        <f t="shared" si="141"/>
        <v>-0.2015622695546791</v>
      </c>
      <c r="CI125" s="14">
        <f t="shared" si="142"/>
        <v>-4.8492558931621902E-4</v>
      </c>
      <c r="CJ125" s="14">
        <f t="shared" si="184"/>
        <v>63.036481914686668</v>
      </c>
      <c r="CK125" s="264">
        <f t="shared" si="185"/>
        <v>0.1934567734001183</v>
      </c>
      <c r="CL125" s="81">
        <f t="shared" si="143"/>
        <v>61.964139991000394</v>
      </c>
      <c r="CM125" s="81">
        <f t="shared" si="144"/>
        <v>3.7249077304419835E-2</v>
      </c>
      <c r="CN125" s="40">
        <f t="shared" si="145"/>
        <v>219.56495972499999</v>
      </c>
      <c r="CO125" s="40">
        <f>SUMIFS($CN$3:$CN125,$D$3:$D125,D125)</f>
        <v>642.98992285099996</v>
      </c>
      <c r="CP125" s="40">
        <f t="shared" si="186"/>
        <v>3271.2476302739997</v>
      </c>
      <c r="CQ125" s="73">
        <f t="shared" si="209"/>
        <v>0.30637571837228439</v>
      </c>
      <c r="CR125" s="73">
        <f t="shared" si="209"/>
        <v>1.5347034472079857</v>
      </c>
      <c r="CS125" s="73">
        <f t="shared" si="209"/>
        <v>0.34717476113488388</v>
      </c>
      <c r="CT125" s="40">
        <f t="shared" si="146"/>
        <v>54.862079212202076</v>
      </c>
      <c r="CU125" s="40">
        <f t="shared" si="147"/>
        <v>0.13198911756584056</v>
      </c>
      <c r="CV125" s="40">
        <f t="shared" si="148"/>
        <v>0.38652648686350571</v>
      </c>
      <c r="CW125" s="40">
        <f t="shared" si="187"/>
        <v>755.76538893839484</v>
      </c>
      <c r="CX125" s="267">
        <f t="shared" si="188"/>
        <v>1.9664753820463565</v>
      </c>
      <c r="CY125" s="67">
        <v>174.44112775599999</v>
      </c>
      <c r="CZ125" s="67">
        <f t="shared" si="149"/>
        <v>43.587114177061714</v>
      </c>
      <c r="DA125" s="67">
        <f t="shared" si="189"/>
        <v>409.41204633100523</v>
      </c>
      <c r="DB125" s="67">
        <v>0</v>
      </c>
      <c r="DC125" s="67">
        <f t="shared" si="150"/>
        <v>0</v>
      </c>
      <c r="DD125" s="67">
        <f t="shared" si="151"/>
        <v>45.123831969000008</v>
      </c>
      <c r="DE125" s="67">
        <f t="shared" si="152"/>
        <v>11.274965035140353</v>
      </c>
      <c r="DF125" s="81">
        <f t="shared" si="153"/>
        <v>1817.4958540909997</v>
      </c>
      <c r="DG125" s="81">
        <f t="shared" si="154"/>
        <v>1.0925681140629222</v>
      </c>
      <c r="DH125" s="40">
        <f t="shared" si="155"/>
        <v>-220.37163734699959</v>
      </c>
      <c r="DI125" s="40">
        <f>SUMIFS($DH$3:$DH125,$D$3:$D125,D125)</f>
        <v>-798.30396458399957</v>
      </c>
      <c r="DJ125" s="40">
        <f t="shared" si="170"/>
        <v>-2949.4307301879994</v>
      </c>
      <c r="DK125" s="40">
        <f t="shared" si="156"/>
        <v>-55.063641481756754</v>
      </c>
      <c r="DL125" s="40">
        <f t="shared" si="190"/>
        <v>-692.72890702370819</v>
      </c>
      <c r="DM125" s="73">
        <f t="shared" si="210"/>
        <v>0.15810537625982368</v>
      </c>
      <c r="DN125" s="73">
        <f t="shared" si="210"/>
        <v>-3.369462325067035</v>
      </c>
      <c r="DO125" s="73">
        <f t="shared" si="210"/>
        <v>-6.2134109209674531</v>
      </c>
      <c r="DP125" s="67">
        <f t="shared" si="157"/>
        <v>-0.13247404315515676</v>
      </c>
      <c r="DQ125" s="264">
        <f t="shared" si="191"/>
        <v>-1.7730186086462381</v>
      </c>
      <c r="DR125" s="81">
        <f t="shared" si="158"/>
        <v>-157.6008197339996</v>
      </c>
      <c r="DS125" s="81">
        <f t="shared" si="192"/>
        <v>-2677.3351330819996</v>
      </c>
      <c r="DT125" s="81">
        <f t="shared" si="159"/>
        <v>-9.4740040261420716E-2</v>
      </c>
      <c r="DU125" s="264">
        <f t="shared" si="193"/>
        <v>-1.6094512625608137</v>
      </c>
      <c r="DV125" s="70">
        <v>931.16989276899994</v>
      </c>
      <c r="DW125" s="70">
        <v>1032.4313466450001</v>
      </c>
      <c r="DX125" s="217">
        <v>82.849774339136047</v>
      </c>
      <c r="DY125" s="218">
        <f t="shared" si="160"/>
        <v>1927.7351441011238</v>
      </c>
      <c r="DZ125" s="218">
        <f t="shared" si="194"/>
        <v>25472.154876841116</v>
      </c>
      <c r="EA125" s="71">
        <f t="shared" si="215"/>
        <v>4.2880856512008014E-2</v>
      </c>
      <c r="EB125" s="219">
        <f t="shared" si="161"/>
        <v>1128.9586030835694</v>
      </c>
      <c r="EC125" s="219">
        <f t="shared" si="195"/>
        <v>17065.103851127722</v>
      </c>
      <c r="ED125" s="71">
        <f t="shared" si="216"/>
        <v>2.0763506117203567E-2</v>
      </c>
      <c r="EE125" s="219">
        <f t="shared" si="162"/>
        <v>1928.7088071297007</v>
      </c>
      <c r="EF125" s="219">
        <f t="shared" si="196"/>
        <v>25064.490506402533</v>
      </c>
      <c r="EG125" s="71">
        <f t="shared" si="217"/>
        <v>0.21455966834659002</v>
      </c>
      <c r="EH125" s="219">
        <f t="shared" si="163"/>
        <v>265.01576072643968</v>
      </c>
      <c r="EI125" s="219">
        <f t="shared" si="197"/>
        <v>3978.1470360699773</v>
      </c>
      <c r="EJ125" s="74">
        <f t="shared" si="218"/>
        <v>0.30044419945268563</v>
      </c>
    </row>
    <row r="126" spans="1:140">
      <c r="A126" s="66">
        <v>41365</v>
      </c>
      <c r="B126" s="86">
        <f t="shared" si="110"/>
        <v>4</v>
      </c>
      <c r="C126" t="str">
        <f t="shared" si="111"/>
        <v>Abril</v>
      </c>
      <c r="D126">
        <f t="shared" si="164"/>
        <v>2013</v>
      </c>
      <c r="E126" s="65">
        <f t="shared" si="112"/>
        <v>166350.80510745419</v>
      </c>
      <c r="F126" s="65">
        <f t="shared" si="113"/>
        <v>4096.2215909090919</v>
      </c>
      <c r="G126" s="40">
        <f t="shared" si="114"/>
        <v>2003.158739603</v>
      </c>
      <c r="H126" s="67">
        <f t="shared" si="165"/>
        <v>1.2041773637999895</v>
      </c>
      <c r="I126" s="67">
        <f>SUMIFS($G$3:$G126,$D$3:$D126,D126)</f>
        <v>6828.7557019009992</v>
      </c>
      <c r="J126" s="14">
        <f t="shared" si="171"/>
        <v>21216.865033562</v>
      </c>
      <c r="K126" s="14">
        <f t="shared" si="172"/>
        <v>12.754290560756218</v>
      </c>
      <c r="L126" s="71">
        <f t="shared" si="198"/>
        <v>9.2820832854944912E-2</v>
      </c>
      <c r="M126" s="71">
        <f t="shared" si="199"/>
        <v>0.17211775131621865</v>
      </c>
      <c r="N126" s="71">
        <f t="shared" si="211"/>
        <v>8.2579122907821434E-2</v>
      </c>
      <c r="O126" s="67">
        <f t="shared" si="115"/>
        <v>1427.5286041029999</v>
      </c>
      <c r="P126" s="67">
        <f t="shared" si="116"/>
        <v>0.85814348970591936</v>
      </c>
      <c r="Q126" s="67">
        <f>SUMIFS($O$3:$O126,$D$3:$D126,D126)</f>
        <v>4397.6675338429995</v>
      </c>
      <c r="R126" s="67">
        <f t="shared" si="168"/>
        <v>14194.835023471</v>
      </c>
      <c r="S126" s="71">
        <f t="shared" si="200"/>
        <v>0.14725513720736938</v>
      </c>
      <c r="T126" s="71">
        <f t="shared" si="201"/>
        <v>7.9596497381386744E-2</v>
      </c>
      <c r="U126" s="71">
        <f t="shared" si="201"/>
        <v>6.1260684700647827E-2</v>
      </c>
      <c r="V126" s="67">
        <v>809.72403471641667</v>
      </c>
      <c r="W126" s="67">
        <f t="shared" si="173"/>
        <v>7304.5321386620344</v>
      </c>
      <c r="X126" s="71">
        <f t="shared" si="212"/>
        <v>0.1237619335703628</v>
      </c>
      <c r="Y126" s="71">
        <f t="shared" si="202"/>
        <v>0.12649594894756166</v>
      </c>
      <c r="Z126" s="67">
        <v>603.84632618299997</v>
      </c>
      <c r="AA126" s="67">
        <f t="shared" si="174"/>
        <v>6843.7848917420006</v>
      </c>
      <c r="AB126" s="71">
        <f t="shared" si="213"/>
        <v>2.6731225714069495E-3</v>
      </c>
      <c r="AC126" s="71">
        <f t="shared" si="203"/>
        <v>0.16114820700271859</v>
      </c>
      <c r="AD126" s="67">
        <v>334.21022471900005</v>
      </c>
      <c r="AE126" s="67">
        <v>312.52789547100008</v>
      </c>
      <c r="AF126" s="71">
        <f t="shared" si="204"/>
        <v>0.10186353567246709</v>
      </c>
      <c r="AG126" s="71">
        <f t="shared" si="205"/>
        <v>0.20646470869286682</v>
      </c>
      <c r="AH126" s="67">
        <f t="shared" si="117"/>
        <v>118.74308818599999</v>
      </c>
      <c r="AI126" s="67">
        <f t="shared" si="118"/>
        <v>7.1381132245977405E-2</v>
      </c>
      <c r="AJ126" s="67">
        <f t="shared" si="119"/>
        <v>92.855690964999994</v>
      </c>
      <c r="AK126" s="67">
        <f t="shared" si="120"/>
        <v>5.5819201418965132E-2</v>
      </c>
      <c r="AL126" s="67">
        <f t="shared" si="121"/>
        <v>364.03135634900008</v>
      </c>
      <c r="AM126" s="67">
        <f t="shared" si="122"/>
        <v>88.870035048130546</v>
      </c>
      <c r="AN126" s="67">
        <v>255.32029041799998</v>
      </c>
      <c r="AO126" s="67">
        <f t="shared" si="123"/>
        <v>62.330683228818117</v>
      </c>
      <c r="AP126" s="81">
        <f>SUMIFS($AO$3:$AO126,$D$3:$D126,D126)</f>
        <v>227.051173820721</v>
      </c>
      <c r="AQ126" s="67">
        <v>41.24</v>
      </c>
      <c r="AR126" s="67">
        <f t="shared" si="124"/>
        <v>10.067814712838187</v>
      </c>
      <c r="AS126" s="81">
        <f>SUMIFS($AR$3:$AR126,$D$3:$D126,D126)</f>
        <v>71.561780231944581</v>
      </c>
      <c r="AT126" s="67">
        <f t="shared" si="166"/>
        <v>67.471065931000084</v>
      </c>
      <c r="AU126" s="79">
        <f t="shared" si="125"/>
        <v>296.56029041799997</v>
      </c>
      <c r="AV126" s="40">
        <f t="shared" si="126"/>
        <v>1632.174864822</v>
      </c>
      <c r="AW126" s="67">
        <f t="shared" si="127"/>
        <v>0.98116439158061042</v>
      </c>
      <c r="AX126" s="67">
        <f>SUMIFS($AV$3:$AV126,$D$3:$D126,D126)</f>
        <v>6613.0858688529997</v>
      </c>
      <c r="AY126" s="67">
        <f t="shared" si="175"/>
        <v>20639.148232508</v>
      </c>
      <c r="AZ126" s="67">
        <f t="shared" si="176"/>
        <v>12.407002310073675</v>
      </c>
      <c r="BA126" s="262">
        <f t="shared" si="128"/>
        <v>1522.044771783</v>
      </c>
      <c r="BB126" s="262">
        <f t="shared" si="129"/>
        <v>0.91496086886975769</v>
      </c>
      <c r="BC126" s="262">
        <f t="shared" si="177"/>
        <v>18162.920572085997</v>
      </c>
      <c r="BD126" s="262">
        <f t="shared" si="178"/>
        <v>10.918444644949972</v>
      </c>
      <c r="BE126" s="260">
        <f t="shared" si="130"/>
        <v>1508.4703480410001</v>
      </c>
      <c r="BF126" s="260">
        <f t="shared" si="131"/>
        <v>0.90680074981699355</v>
      </c>
      <c r="BG126" s="260">
        <f t="shared" si="179"/>
        <v>17893.036531203998</v>
      </c>
      <c r="BH126" s="260">
        <f t="shared" si="180"/>
        <v>10.756206752138052</v>
      </c>
      <c r="BI126" s="71">
        <f t="shared" si="206"/>
        <v>2.3997836926217486E-2</v>
      </c>
      <c r="BJ126" s="71">
        <f t="shared" si="181"/>
        <v>0.19303666494028038</v>
      </c>
      <c r="BK126" s="74">
        <f t="shared" si="219"/>
        <v>0.22626709744763018</v>
      </c>
      <c r="BL126" s="67">
        <f t="shared" si="132"/>
        <v>895.13612115199999</v>
      </c>
      <c r="BM126" s="67">
        <f>SUMIFS($BL$3:$BL126,$D$3:$D126,D126)</f>
        <v>3460.9346815239996</v>
      </c>
      <c r="BN126" s="67">
        <f t="shared" si="182"/>
        <v>10676.652101656999</v>
      </c>
      <c r="BO126" s="71">
        <f t="shared" si="207"/>
        <v>0.16586498983337594</v>
      </c>
      <c r="BP126" s="71">
        <f t="shared" si="207"/>
        <v>0.1329159104644666</v>
      </c>
      <c r="BQ126" s="71">
        <f t="shared" si="207"/>
        <v>0.23474742184962016</v>
      </c>
      <c r="BR126" s="67">
        <v>576.19317701299997</v>
      </c>
      <c r="BS126" s="67">
        <f t="shared" si="167"/>
        <v>318.94294413900002</v>
      </c>
      <c r="BT126" s="67">
        <f t="shared" si="133"/>
        <v>162.548078003</v>
      </c>
      <c r="BU126" s="67">
        <f t="shared" si="134"/>
        <v>13.574423742</v>
      </c>
      <c r="BV126" s="67">
        <f t="shared" si="135"/>
        <v>3.3138890171679827</v>
      </c>
      <c r="BW126" s="67">
        <f t="shared" si="136"/>
        <v>8.1601190527641945E-3</v>
      </c>
      <c r="BX126" s="67">
        <f t="shared" si="183"/>
        <v>269.88404088200002</v>
      </c>
      <c r="BY126" s="67">
        <f t="shared" si="137"/>
        <v>262.74505926500001</v>
      </c>
      <c r="BZ126" s="67">
        <f t="shared" si="138"/>
        <v>230.30859748200001</v>
      </c>
      <c r="CA126" s="67">
        <f t="shared" si="139"/>
        <v>67.862585177999989</v>
      </c>
      <c r="CB126" s="40">
        <f t="shared" si="140"/>
        <v>370.98387478099994</v>
      </c>
      <c r="CC126" s="40">
        <f>SUMIFS($CB$3:$CB126,$D$3:$D126,D126)</f>
        <v>215.66983304800033</v>
      </c>
      <c r="CD126" s="40">
        <f t="shared" si="169"/>
        <v>577.71680105400014</v>
      </c>
      <c r="CE126" s="73">
        <f t="shared" si="208"/>
        <v>2.223592846939856</v>
      </c>
      <c r="CF126" s="73">
        <f t="shared" si="208"/>
        <v>-0.69437672136977147</v>
      </c>
      <c r="CG126" s="73">
        <f t="shared" si="208"/>
        <v>-0.79125469027115747</v>
      </c>
      <c r="CH126" s="14">
        <f t="shared" si="141"/>
        <v>90.567335420607932</v>
      </c>
      <c r="CI126" s="14">
        <f t="shared" si="142"/>
        <v>0.22301297221937891</v>
      </c>
      <c r="CJ126" s="14">
        <f t="shared" si="184"/>
        <v>126.87412804813266</v>
      </c>
      <c r="CK126" s="264">
        <f t="shared" si="185"/>
        <v>0.34728825068254066</v>
      </c>
      <c r="CL126" s="81">
        <f t="shared" si="143"/>
        <v>384.55829852299996</v>
      </c>
      <c r="CM126" s="81">
        <f t="shared" si="144"/>
        <v>0.23117309127214311</v>
      </c>
      <c r="CN126" s="40">
        <f t="shared" si="145"/>
        <v>164.258968173</v>
      </c>
      <c r="CO126" s="40">
        <f>SUMIFS($CN$3:$CN126,$D$3:$D126,D126)</f>
        <v>807.24889102399993</v>
      </c>
      <c r="CP126" s="40">
        <f t="shared" si="186"/>
        <v>3241.9590886679998</v>
      </c>
      <c r="CQ126" s="73">
        <f t="shared" si="209"/>
        <v>-0.15132481755741922</v>
      </c>
      <c r="CR126" s="73">
        <f t="shared" si="209"/>
        <v>0.80502896671951629</v>
      </c>
      <c r="CS126" s="73">
        <f t="shared" si="209"/>
        <v>0.29214694428422749</v>
      </c>
      <c r="CT126" s="40">
        <f t="shared" si="146"/>
        <v>40.100117761584599</v>
      </c>
      <c r="CU126" s="40">
        <f t="shared" si="147"/>
        <v>9.8742514691706501E-2</v>
      </c>
      <c r="CV126" s="40">
        <f t="shared" si="148"/>
        <v>0.4852690015552123</v>
      </c>
      <c r="CW126" s="40">
        <f t="shared" si="187"/>
        <v>750.91168187722019</v>
      </c>
      <c r="CX126" s="267">
        <f t="shared" si="188"/>
        <v>1.9488688897981938</v>
      </c>
      <c r="CY126" s="67">
        <v>84.435197314999996</v>
      </c>
      <c r="CZ126" s="67">
        <f t="shared" si="149"/>
        <v>20.612946697607963</v>
      </c>
      <c r="DA126" s="67">
        <f t="shared" si="189"/>
        <v>406.08709984906204</v>
      </c>
      <c r="DB126" s="67">
        <v>0</v>
      </c>
      <c r="DC126" s="67">
        <f t="shared" si="150"/>
        <v>0</v>
      </c>
      <c r="DD126" s="67">
        <f t="shared" si="151"/>
        <v>79.823770858000003</v>
      </c>
      <c r="DE126" s="67">
        <f t="shared" si="152"/>
        <v>19.487171063976639</v>
      </c>
      <c r="DF126" s="81">
        <f t="shared" si="153"/>
        <v>1796.4338329950001</v>
      </c>
      <c r="DG126" s="81">
        <f t="shared" si="154"/>
        <v>1.079906906272317</v>
      </c>
      <c r="DH126" s="40">
        <f t="shared" si="155"/>
        <v>206.72490660799994</v>
      </c>
      <c r="DI126" s="40">
        <f>SUMIFS($DH$3:$DH126,$D$3:$D126,D126)</f>
        <v>-591.5790579759996</v>
      </c>
      <c r="DJ126" s="40">
        <f t="shared" si="170"/>
        <v>-2664.2422876139995</v>
      </c>
      <c r="DK126" s="40">
        <f t="shared" si="156"/>
        <v>50.467217659023326</v>
      </c>
      <c r="DL126" s="40">
        <f t="shared" si="190"/>
        <v>-624.03755382908764</v>
      </c>
      <c r="DM126" s="73">
        <f t="shared" si="210"/>
        <v>-3.6346621276101807</v>
      </c>
      <c r="DN126" s="73">
        <f t="shared" si="210"/>
        <v>-3.2889496027637786</v>
      </c>
      <c r="DO126" s="73">
        <f t="shared" si="210"/>
        <v>-11.302684110906524</v>
      </c>
      <c r="DP126" s="67">
        <f t="shared" si="157"/>
        <v>0.12427045752767239</v>
      </c>
      <c r="DQ126" s="264">
        <f t="shared" si="191"/>
        <v>-1.6015806391156531</v>
      </c>
      <c r="DR126" s="81">
        <f t="shared" si="158"/>
        <v>220.29933034999993</v>
      </c>
      <c r="DS126" s="81">
        <f t="shared" si="192"/>
        <v>-2394.3582467319993</v>
      </c>
      <c r="DT126" s="81">
        <f t="shared" si="159"/>
        <v>0.13243057658043658</v>
      </c>
      <c r="DU126" s="264">
        <f t="shared" si="193"/>
        <v>-1.4393427463037316</v>
      </c>
      <c r="DV126" s="70">
        <v>888.40269816199998</v>
      </c>
      <c r="DW126" s="70">
        <v>991.26252562699995</v>
      </c>
      <c r="DX126" s="217">
        <v>82.978723404255305</v>
      </c>
      <c r="DY126" s="218">
        <f t="shared" si="160"/>
        <v>2414.0630964446414</v>
      </c>
      <c r="DZ126" s="218">
        <f t="shared" si="194"/>
        <v>25794.133068565036</v>
      </c>
      <c r="EA126" s="71">
        <f t="shared" si="215"/>
        <v>4.9552044950055718E-2</v>
      </c>
      <c r="EB126" s="219">
        <f t="shared" si="161"/>
        <v>1720.3549844318206</v>
      </c>
      <c r="EC126" s="219">
        <f t="shared" si="195"/>
        <v>17262.24810317529</v>
      </c>
      <c r="ED126" s="71">
        <f t="shared" si="216"/>
        <v>2.8728844715409929E-2</v>
      </c>
      <c r="EE126" s="219">
        <f t="shared" si="162"/>
        <v>1966.9799652983081</v>
      </c>
      <c r="EF126" s="219">
        <f t="shared" si="196"/>
        <v>25080.265790645437</v>
      </c>
      <c r="EG126" s="71">
        <f t="shared" si="217"/>
        <v>0.18980298216435987</v>
      </c>
      <c r="EH126" s="219">
        <f t="shared" si="163"/>
        <v>197.95311549053849</v>
      </c>
      <c r="EI126" s="219">
        <f t="shared" si="197"/>
        <v>3939.1686695816452</v>
      </c>
      <c r="EJ126" s="74">
        <f t="shared" si="218"/>
        <v>0.24922450010398722</v>
      </c>
    </row>
    <row r="127" spans="1:140">
      <c r="A127" s="66">
        <v>41395</v>
      </c>
      <c r="B127" s="86">
        <f t="shared" si="110"/>
        <v>5</v>
      </c>
      <c r="C127" t="str">
        <f t="shared" si="111"/>
        <v>Mayo</v>
      </c>
      <c r="D127">
        <f t="shared" si="164"/>
        <v>2013</v>
      </c>
      <c r="E127" s="65">
        <f t="shared" si="112"/>
        <v>166350.80510745419</v>
      </c>
      <c r="F127" s="65">
        <f t="shared" si="113"/>
        <v>4197.4454999999998</v>
      </c>
      <c r="G127" s="40">
        <f t="shared" si="114"/>
        <v>1989.8629354950003</v>
      </c>
      <c r="H127" s="67">
        <f t="shared" si="165"/>
        <v>1.196184733948026</v>
      </c>
      <c r="I127" s="67">
        <f>SUMIFS($G$3:$G127,$D$3:$D127,D127)</f>
        <v>8818.618637395999</v>
      </c>
      <c r="J127" s="14">
        <f t="shared" si="171"/>
        <v>21149.254746097999</v>
      </c>
      <c r="K127" s="14">
        <f t="shared" si="172"/>
        <v>12.713647362534045</v>
      </c>
      <c r="L127" s="71">
        <f t="shared" si="198"/>
        <v>6.1689125922146149E-2</v>
      </c>
      <c r="M127" s="71">
        <f t="shared" si="199"/>
        <v>-3.2860834692548191E-2</v>
      </c>
      <c r="N127" s="71">
        <f t="shared" si="211"/>
        <v>6.1586545361405065E-2</v>
      </c>
      <c r="O127" s="67">
        <f t="shared" si="115"/>
        <v>1510.8658002620002</v>
      </c>
      <c r="P127" s="67">
        <f t="shared" si="116"/>
        <v>0.90824075019417994</v>
      </c>
      <c r="Q127" s="67">
        <f>SUMIFS($O$3:$O127,$D$3:$D127,D127)</f>
        <v>5908.533334105</v>
      </c>
      <c r="R127" s="67">
        <f t="shared" si="168"/>
        <v>14240.016777405999</v>
      </c>
      <c r="S127" s="71">
        <f t="shared" si="200"/>
        <v>3.0826394029617399E-2</v>
      </c>
      <c r="T127" s="71">
        <f t="shared" si="201"/>
        <v>6.6691639157495208E-2</v>
      </c>
      <c r="U127" s="71">
        <f t="shared" si="201"/>
        <v>5.1142279041333394E-2</v>
      </c>
      <c r="V127" s="67">
        <v>949.91632033141673</v>
      </c>
      <c r="W127" s="67">
        <f t="shared" si="173"/>
        <v>7401.6775188447928</v>
      </c>
      <c r="X127" s="71">
        <f t="shared" si="212"/>
        <v>0.12032850877117607</v>
      </c>
      <c r="Y127" s="71">
        <f t="shared" si="202"/>
        <v>0.11391732012564071</v>
      </c>
      <c r="Z127" s="67">
        <v>558.54883967900003</v>
      </c>
      <c r="AA127" s="67">
        <f t="shared" si="174"/>
        <v>6814.6053873750006</v>
      </c>
      <c r="AB127" s="71">
        <f t="shared" si="213"/>
        <v>-4.8325170430016939E-3</v>
      </c>
      <c r="AC127" s="71">
        <f t="shared" si="203"/>
        <v>-4.9647944773472119E-2</v>
      </c>
      <c r="AD127" s="67">
        <v>358.66595968400003</v>
      </c>
      <c r="AE127" s="67">
        <v>286.13233284099999</v>
      </c>
      <c r="AF127" s="71">
        <f t="shared" si="204"/>
        <v>0.23870066940945889</v>
      </c>
      <c r="AG127" s="71">
        <f t="shared" si="205"/>
        <v>1.376524990843242E-2</v>
      </c>
      <c r="AH127" s="67">
        <f t="shared" si="117"/>
        <v>79.863618130000006</v>
      </c>
      <c r="AI127" s="67">
        <f t="shared" si="118"/>
        <v>4.8009156359905894E-2</v>
      </c>
      <c r="AJ127" s="67">
        <f t="shared" si="119"/>
        <v>88.514657683999999</v>
      </c>
      <c r="AK127" s="67">
        <f t="shared" si="120"/>
        <v>5.3209635881728383E-2</v>
      </c>
      <c r="AL127" s="67">
        <f t="shared" si="121"/>
        <v>310.61885941900005</v>
      </c>
      <c r="AM127" s="67">
        <f t="shared" si="122"/>
        <v>74.001880291000816</v>
      </c>
      <c r="AN127" s="67">
        <v>232.43347388300003</v>
      </c>
      <c r="AO127" s="67">
        <f t="shared" si="123"/>
        <v>55.374983161306091</v>
      </c>
      <c r="AP127" s="81">
        <f>SUMIFS($AO$3:$AO127,$D$3:$D127,D127)</f>
        <v>282.42615698202712</v>
      </c>
      <c r="AQ127" s="67">
        <v>0</v>
      </c>
      <c r="AR127" s="67">
        <f t="shared" si="124"/>
        <v>0</v>
      </c>
      <c r="AS127" s="81">
        <f>SUMIFS($AR$3:$AR127,$D$3:$D127,D127)</f>
        <v>71.561780231944581</v>
      </c>
      <c r="AT127" s="67">
        <f t="shared" si="166"/>
        <v>78.185385536000013</v>
      </c>
      <c r="AU127" s="79">
        <f t="shared" si="125"/>
        <v>232.43347388300003</v>
      </c>
      <c r="AV127" s="40">
        <f t="shared" si="126"/>
        <v>1615.4609988479999</v>
      </c>
      <c r="AW127" s="67">
        <f t="shared" si="127"/>
        <v>0.97111703054547538</v>
      </c>
      <c r="AX127" s="67">
        <f>SUMIFS($AV$3:$AV127,$D$3:$D127,D127)</f>
        <v>8228.5468677009994</v>
      </c>
      <c r="AY127" s="67">
        <f t="shared" si="175"/>
        <v>20661.066359640005</v>
      </c>
      <c r="AZ127" s="67">
        <f t="shared" si="176"/>
        <v>12.420178156813851</v>
      </c>
      <c r="BA127" s="262">
        <f t="shared" si="128"/>
        <v>1501.8592144679999</v>
      </c>
      <c r="BB127" s="262">
        <f t="shared" si="129"/>
        <v>0.90282653786849731</v>
      </c>
      <c r="BC127" s="262">
        <f t="shared" si="177"/>
        <v>18212.551365808999</v>
      </c>
      <c r="BD127" s="262">
        <f t="shared" si="178"/>
        <v>10.948279663596827</v>
      </c>
      <c r="BE127" s="260">
        <f t="shared" si="130"/>
        <v>1481.3174991179999</v>
      </c>
      <c r="BF127" s="260">
        <f t="shared" si="131"/>
        <v>0.89047810628938273</v>
      </c>
      <c r="BG127" s="260">
        <f t="shared" si="179"/>
        <v>17936.748820172998</v>
      </c>
      <c r="BH127" s="260">
        <f t="shared" si="180"/>
        <v>10.782483925212604</v>
      </c>
      <c r="BI127" s="71">
        <f t="shared" si="206"/>
        <v>1.3754337910217185E-2</v>
      </c>
      <c r="BJ127" s="71">
        <f t="shared" si="181"/>
        <v>0.15300449908125491</v>
      </c>
      <c r="BK127" s="74">
        <f t="shared" si="219"/>
        <v>0.19713580118435292</v>
      </c>
      <c r="BL127" s="67">
        <f t="shared" si="132"/>
        <v>866.88023830700001</v>
      </c>
      <c r="BM127" s="67">
        <f>SUMIFS($BL$3:$BL127,$D$3:$D127,D127)</f>
        <v>4327.8149198309993</v>
      </c>
      <c r="BN127" s="67">
        <f t="shared" si="182"/>
        <v>10766.474014496998</v>
      </c>
      <c r="BO127" s="71">
        <f t="shared" si="207"/>
        <v>0.11559224050011752</v>
      </c>
      <c r="BP127" s="71">
        <f t="shared" si="207"/>
        <v>0.12940294600823865</v>
      </c>
      <c r="BQ127" s="71">
        <f t="shared" si="207"/>
        <v>0.22223859296267068</v>
      </c>
      <c r="BR127" s="67">
        <v>576.440648689</v>
      </c>
      <c r="BS127" s="67">
        <f t="shared" si="167"/>
        <v>290.43958961800001</v>
      </c>
      <c r="BT127" s="67">
        <f t="shared" si="133"/>
        <v>162.61636557599999</v>
      </c>
      <c r="BU127" s="67">
        <f t="shared" si="134"/>
        <v>20.54171535</v>
      </c>
      <c r="BV127" s="67">
        <f t="shared" si="135"/>
        <v>4.8938611233904057</v>
      </c>
      <c r="BW127" s="67">
        <f t="shared" si="136"/>
        <v>1.2348431579114447E-2</v>
      </c>
      <c r="BX127" s="67">
        <f t="shared" si="183"/>
        <v>275.80254563599999</v>
      </c>
      <c r="BY127" s="67">
        <f t="shared" si="137"/>
        <v>300.13471602199996</v>
      </c>
      <c r="BZ127" s="67">
        <f t="shared" si="138"/>
        <v>222.52614503499998</v>
      </c>
      <c r="CA127" s="67">
        <f t="shared" si="139"/>
        <v>42.761818557999995</v>
      </c>
      <c r="CB127" s="40">
        <f t="shared" si="140"/>
        <v>374.40193664700041</v>
      </c>
      <c r="CC127" s="40">
        <f>SUMIFS($CB$3:$CB127,$D$3:$D127,D127)</f>
        <v>590.07176969500074</v>
      </c>
      <c r="CD127" s="40">
        <f t="shared" si="169"/>
        <v>488.1883864580002</v>
      </c>
      <c r="CE127" s="73">
        <f t="shared" si="208"/>
        <v>-0.19297813638648142</v>
      </c>
      <c r="CF127" s="73">
        <f t="shared" si="208"/>
        <v>-0.49549374754182751</v>
      </c>
      <c r="CG127" s="73">
        <f t="shared" si="208"/>
        <v>-0.81671579768033209</v>
      </c>
      <c r="CH127" s="14">
        <f t="shared" si="141"/>
        <v>89.197569485297777</v>
      </c>
      <c r="CI127" s="14">
        <f t="shared" si="142"/>
        <v>0.22506770340255086</v>
      </c>
      <c r="CJ127" s="14">
        <f t="shared" si="184"/>
        <v>109.88727711663975</v>
      </c>
      <c r="CK127" s="264">
        <f t="shared" si="185"/>
        <v>0.29346920572019791</v>
      </c>
      <c r="CL127" s="81">
        <f t="shared" si="143"/>
        <v>394.94365199700042</v>
      </c>
      <c r="CM127" s="81">
        <f t="shared" si="144"/>
        <v>0.23741613498166531</v>
      </c>
      <c r="CN127" s="40">
        <f t="shared" si="145"/>
        <v>177.41678485099999</v>
      </c>
      <c r="CO127" s="40">
        <f>SUMIFS($CN$3:$CN127,$D$3:$D127,D127)</f>
        <v>984.66567587499992</v>
      </c>
      <c r="CP127" s="40">
        <f t="shared" si="186"/>
        <v>3257.6539517179999</v>
      </c>
      <c r="CQ127" s="73">
        <f t="shared" si="209"/>
        <v>9.7048457470797711E-2</v>
      </c>
      <c r="CR127" s="73">
        <f t="shared" si="209"/>
        <v>0.61700517526080612</v>
      </c>
      <c r="CS127" s="73">
        <f t="shared" si="209"/>
        <v>0.32983598395981417</v>
      </c>
      <c r="CT127" s="40">
        <f t="shared" si="146"/>
        <v>42.267799510678572</v>
      </c>
      <c r="CU127" s="40">
        <f t="shared" si="147"/>
        <v>0.10665219488201318</v>
      </c>
      <c r="CV127" s="40">
        <f t="shared" si="148"/>
        <v>0.59192119643722541</v>
      </c>
      <c r="CW127" s="40">
        <f t="shared" si="187"/>
        <v>756.16455341623418</v>
      </c>
      <c r="CX127" s="267">
        <f t="shared" si="188"/>
        <v>1.9583036881689393</v>
      </c>
      <c r="CY127" s="67">
        <v>82.945827092000002</v>
      </c>
      <c r="CZ127" s="67">
        <f t="shared" si="149"/>
        <v>19.761025388417792</v>
      </c>
      <c r="DA127" s="67">
        <f t="shared" si="189"/>
        <v>409.64180728458342</v>
      </c>
      <c r="DB127" s="67">
        <v>0</v>
      </c>
      <c r="DC127" s="67">
        <f t="shared" si="150"/>
        <v>0</v>
      </c>
      <c r="DD127" s="67">
        <f t="shared" si="151"/>
        <v>94.470957758999987</v>
      </c>
      <c r="DE127" s="67">
        <f t="shared" si="152"/>
        <v>22.506774122260786</v>
      </c>
      <c r="DF127" s="81">
        <f t="shared" si="153"/>
        <v>1792.8777836989998</v>
      </c>
      <c r="DG127" s="81">
        <f t="shared" si="154"/>
        <v>1.0777692254274884</v>
      </c>
      <c r="DH127" s="40">
        <f t="shared" si="155"/>
        <v>196.98515179600042</v>
      </c>
      <c r="DI127" s="40">
        <f>SUMIFS($DH$3:$DH127,$D$3:$D127,D127)</f>
        <v>-394.59390617999918</v>
      </c>
      <c r="DJ127" s="40">
        <f t="shared" si="170"/>
        <v>-2769.4655652599995</v>
      </c>
      <c r="DK127" s="40">
        <f t="shared" si="156"/>
        <v>46.929769974619191</v>
      </c>
      <c r="DL127" s="40">
        <f t="shared" si="190"/>
        <v>-646.27727629959452</v>
      </c>
      <c r="DM127" s="73">
        <f t="shared" si="210"/>
        <v>-0.34818114716483883</v>
      </c>
      <c r="DN127" s="73">
        <f t="shared" si="210"/>
        <v>-1.7038044471788951</v>
      </c>
      <c r="DO127" s="73">
        <f t="shared" si="210"/>
        <v>-13.947866868420153</v>
      </c>
      <c r="DP127" s="67">
        <f t="shared" si="157"/>
        <v>0.11841550852053767</v>
      </c>
      <c r="DQ127" s="264">
        <f t="shared" si="191"/>
        <v>-1.6648344824487415</v>
      </c>
      <c r="DR127" s="81">
        <f t="shared" si="158"/>
        <v>217.52686714600043</v>
      </c>
      <c r="DS127" s="81">
        <f t="shared" si="192"/>
        <v>-2493.6630196239994</v>
      </c>
      <c r="DT127" s="81">
        <f t="shared" si="159"/>
        <v>0.13076394009965212</v>
      </c>
      <c r="DU127" s="264">
        <f t="shared" si="193"/>
        <v>-1.4990387440645205</v>
      </c>
      <c r="DV127" s="70">
        <v>867.01381988499998</v>
      </c>
      <c r="DW127" s="70">
        <v>966.80126915300002</v>
      </c>
      <c r="DX127" s="217">
        <v>82.720825274016775</v>
      </c>
      <c r="DY127" s="218">
        <f t="shared" si="160"/>
        <v>2405.5163000411108</v>
      </c>
      <c r="DZ127" s="218">
        <f t="shared" si="194"/>
        <v>25690.89074532831</v>
      </c>
      <c r="EA127" s="71">
        <f t="shared" si="215"/>
        <v>3.2097780092710027E-2</v>
      </c>
      <c r="EB127" s="219">
        <f t="shared" si="161"/>
        <v>1826.463644743852</v>
      </c>
      <c r="EC127" s="219">
        <f t="shared" si="195"/>
        <v>17301.545115959099</v>
      </c>
      <c r="ED127" s="71">
        <f t="shared" si="216"/>
        <v>2.1922990588612468E-2</v>
      </c>
      <c r="EE127" s="219">
        <f t="shared" si="162"/>
        <v>1952.9072558170285</v>
      </c>
      <c r="EF127" s="219">
        <f t="shared" si="196"/>
        <v>25090.103082601214</v>
      </c>
      <c r="EG127" s="71">
        <f t="shared" si="217"/>
        <v>0.16439615501834859</v>
      </c>
      <c r="EH127" s="219">
        <f t="shared" si="163"/>
        <v>214.47656531870689</v>
      </c>
      <c r="EI127" s="219">
        <f t="shared" si="197"/>
        <v>3956.4512877986608</v>
      </c>
      <c r="EJ127" s="74">
        <f t="shared" si="218"/>
        <v>0.28838275727736296</v>
      </c>
    </row>
    <row r="128" spans="1:140">
      <c r="A128" s="66">
        <v>41426</v>
      </c>
      <c r="B128" s="86">
        <f t="shared" si="110"/>
        <v>6</v>
      </c>
      <c r="C128" t="str">
        <f t="shared" si="111"/>
        <v>Junio</v>
      </c>
      <c r="D128">
        <f t="shared" si="164"/>
        <v>2013</v>
      </c>
      <c r="E128" s="65">
        <f t="shared" si="112"/>
        <v>166350.80510745419</v>
      </c>
      <c r="F128" s="65">
        <f t="shared" si="113"/>
        <v>4403.786578947369</v>
      </c>
      <c r="G128" s="40">
        <f t="shared" si="114"/>
        <v>1508.1503166129999</v>
      </c>
      <c r="H128" s="67">
        <f t="shared" si="165"/>
        <v>0.90660836636096298</v>
      </c>
      <c r="I128" s="67">
        <f>SUMIFS($G$3:$G128,$D$3:$D128,D128)</f>
        <v>10326.768954009</v>
      </c>
      <c r="J128" s="14">
        <f t="shared" si="171"/>
        <v>21129.605865759997</v>
      </c>
      <c r="K128" s="14">
        <f t="shared" si="172"/>
        <v>12.701835649133974</v>
      </c>
      <c r="L128" s="71">
        <f t="shared" si="198"/>
        <v>5.0107134101839534E-2</v>
      </c>
      <c r="M128" s="71">
        <f t="shared" si="199"/>
        <v>-1.2860905004540513E-2</v>
      </c>
      <c r="N128" s="71">
        <f t="shared" si="211"/>
        <v>5.4076921860674032E-2</v>
      </c>
      <c r="O128" s="67">
        <f t="shared" si="115"/>
        <v>1052.9011401569999</v>
      </c>
      <c r="P128" s="67">
        <f t="shared" si="116"/>
        <v>0.63294021298957892</v>
      </c>
      <c r="Q128" s="67">
        <f>SUMIFS($O$3:$O128,$D$3:$D128,D128)</f>
        <v>6961.4344742619996</v>
      </c>
      <c r="R128" s="67">
        <f t="shared" si="168"/>
        <v>14305.768652401999</v>
      </c>
      <c r="S128" s="71">
        <f t="shared" si="200"/>
        <v>6.6607834616861039E-2</v>
      </c>
      <c r="T128" s="71">
        <f t="shared" si="201"/>
        <v>6.6678963065951669E-2</v>
      </c>
      <c r="U128" s="71">
        <f t="shared" si="201"/>
        <v>6.1218147991161098E-2</v>
      </c>
      <c r="V128" s="67">
        <v>549.04827172541661</v>
      </c>
      <c r="W128" s="67">
        <f t="shared" si="173"/>
        <v>7463.1983322965507</v>
      </c>
      <c r="X128" s="71">
        <f t="shared" si="212"/>
        <v>0.12383321248205648</v>
      </c>
      <c r="Y128" s="71">
        <f t="shared" si="202"/>
        <v>0.126189432836469</v>
      </c>
      <c r="Z128" s="67">
        <v>513.88475141900005</v>
      </c>
      <c r="AA128" s="67">
        <f t="shared" si="174"/>
        <v>6810.6778264770001</v>
      </c>
      <c r="AB128" s="71">
        <f t="shared" si="213"/>
        <v>1.4541792481990168E-3</v>
      </c>
      <c r="AC128" s="71">
        <f t="shared" si="203"/>
        <v>-7.5849121478509529E-3</v>
      </c>
      <c r="AD128" s="67">
        <v>358.095339029</v>
      </c>
      <c r="AE128" s="67">
        <v>273.84808175900002</v>
      </c>
      <c r="AF128" s="71">
        <f t="shared" si="204"/>
        <v>9.1856550349849186E-2</v>
      </c>
      <c r="AG128" s="71">
        <f t="shared" si="205"/>
        <v>1.8249758835547025E-2</v>
      </c>
      <c r="AH128" s="67">
        <f t="shared" si="117"/>
        <v>88.997046147000006</v>
      </c>
      <c r="AI128" s="67">
        <f t="shared" si="118"/>
        <v>5.3499618525748895E-2</v>
      </c>
      <c r="AJ128" s="67">
        <f t="shared" si="119"/>
        <v>55.760089426</v>
      </c>
      <c r="AK128" s="67">
        <f t="shared" si="120"/>
        <v>3.3519578934398185E-2</v>
      </c>
      <c r="AL128" s="67">
        <f t="shared" si="121"/>
        <v>310.49204088300002</v>
      </c>
      <c r="AM128" s="67">
        <f t="shared" si="122"/>
        <v>70.505696703680059</v>
      </c>
      <c r="AN128" s="67">
        <v>245.09113634100001</v>
      </c>
      <c r="AO128" s="67">
        <f t="shared" si="123"/>
        <v>55.654635379624551</v>
      </c>
      <c r="AP128" s="81">
        <f>SUMIFS($AO$3:$AO128,$D$3:$D128,D128)</f>
        <v>338.08079236165167</v>
      </c>
      <c r="AQ128" s="67">
        <v>0</v>
      </c>
      <c r="AR128" s="67">
        <f t="shared" si="124"/>
        <v>0</v>
      </c>
      <c r="AS128" s="81">
        <f>SUMIFS($AR$3:$AR128,$D$3:$D128,D128)</f>
        <v>71.561780231944581</v>
      </c>
      <c r="AT128" s="67">
        <f t="shared" si="166"/>
        <v>65.400904542000006</v>
      </c>
      <c r="AU128" s="79">
        <f t="shared" si="125"/>
        <v>245.09113634100001</v>
      </c>
      <c r="AV128" s="40">
        <f t="shared" si="126"/>
        <v>1458.4768883670001</v>
      </c>
      <c r="AW128" s="67">
        <f t="shared" si="127"/>
        <v>0.87674771842847288</v>
      </c>
      <c r="AX128" s="67">
        <f>SUMIFS($AV$3:$AV128,$D$3:$D128,D128)</f>
        <v>9687.0237560679998</v>
      </c>
      <c r="AY128" s="67">
        <f t="shared" si="175"/>
        <v>20649.809649792998</v>
      </c>
      <c r="AZ128" s="67">
        <f t="shared" si="176"/>
        <v>12.41341130657845</v>
      </c>
      <c r="BA128" s="262">
        <f t="shared" si="128"/>
        <v>1397.1452158390002</v>
      </c>
      <c r="BB128" s="262">
        <f t="shared" si="129"/>
        <v>0.83987884214718111</v>
      </c>
      <c r="BC128" s="262">
        <f t="shared" si="177"/>
        <v>18277.208769088</v>
      </c>
      <c r="BD128" s="262">
        <f t="shared" si="178"/>
        <v>10.98714776720308</v>
      </c>
      <c r="BE128" s="260">
        <f t="shared" si="130"/>
        <v>1380.2574423780002</v>
      </c>
      <c r="BF128" s="260">
        <f t="shared" si="131"/>
        <v>0.82972693849387968</v>
      </c>
      <c r="BG128" s="260">
        <f t="shared" si="179"/>
        <v>17995.671720738996</v>
      </c>
      <c r="BH128" s="260">
        <f t="shared" si="180"/>
        <v>10.817904794097451</v>
      </c>
      <c r="BI128" s="71">
        <f t="shared" si="206"/>
        <v>-7.6590137564241934E-3</v>
      </c>
      <c r="BJ128" s="71">
        <f t="shared" si="181"/>
        <v>0.12556747213469555</v>
      </c>
      <c r="BK128" s="74">
        <f t="shared" si="219"/>
        <v>0.17790651185312001</v>
      </c>
      <c r="BL128" s="67">
        <f t="shared" si="132"/>
        <v>885.539735404</v>
      </c>
      <c r="BM128" s="67">
        <f>SUMIFS($BL$3:$BL128,$D$3:$D128,D128)</f>
        <v>5213.354655234999</v>
      </c>
      <c r="BN128" s="67">
        <f t="shared" si="182"/>
        <v>10872.089138155998</v>
      </c>
      <c r="BO128" s="71">
        <f t="shared" si="207"/>
        <v>0.13541709297094395</v>
      </c>
      <c r="BP128" s="71">
        <f t="shared" si="207"/>
        <v>0.13042001222519639</v>
      </c>
      <c r="BQ128" s="71">
        <f t="shared" si="207"/>
        <v>0.21231425499116408</v>
      </c>
      <c r="BR128" s="67">
        <v>577.81678004499997</v>
      </c>
      <c r="BS128" s="67">
        <f t="shared" si="167"/>
        <v>307.72295535900003</v>
      </c>
      <c r="BT128" s="67">
        <f t="shared" si="133"/>
        <v>109.69721753100001</v>
      </c>
      <c r="BU128" s="67">
        <f t="shared" si="134"/>
        <v>16.887773461000002</v>
      </c>
      <c r="BV128" s="67">
        <f t="shared" si="135"/>
        <v>3.8348301304457544</v>
      </c>
      <c r="BW128" s="67">
        <f t="shared" si="136"/>
        <v>1.0151903653301441E-2</v>
      </c>
      <c r="BX128" s="67">
        <f t="shared" si="183"/>
        <v>281.53704834899997</v>
      </c>
      <c r="BY128" s="67">
        <f t="shared" si="137"/>
        <v>224.896851021</v>
      </c>
      <c r="BZ128" s="67">
        <f t="shared" si="138"/>
        <v>202.102102702</v>
      </c>
      <c r="CA128" s="67">
        <f t="shared" si="139"/>
        <v>19.353208248000001</v>
      </c>
      <c r="CB128" s="40">
        <f t="shared" si="140"/>
        <v>49.67342824599973</v>
      </c>
      <c r="CC128" s="40">
        <f>SUMIFS($CB$3:$CB128,$D$3:$D128,D128)</f>
        <v>639.74519794100047</v>
      </c>
      <c r="CD128" s="40">
        <f t="shared" si="169"/>
        <v>479.79621596700008</v>
      </c>
      <c r="CE128" s="73">
        <f t="shared" si="208"/>
        <v>-0.14452913038942905</v>
      </c>
      <c r="CF128" s="73">
        <f t="shared" si="208"/>
        <v>-0.47889400792352332</v>
      </c>
      <c r="CG128" s="73">
        <f t="shared" si="208"/>
        <v>-0.80920039068728489</v>
      </c>
      <c r="CH128" s="14">
        <f t="shared" si="141"/>
        <v>11.279708349961206</v>
      </c>
      <c r="CI128" s="14">
        <f t="shared" si="142"/>
        <v>2.9860647932490148E-2</v>
      </c>
      <c r="CJ128" s="14">
        <f t="shared" si="184"/>
        <v>108.34868953578574</v>
      </c>
      <c r="CK128" s="264">
        <f t="shared" si="185"/>
        <v>0.28842434255552657</v>
      </c>
      <c r="CL128" s="81">
        <f t="shared" si="143"/>
        <v>66.561201706999725</v>
      </c>
      <c r="CM128" s="81">
        <f t="shared" si="144"/>
        <v>4.0012551585791582E-2</v>
      </c>
      <c r="CN128" s="40">
        <f t="shared" si="145"/>
        <v>142.89120049100001</v>
      </c>
      <c r="CO128" s="40">
        <f>SUMIFS($CN$3:$CN128,$D$3:$D128,D128)</f>
        <v>1127.5568763659999</v>
      </c>
      <c r="CP128" s="40">
        <f t="shared" si="186"/>
        <v>3256.6781479799997</v>
      </c>
      <c r="CQ128" s="73">
        <f t="shared" si="209"/>
        <v>-6.7826792059059171E-3</v>
      </c>
      <c r="CR128" s="73">
        <f t="shared" si="209"/>
        <v>0.49779532875520105</v>
      </c>
      <c r="CS128" s="73">
        <f t="shared" si="209"/>
        <v>0.30848350489779564</v>
      </c>
      <c r="CT128" s="40">
        <f t="shared" si="146"/>
        <v>32.447349100454154</v>
      </c>
      <c r="CU128" s="40">
        <f t="shared" si="147"/>
        <v>8.5897510624429824E-2</v>
      </c>
      <c r="CV128" s="40">
        <f t="shared" si="148"/>
        <v>0.67781870706165526</v>
      </c>
      <c r="CW128" s="40">
        <f t="shared" si="187"/>
        <v>756.85248084534896</v>
      </c>
      <c r="CX128" s="267">
        <f t="shared" si="188"/>
        <v>1.9577170942312847</v>
      </c>
      <c r="CY128" s="67">
        <v>75.889421097000024</v>
      </c>
      <c r="CZ128" s="67">
        <f t="shared" si="149"/>
        <v>17.232765425053767</v>
      </c>
      <c r="DA128" s="67">
        <f t="shared" si="189"/>
        <v>409.43256197871591</v>
      </c>
      <c r="DB128" s="67">
        <v>0</v>
      </c>
      <c r="DC128" s="67">
        <f t="shared" si="150"/>
        <v>0</v>
      </c>
      <c r="DD128" s="67">
        <f t="shared" si="151"/>
        <v>67.001779393999982</v>
      </c>
      <c r="DE128" s="67">
        <f t="shared" si="152"/>
        <v>15.214583675400393</v>
      </c>
      <c r="DF128" s="81">
        <f t="shared" si="153"/>
        <v>1601.3680888580002</v>
      </c>
      <c r="DG128" s="81">
        <f t="shared" si="154"/>
        <v>0.96264522905290273</v>
      </c>
      <c r="DH128" s="40">
        <f t="shared" si="155"/>
        <v>-93.217772245000276</v>
      </c>
      <c r="DI128" s="40">
        <f>SUMIFS($DH$3:$DH128,$D$3:$D128,D128)</f>
        <v>-487.81167842499946</v>
      </c>
      <c r="DJ128" s="40">
        <f t="shared" si="170"/>
        <v>-2776.8819320129992</v>
      </c>
      <c r="DK128" s="40">
        <f t="shared" si="156"/>
        <v>-21.167640750492954</v>
      </c>
      <c r="DL128" s="40">
        <f t="shared" si="190"/>
        <v>-648.50379130956344</v>
      </c>
      <c r="DM128" s="73">
        <f t="shared" si="210"/>
        <v>8.6436425026762187E-2</v>
      </c>
      <c r="DN128" s="73">
        <f t="shared" si="210"/>
        <v>-2.0272811371583708</v>
      </c>
      <c r="DO128" s="73">
        <f t="shared" si="210"/>
        <v>-108.7760523169235</v>
      </c>
      <c r="DP128" s="67">
        <f t="shared" si="157"/>
        <v>-5.6036862691939672E-2</v>
      </c>
      <c r="DQ128" s="264">
        <f t="shared" si="191"/>
        <v>-1.6692927516757576</v>
      </c>
      <c r="DR128" s="81">
        <f t="shared" si="158"/>
        <v>-76.329998784000281</v>
      </c>
      <c r="DS128" s="81">
        <f t="shared" si="192"/>
        <v>-2495.344883664</v>
      </c>
      <c r="DT128" s="81">
        <f t="shared" si="159"/>
        <v>-4.5884959038638241E-2</v>
      </c>
      <c r="DU128" s="264">
        <f t="shared" si="193"/>
        <v>-1.500049778570133</v>
      </c>
      <c r="DV128" s="70">
        <v>873.76234463000003</v>
      </c>
      <c r="DW128" s="70">
        <v>974.08413580700005</v>
      </c>
      <c r="DX128" s="217">
        <v>83.107672469374606</v>
      </c>
      <c r="DY128" s="218">
        <f t="shared" si="160"/>
        <v>1814.6944461340283</v>
      </c>
      <c r="DZ128" s="218">
        <f t="shared" si="194"/>
        <v>25635.327453126898</v>
      </c>
      <c r="EA128" s="71">
        <f t="shared" si="215"/>
        <v>2.6433642130585966E-2</v>
      </c>
      <c r="EB128" s="219">
        <f t="shared" si="161"/>
        <v>1266.9120778770416</v>
      </c>
      <c r="EC128" s="219">
        <f t="shared" si="195"/>
        <v>17360.036901598796</v>
      </c>
      <c r="ED128" s="71">
        <f t="shared" si="216"/>
        <v>3.3460182226979995E-2</v>
      </c>
      <c r="EE128" s="219">
        <f t="shared" si="162"/>
        <v>1754.9244793306571</v>
      </c>
      <c r="EF128" s="219">
        <f t="shared" si="196"/>
        <v>25045.850915657273</v>
      </c>
      <c r="EG128" s="71">
        <f t="shared" si="217"/>
        <v>0.14766996404636279</v>
      </c>
      <c r="EH128" s="219">
        <f t="shared" si="163"/>
        <v>171.93502867458571</v>
      </c>
      <c r="EI128" s="219">
        <f t="shared" si="197"/>
        <v>3952.2713018251179</v>
      </c>
      <c r="EJ128" s="74">
        <f t="shared" si="218"/>
        <v>0.26925759900306945</v>
      </c>
    </row>
    <row r="129" spans="1:140">
      <c r="A129" s="66">
        <v>41456</v>
      </c>
      <c r="B129" s="86">
        <f t="shared" si="110"/>
        <v>7</v>
      </c>
      <c r="C129" t="str">
        <f t="shared" si="111"/>
        <v>Julio</v>
      </c>
      <c r="D129">
        <f t="shared" si="164"/>
        <v>2013</v>
      </c>
      <c r="E129" s="65">
        <f t="shared" si="112"/>
        <v>166350.80510745419</v>
      </c>
      <c r="F129" s="65">
        <f t="shared" si="113"/>
        <v>4464.6306521739134</v>
      </c>
      <c r="G129" s="40">
        <f t="shared" si="114"/>
        <v>1917.4887134229998</v>
      </c>
      <c r="H129" s="67">
        <f t="shared" si="165"/>
        <v>1.152677747597554</v>
      </c>
      <c r="I129" s="67">
        <f>SUMIFS($G$3:$G129,$D$3:$D129,D129)</f>
        <v>12244.257667431999</v>
      </c>
      <c r="J129" s="14">
        <f t="shared" si="171"/>
        <v>21086.085641184</v>
      </c>
      <c r="K129" s="14">
        <f t="shared" si="172"/>
        <v>12.675673933506637</v>
      </c>
      <c r="L129" s="71">
        <f t="shared" si="198"/>
        <v>3.8086745910281605E-2</v>
      </c>
      <c r="M129" s="71">
        <f t="shared" si="199"/>
        <v>-2.2192772165744223E-2</v>
      </c>
      <c r="N129" s="71">
        <f t="shared" si="211"/>
        <v>4.1179381340000321E-2</v>
      </c>
      <c r="O129" s="67">
        <f t="shared" si="115"/>
        <v>1382.9585258299999</v>
      </c>
      <c r="P129" s="67">
        <f t="shared" si="116"/>
        <v>0.83135066580331762</v>
      </c>
      <c r="Q129" s="67">
        <f>SUMIFS($O$3:$O129,$D$3:$D129,D129)</f>
        <v>8344.3930000919991</v>
      </c>
      <c r="R129" s="67">
        <f t="shared" si="168"/>
        <v>14223.072045576</v>
      </c>
      <c r="S129" s="71">
        <f t="shared" si="200"/>
        <v>-5.6422964027110889E-2</v>
      </c>
      <c r="T129" s="71">
        <f t="shared" si="201"/>
        <v>4.4103053301494777E-2</v>
      </c>
      <c r="U129" s="71">
        <f t="shared" si="201"/>
        <v>3.9056640107202556E-2</v>
      </c>
      <c r="V129" s="67">
        <v>799.63459274841671</v>
      </c>
      <c r="W129" s="67">
        <f t="shared" si="173"/>
        <v>7402.4446488423091</v>
      </c>
      <c r="X129" s="71">
        <f t="shared" si="212"/>
        <v>0.10144745287248114</v>
      </c>
      <c r="Y129" s="71">
        <f t="shared" si="202"/>
        <v>-7.0611937812982806E-2</v>
      </c>
      <c r="Z129" s="67">
        <v>573.83826176400009</v>
      </c>
      <c r="AA129" s="67">
        <f t="shared" si="174"/>
        <v>6786.922754491</v>
      </c>
      <c r="AB129" s="71">
        <f t="shared" si="213"/>
        <v>-1.6270586653906016E-2</v>
      </c>
      <c r="AC129" s="71">
        <f t="shared" si="203"/>
        <v>-3.9751233229013305E-2</v>
      </c>
      <c r="AD129" s="67">
        <v>345.57827336100007</v>
      </c>
      <c r="AE129" s="67">
        <v>319.490287739</v>
      </c>
      <c r="AF129" s="71">
        <f t="shared" si="204"/>
        <v>0.16168545403324108</v>
      </c>
      <c r="AG129" s="71">
        <f t="shared" si="205"/>
        <v>0.14062193928505717</v>
      </c>
      <c r="AH129" s="67">
        <f t="shared" si="117"/>
        <v>61.670495082000002</v>
      </c>
      <c r="AI129" s="67">
        <f t="shared" si="118"/>
        <v>3.7072555820913511E-2</v>
      </c>
      <c r="AJ129" s="67">
        <f t="shared" si="119"/>
        <v>145.39756744699997</v>
      </c>
      <c r="AK129" s="67">
        <f t="shared" si="120"/>
        <v>8.7404186203415432E-2</v>
      </c>
      <c r="AL129" s="67">
        <f t="shared" si="121"/>
        <v>327.46212506399996</v>
      </c>
      <c r="AM129" s="67">
        <f t="shared" si="122"/>
        <v>73.345848867599486</v>
      </c>
      <c r="AN129" s="67">
        <v>237.02767038799999</v>
      </c>
      <c r="AO129" s="67">
        <f t="shared" si="123"/>
        <v>53.090096102929976</v>
      </c>
      <c r="AP129" s="81">
        <f>SUMIFS($AO$3:$AO129,$D$3:$D129,D129)</f>
        <v>391.17088846458165</v>
      </c>
      <c r="AQ129" s="67">
        <v>0</v>
      </c>
      <c r="AR129" s="67">
        <f t="shared" si="124"/>
        <v>0</v>
      </c>
      <c r="AS129" s="81">
        <f>SUMIFS($AR$3:$AR129,$D$3:$D129,D129)</f>
        <v>71.561780231944581</v>
      </c>
      <c r="AT129" s="67">
        <f t="shared" si="166"/>
        <v>90.434454675999973</v>
      </c>
      <c r="AU129" s="79">
        <f t="shared" si="125"/>
        <v>237.02767038799999</v>
      </c>
      <c r="AV129" s="40">
        <f t="shared" si="126"/>
        <v>1587.3983171890002</v>
      </c>
      <c r="AW129" s="67">
        <f t="shared" si="127"/>
        <v>0.95424745083958051</v>
      </c>
      <c r="AX129" s="67">
        <f>SUMIFS($AV$3:$AV129,$D$3:$D129,D129)</f>
        <v>11274.422073256999</v>
      </c>
      <c r="AY129" s="67">
        <f t="shared" si="175"/>
        <v>20642.10578632</v>
      </c>
      <c r="AZ129" s="67">
        <f t="shared" si="176"/>
        <v>12.408780211785718</v>
      </c>
      <c r="BA129" s="262">
        <f t="shared" si="128"/>
        <v>1482.4488585570002</v>
      </c>
      <c r="BB129" s="262">
        <f t="shared" si="129"/>
        <v>0.89115821086613523</v>
      </c>
      <c r="BC129" s="262">
        <f t="shared" si="177"/>
        <v>18312.297494715996</v>
      </c>
      <c r="BD129" s="262">
        <f t="shared" si="178"/>
        <v>11.00824097778618</v>
      </c>
      <c r="BE129" s="260">
        <f t="shared" si="130"/>
        <v>1408.3446871020003</v>
      </c>
      <c r="BF129" s="260">
        <f t="shared" si="131"/>
        <v>0.84661128402250951</v>
      </c>
      <c r="BG129" s="260">
        <f t="shared" si="179"/>
        <v>17974.583410214</v>
      </c>
      <c r="BH129" s="260">
        <f t="shared" si="180"/>
        <v>10.805227782698935</v>
      </c>
      <c r="BI129" s="71">
        <f t="shared" si="206"/>
        <v>-4.8296990414761209E-3</v>
      </c>
      <c r="BJ129" s="71">
        <f t="shared" si="181"/>
        <v>0.10517852374849812</v>
      </c>
      <c r="BK129" s="74">
        <f t="shared" si="219"/>
        <v>0.14806833047827594</v>
      </c>
      <c r="BL129" s="67">
        <f t="shared" si="132"/>
        <v>878.1643030900002</v>
      </c>
      <c r="BM129" s="67">
        <f>SUMIFS($BL$3:$BL129,$D$3:$D129,D129)</f>
        <v>6091.5189583249994</v>
      </c>
      <c r="BN129" s="67">
        <f t="shared" si="182"/>
        <v>10943.176991605998</v>
      </c>
      <c r="BO129" s="71">
        <f t="shared" si="207"/>
        <v>8.8080693572101243E-2</v>
      </c>
      <c r="BP129" s="71">
        <f t="shared" si="207"/>
        <v>0.12411416622380433</v>
      </c>
      <c r="BQ129" s="71">
        <f t="shared" si="207"/>
        <v>0.19368545524989011</v>
      </c>
      <c r="BR129" s="67">
        <v>575.559268363</v>
      </c>
      <c r="BS129" s="67">
        <f t="shared" si="167"/>
        <v>302.6050347270002</v>
      </c>
      <c r="BT129" s="67">
        <f t="shared" si="133"/>
        <v>128.775784953</v>
      </c>
      <c r="BU129" s="67">
        <f t="shared" si="134"/>
        <v>74.104171454999999</v>
      </c>
      <c r="BV129" s="67">
        <f t="shared" si="135"/>
        <v>16.598051939395543</v>
      </c>
      <c r="BW129" s="67">
        <f t="shared" si="136"/>
        <v>4.4546926843625712E-2</v>
      </c>
      <c r="BX129" s="67">
        <f t="shared" si="183"/>
        <v>337.71408450199999</v>
      </c>
      <c r="BY129" s="67">
        <f t="shared" si="137"/>
        <v>255.30266477700002</v>
      </c>
      <c r="BZ129" s="67">
        <f t="shared" si="138"/>
        <v>215.84703725800003</v>
      </c>
      <c r="CA129" s="67">
        <f t="shared" si="139"/>
        <v>35.204355656000004</v>
      </c>
      <c r="CB129" s="40">
        <f t="shared" si="140"/>
        <v>330.09039623399963</v>
      </c>
      <c r="CC129" s="40">
        <f>SUMIFS($CB$3:$CB129,$D$3:$D129,D129)</f>
        <v>969.8355941750001</v>
      </c>
      <c r="CD129" s="40">
        <f t="shared" si="169"/>
        <v>443.97985486399989</v>
      </c>
      <c r="CE129" s="73">
        <f t="shared" si="208"/>
        <v>-9.788384714090792E-2</v>
      </c>
      <c r="CF129" s="73">
        <f t="shared" si="208"/>
        <v>-0.39140882159295953</v>
      </c>
      <c r="CG129" s="73">
        <f t="shared" si="208"/>
        <v>-0.80460850496315306</v>
      </c>
      <c r="CH129" s="14">
        <f t="shared" si="141"/>
        <v>73.934536124118651</v>
      </c>
      <c r="CI129" s="14">
        <f t="shared" si="142"/>
        <v>0.19843029675797358</v>
      </c>
      <c r="CJ129" s="14">
        <f t="shared" si="184"/>
        <v>99.83465483137806</v>
      </c>
      <c r="CK129" s="264">
        <f t="shared" si="185"/>
        <v>0.26689372172092068</v>
      </c>
      <c r="CL129" s="81">
        <f t="shared" si="143"/>
        <v>404.19456768899965</v>
      </c>
      <c r="CM129" s="81">
        <f t="shared" si="144"/>
        <v>0.24297722360159929</v>
      </c>
      <c r="CN129" s="40">
        <f t="shared" si="145"/>
        <v>165.75939978100001</v>
      </c>
      <c r="CO129" s="40">
        <f>SUMIFS($CN$3:$CN129,$D$3:$D129,D129)</f>
        <v>1293.3162761469998</v>
      </c>
      <c r="CP129" s="40">
        <f t="shared" si="186"/>
        <v>3177.5685482649997</v>
      </c>
      <c r="CQ129" s="73">
        <f t="shared" si="209"/>
        <v>-0.32306906908521216</v>
      </c>
      <c r="CR129" s="73">
        <f t="shared" si="209"/>
        <v>0.29632368098474737</v>
      </c>
      <c r="CS129" s="73">
        <f t="shared" si="209"/>
        <v>0.21788847122403721</v>
      </c>
      <c r="CT129" s="40">
        <f t="shared" si="146"/>
        <v>37.127236874631187</v>
      </c>
      <c r="CU129" s="40">
        <f t="shared" si="147"/>
        <v>9.9644483039278253E-2</v>
      </c>
      <c r="CV129" s="40">
        <f t="shared" si="148"/>
        <v>0.77746319010093345</v>
      </c>
      <c r="CW129" s="40">
        <f t="shared" si="187"/>
        <v>738.804188315744</v>
      </c>
      <c r="CX129" s="267">
        <f t="shared" si="188"/>
        <v>1.9101612079439299</v>
      </c>
      <c r="CY129" s="67">
        <v>63.633148646999992</v>
      </c>
      <c r="CZ129" s="67">
        <f t="shared" si="149"/>
        <v>14.252724044712592</v>
      </c>
      <c r="DA129" s="67">
        <f t="shared" si="189"/>
        <v>395.67948776114821</v>
      </c>
      <c r="DB129" s="67">
        <v>0</v>
      </c>
      <c r="DC129" s="67">
        <f t="shared" si="150"/>
        <v>0</v>
      </c>
      <c r="DD129" s="67">
        <f t="shared" si="151"/>
        <v>102.12625113400003</v>
      </c>
      <c r="DE129" s="67">
        <f t="shared" si="152"/>
        <v>22.874512829918601</v>
      </c>
      <c r="DF129" s="81">
        <f t="shared" si="153"/>
        <v>1753.1577169700001</v>
      </c>
      <c r="DG129" s="81">
        <f t="shared" si="154"/>
        <v>1.0538919338788586</v>
      </c>
      <c r="DH129" s="40">
        <f t="shared" si="155"/>
        <v>164.33099645299961</v>
      </c>
      <c r="DI129" s="40">
        <f>SUMIFS($DH$3:$DH129,$D$3:$D129,D129)</f>
        <v>-323.48068197199984</v>
      </c>
      <c r="DJ129" s="40">
        <f t="shared" si="170"/>
        <v>-2733.5886934009995</v>
      </c>
      <c r="DK129" s="40">
        <f t="shared" si="156"/>
        <v>36.807299249487464</v>
      </c>
      <c r="DL129" s="40">
        <f t="shared" si="190"/>
        <v>-638.96953348436614</v>
      </c>
      <c r="DM129" s="73">
        <f t="shared" si="210"/>
        <v>0.35768374583468066</v>
      </c>
      <c r="DN129" s="73">
        <f t="shared" si="210"/>
        <v>-1.5428486437485698</v>
      </c>
      <c r="DO129" s="73">
        <f t="shared" si="210"/>
        <v>7.1158198993554667</v>
      </c>
      <c r="DP129" s="67">
        <f t="shared" si="157"/>
        <v>9.8785813718695326E-2</v>
      </c>
      <c r="DQ129" s="264">
        <f t="shared" si="191"/>
        <v>-1.643267486223009</v>
      </c>
      <c r="DR129" s="81">
        <f t="shared" si="158"/>
        <v>238.43516790799961</v>
      </c>
      <c r="DS129" s="81">
        <f t="shared" si="192"/>
        <v>-2395.8746088989997</v>
      </c>
      <c r="DT129" s="81">
        <f t="shared" si="159"/>
        <v>0.14333274056232104</v>
      </c>
      <c r="DU129" s="264">
        <f t="shared" si="193"/>
        <v>-1.4402542911357634</v>
      </c>
      <c r="DV129" s="70">
        <v>869.59951545700005</v>
      </c>
      <c r="DW129" s="70">
        <v>969.368322208</v>
      </c>
      <c r="DX129" s="217">
        <v>83.558994197292066</v>
      </c>
      <c r="DY129" s="218">
        <f t="shared" si="160"/>
        <v>2294.7723723140998</v>
      </c>
      <c r="DZ129" s="218">
        <f t="shared" si="194"/>
        <v>25531.420911532128</v>
      </c>
      <c r="EA129" s="71">
        <f t="shared" si="215"/>
        <v>1.5509710438495361E-2</v>
      </c>
      <c r="EB129" s="219">
        <f t="shared" si="161"/>
        <v>1655.0684209585877</v>
      </c>
      <c r="EC129" s="219">
        <f t="shared" si="195"/>
        <v>17222.336307770747</v>
      </c>
      <c r="ED129" s="71">
        <f t="shared" si="216"/>
        <v>1.3646744181488257E-2</v>
      </c>
      <c r="EE129" s="219">
        <f t="shared" si="162"/>
        <v>1899.7336342285028</v>
      </c>
      <c r="EF129" s="219">
        <f t="shared" si="196"/>
        <v>24994.47770271956</v>
      </c>
      <c r="EG129" s="71">
        <f t="shared" si="217"/>
        <v>0.12002647288369106</v>
      </c>
      <c r="EH129" s="219">
        <f t="shared" si="163"/>
        <v>198.37409649716901</v>
      </c>
      <c r="EI129" s="219">
        <f t="shared" si="197"/>
        <v>3851.1250369513914</v>
      </c>
      <c r="EJ129" s="74">
        <f t="shared" si="218"/>
        <v>0.18324201327485534</v>
      </c>
    </row>
    <row r="130" spans="1:140">
      <c r="A130" s="66">
        <v>41487</v>
      </c>
      <c r="B130" s="86">
        <f t="shared" si="110"/>
        <v>8</v>
      </c>
      <c r="C130" t="str">
        <f t="shared" si="111"/>
        <v>Agosto</v>
      </c>
      <c r="D130">
        <f t="shared" si="164"/>
        <v>2013</v>
      </c>
      <c r="E130" s="65">
        <f t="shared" si="112"/>
        <v>166350.80510745419</v>
      </c>
      <c r="F130" s="65">
        <f t="shared" si="113"/>
        <v>4429.5671428571422</v>
      </c>
      <c r="G130" s="40">
        <f t="shared" si="114"/>
        <v>1573.8166161500001</v>
      </c>
      <c r="H130" s="67">
        <f t="shared" si="165"/>
        <v>0.94608295711787771</v>
      </c>
      <c r="I130" s="67">
        <f>SUMIFS($G$3:$G130,$D$3:$D130,D130)</f>
        <v>13818.074283581998</v>
      </c>
      <c r="J130" s="14">
        <f t="shared" si="171"/>
        <v>21084.538930391005</v>
      </c>
      <c r="K130" s="14">
        <f t="shared" si="172"/>
        <v>12.674744144924013</v>
      </c>
      <c r="L130" s="71">
        <f t="shared" si="198"/>
        <v>3.3483500403894029E-2</v>
      </c>
      <c r="M130" s="71">
        <f t="shared" si="199"/>
        <v>-9.8181211060788254E-4</v>
      </c>
      <c r="N130" s="71">
        <f t="shared" si="211"/>
        <v>3.2506119123995258E-2</v>
      </c>
      <c r="O130" s="67">
        <f t="shared" si="115"/>
        <v>1122.135582982</v>
      </c>
      <c r="P130" s="67">
        <f t="shared" si="116"/>
        <v>0.67455975476473184</v>
      </c>
      <c r="Q130" s="67">
        <f>SUMIFS($O$3:$O130,$D$3:$D130,D130)</f>
        <v>9466.5285830739995</v>
      </c>
      <c r="R130" s="67">
        <f t="shared" si="168"/>
        <v>14276.090031117999</v>
      </c>
      <c r="S130" s="71">
        <f t="shared" si="200"/>
        <v>4.9590415188143444E-2</v>
      </c>
      <c r="T130" s="71">
        <f t="shared" si="201"/>
        <v>4.4750510288465772E-2</v>
      </c>
      <c r="U130" s="71">
        <f t="shared" si="201"/>
        <v>3.4458144712005145E-2</v>
      </c>
      <c r="V130" s="67">
        <v>496.30252286541668</v>
      </c>
      <c r="W130" s="67">
        <f t="shared" si="173"/>
        <v>7452.4627106770677</v>
      </c>
      <c r="X130" s="71">
        <f t="shared" si="212"/>
        <v>9.3075336887486371E-2</v>
      </c>
      <c r="Y130" s="71">
        <f t="shared" si="202"/>
        <v>0.11207663766568388</v>
      </c>
      <c r="Z130" s="67">
        <v>617.75364468699991</v>
      </c>
      <c r="AA130" s="67">
        <f t="shared" si="174"/>
        <v>6762.2675717479997</v>
      </c>
      <c r="AB130" s="71">
        <f t="shared" si="213"/>
        <v>-2.4748787471451594E-2</v>
      </c>
      <c r="AC130" s="71">
        <f t="shared" si="203"/>
        <v>-3.8379271408263138E-2</v>
      </c>
      <c r="AD130" s="67">
        <v>360.91843873599998</v>
      </c>
      <c r="AE130" s="67">
        <v>338.625049074</v>
      </c>
      <c r="AF130" s="71">
        <f t="shared" si="204"/>
        <v>0.20250291954420252</v>
      </c>
      <c r="AG130" s="71">
        <f t="shared" si="205"/>
        <v>9.0825063717560495E-2</v>
      </c>
      <c r="AH130" s="67">
        <f t="shared" si="117"/>
        <v>58.431393237999998</v>
      </c>
      <c r="AI130" s="67">
        <f t="shared" si="118"/>
        <v>3.512540453306269E-2</v>
      </c>
      <c r="AJ130" s="67">
        <f t="shared" si="119"/>
        <v>75.812637014999993</v>
      </c>
      <c r="AK130" s="67">
        <f t="shared" si="120"/>
        <v>4.5573952567304302E-2</v>
      </c>
      <c r="AL130" s="67">
        <f t="shared" si="121"/>
        <v>317.43700291500005</v>
      </c>
      <c r="AM130" s="67">
        <f t="shared" si="122"/>
        <v>71.663210575073961</v>
      </c>
      <c r="AN130" s="67">
        <v>237.48968396699996</v>
      </c>
      <c r="AO130" s="67">
        <f t="shared" si="123"/>
        <v>53.614648182940805</v>
      </c>
      <c r="AP130" s="81">
        <f>SUMIFS($AO$3:$AO130,$D$3:$D130,D130)</f>
        <v>444.78553664752246</v>
      </c>
      <c r="AQ130" s="67">
        <v>0</v>
      </c>
      <c r="AR130" s="67">
        <f t="shared" si="124"/>
        <v>0</v>
      </c>
      <c r="AS130" s="81">
        <f>SUMIFS($AR$3:$AR130,$D$3:$D130,D130)</f>
        <v>71.561780231944581</v>
      </c>
      <c r="AT130" s="67">
        <f t="shared" si="166"/>
        <v>79.947318948000088</v>
      </c>
      <c r="AU130" s="79">
        <f t="shared" si="125"/>
        <v>237.48968396699996</v>
      </c>
      <c r="AV130" s="40">
        <f t="shared" si="126"/>
        <v>1496.6527293269999</v>
      </c>
      <c r="AW130" s="67">
        <f t="shared" si="127"/>
        <v>0.89969671523996408</v>
      </c>
      <c r="AX130" s="67">
        <f>SUMIFS($AV$3:$AV130,$D$3:$D130,D130)</f>
        <v>12771.074802583998</v>
      </c>
      <c r="AY130" s="67">
        <f t="shared" si="175"/>
        <v>20667.461800795001</v>
      </c>
      <c r="AZ130" s="67">
        <f t="shared" si="176"/>
        <v>12.424022707581649</v>
      </c>
      <c r="BA130" s="262">
        <f t="shared" si="128"/>
        <v>1419.5047356229998</v>
      </c>
      <c r="BB130" s="262">
        <f t="shared" si="129"/>
        <v>0.85332002733985668</v>
      </c>
      <c r="BC130" s="262">
        <f t="shared" si="177"/>
        <v>18363.140550886001</v>
      </c>
      <c r="BD130" s="262">
        <f t="shared" si="178"/>
        <v>11.038804734984206</v>
      </c>
      <c r="BE130" s="260">
        <f t="shared" si="130"/>
        <v>1400.5792860649997</v>
      </c>
      <c r="BF130" s="260">
        <f t="shared" si="131"/>
        <v>0.84194319658404804</v>
      </c>
      <c r="BG130" s="260">
        <f t="shared" si="179"/>
        <v>18045.019991043999</v>
      </c>
      <c r="BH130" s="260">
        <f t="shared" si="180"/>
        <v>10.847569976825678</v>
      </c>
      <c r="BI130" s="71">
        <f t="shared" si="206"/>
        <v>1.723378718856905E-2</v>
      </c>
      <c r="BJ130" s="71">
        <f t="shared" si="181"/>
        <v>9.4093487897909611E-2</v>
      </c>
      <c r="BK130" s="74">
        <f t="shared" si="219"/>
        <v>0.14108673292305607</v>
      </c>
      <c r="BL130" s="67">
        <f t="shared" si="132"/>
        <v>889.2368833349999</v>
      </c>
      <c r="BM130" s="67">
        <f>SUMIFS($BL$3:$BL130,$D$3:$D130,D130)</f>
        <v>6980.7558416599995</v>
      </c>
      <c r="BN130" s="67">
        <f t="shared" si="182"/>
        <v>11038.312695047998</v>
      </c>
      <c r="BO130" s="71">
        <f t="shared" si="207"/>
        <v>0.11980299973212372</v>
      </c>
      <c r="BP130" s="71">
        <f t="shared" si="207"/>
        <v>0.12356314836560811</v>
      </c>
      <c r="BQ130" s="71">
        <f t="shared" si="207"/>
        <v>0.17960759856419584</v>
      </c>
      <c r="BR130" s="67">
        <v>575.41729530299995</v>
      </c>
      <c r="BS130" s="67">
        <f t="shared" si="167"/>
        <v>313.81958803199996</v>
      </c>
      <c r="BT130" s="67">
        <f t="shared" si="133"/>
        <v>81.914234347000004</v>
      </c>
      <c r="BU130" s="67">
        <f t="shared" si="134"/>
        <v>18.925449558</v>
      </c>
      <c r="BV130" s="67">
        <f t="shared" si="135"/>
        <v>4.2725279801928409</v>
      </c>
      <c r="BW130" s="67">
        <f t="shared" si="136"/>
        <v>1.1376830755808557E-2</v>
      </c>
      <c r="BX130" s="67">
        <f t="shared" si="183"/>
        <v>318.12055984199998</v>
      </c>
      <c r="BY130" s="67">
        <f t="shared" si="137"/>
        <v>214.30844021899998</v>
      </c>
      <c r="BZ130" s="67">
        <f t="shared" si="138"/>
        <v>271.01398129099999</v>
      </c>
      <c r="CA130" s="67">
        <f t="shared" si="139"/>
        <v>21.253740576999999</v>
      </c>
      <c r="CB130" s="40">
        <f t="shared" si="140"/>
        <v>77.163886823000212</v>
      </c>
      <c r="CC130" s="40">
        <f>SUMIFS($CB$3:$CB130,$D$3:$D130,D130)</f>
        <v>1046.9994809980003</v>
      </c>
      <c r="CD130" s="40">
        <f t="shared" si="169"/>
        <v>417.07712959599962</v>
      </c>
      <c r="CE130" s="73">
        <f t="shared" si="208"/>
        <v>-0.25851447190839005</v>
      </c>
      <c r="CF130" s="73">
        <f t="shared" si="208"/>
        <v>-0.38326230475248335</v>
      </c>
      <c r="CG130" s="73">
        <f t="shared" si="208"/>
        <v>-0.81934180547117696</v>
      </c>
      <c r="CH130" s="14">
        <f t="shared" si="141"/>
        <v>17.420186743851513</v>
      </c>
      <c r="CI130" s="14">
        <f t="shared" si="142"/>
        <v>4.6386241877913514E-2</v>
      </c>
      <c r="CJ130" s="14">
        <f t="shared" si="184"/>
        <v>93.664730961433918</v>
      </c>
      <c r="CK130" s="264">
        <f t="shared" si="185"/>
        <v>0.25072143734236146</v>
      </c>
      <c r="CL130" s="81">
        <f t="shared" si="143"/>
        <v>96.089336381000209</v>
      </c>
      <c r="CM130" s="81">
        <f t="shared" si="144"/>
        <v>5.7763072633722073E-2</v>
      </c>
      <c r="CN130" s="40">
        <f t="shared" si="145"/>
        <v>88.106290153000003</v>
      </c>
      <c r="CO130" s="40">
        <f>SUMIFS($CN$3:$CN130,$D$3:$D130,D130)</f>
        <v>1381.4225662999997</v>
      </c>
      <c r="CP130" s="40">
        <f t="shared" si="186"/>
        <v>3039.3482875879995</v>
      </c>
      <c r="CQ130" s="73">
        <f t="shared" si="209"/>
        <v>-0.61071164726413807</v>
      </c>
      <c r="CR130" s="73">
        <f t="shared" si="209"/>
        <v>0.12860712045480605</v>
      </c>
      <c r="CS130" s="73">
        <f t="shared" si="209"/>
        <v>0.13570406145409097</v>
      </c>
      <c r="CT130" s="40">
        <f t="shared" si="146"/>
        <v>19.890496590637529</v>
      </c>
      <c r="CU130" s="40">
        <f t="shared" si="147"/>
        <v>5.2964150126047063E-2</v>
      </c>
      <c r="CV130" s="40">
        <f t="shared" si="148"/>
        <v>0.8304273402269805</v>
      </c>
      <c r="CW130" s="40">
        <f t="shared" si="187"/>
        <v>707.39034952310021</v>
      </c>
      <c r="CX130" s="267">
        <f t="shared" si="188"/>
        <v>1.8270715826260862</v>
      </c>
      <c r="CY130" s="67">
        <v>43.800520421999991</v>
      </c>
      <c r="CZ130" s="67">
        <f t="shared" si="149"/>
        <v>9.8882168413746978</v>
      </c>
      <c r="DA130" s="67">
        <f t="shared" si="189"/>
        <v>372.28624752306706</v>
      </c>
      <c r="DB130" s="67">
        <v>0</v>
      </c>
      <c r="DC130" s="67">
        <f t="shared" si="150"/>
        <v>0</v>
      </c>
      <c r="DD130" s="67">
        <f t="shared" si="151"/>
        <v>44.305769731000012</v>
      </c>
      <c r="DE130" s="67">
        <f t="shared" si="152"/>
        <v>10.002279749262831</v>
      </c>
      <c r="DF130" s="81">
        <f t="shared" si="153"/>
        <v>1584.7590194799998</v>
      </c>
      <c r="DG130" s="81">
        <f t="shared" si="154"/>
        <v>0.95266086536601113</v>
      </c>
      <c r="DH130" s="40">
        <f t="shared" si="155"/>
        <v>-10.942403329999792</v>
      </c>
      <c r="DI130" s="40">
        <f>SUMIFS($DH$3:$DH130,$D$3:$D130,D130)</f>
        <v>-334.42308530199966</v>
      </c>
      <c r="DJ130" s="40">
        <f t="shared" si="170"/>
        <v>-2622.2711579920001</v>
      </c>
      <c r="DK130" s="40">
        <f t="shared" si="156"/>
        <v>-2.4703098467860145</v>
      </c>
      <c r="DL130" s="40">
        <f t="shared" si="190"/>
        <v>-613.72561856166635</v>
      </c>
      <c r="DM130" s="73">
        <f t="shared" si="210"/>
        <v>-0.91049886460879359</v>
      </c>
      <c r="DN130" s="73">
        <f t="shared" si="210"/>
        <v>-1.7060778572027102</v>
      </c>
      <c r="DO130" s="73">
        <f t="shared" si="210"/>
        <v>6.1349161051632484</v>
      </c>
      <c r="DP130" s="67">
        <f t="shared" si="157"/>
        <v>-6.5779082481335479E-3</v>
      </c>
      <c r="DQ130" s="264">
        <f t="shared" si="191"/>
        <v>-1.576350145283725</v>
      </c>
      <c r="DR130" s="81">
        <f t="shared" si="158"/>
        <v>7.9830462280002088</v>
      </c>
      <c r="DS130" s="81">
        <f t="shared" si="192"/>
        <v>-2304.1505981500004</v>
      </c>
      <c r="DT130" s="81">
        <f t="shared" si="159"/>
        <v>4.7989225076750094E-3</v>
      </c>
      <c r="DU130" s="264">
        <f t="shared" si="193"/>
        <v>-1.3851153871251995</v>
      </c>
      <c r="DV130" s="70">
        <v>873.53872027399996</v>
      </c>
      <c r="DW130" s="70">
        <v>970.70129577299997</v>
      </c>
      <c r="DX130" s="217">
        <v>84.074790457769183</v>
      </c>
      <c r="DY130" s="218">
        <f t="shared" si="160"/>
        <v>1871.9245181354679</v>
      </c>
      <c r="DZ130" s="218">
        <f t="shared" si="194"/>
        <v>25471.81300272009</v>
      </c>
      <c r="EA130" s="71">
        <f t="shared" si="215"/>
        <v>6.7674270467914521E-3</v>
      </c>
      <c r="EB130" s="219">
        <f t="shared" si="161"/>
        <v>1334.6873383474554</v>
      </c>
      <c r="EC130" s="219">
        <f t="shared" si="195"/>
        <v>17246.192504909159</v>
      </c>
      <c r="ED130" s="71">
        <f t="shared" si="216"/>
        <v>8.814208952834246E-3</v>
      </c>
      <c r="EE130" s="219">
        <f t="shared" si="162"/>
        <v>1780.1444656335711</v>
      </c>
      <c r="EF130" s="219">
        <f t="shared" si="196"/>
        <v>24970.684457099804</v>
      </c>
      <c r="EG130" s="71">
        <f t="shared" si="217"/>
        <v>0.11313536153546688</v>
      </c>
      <c r="EH130" s="219">
        <f t="shared" si="163"/>
        <v>104.79513499026302</v>
      </c>
      <c r="EI130" s="219">
        <f t="shared" si="197"/>
        <v>3678.4241400544361</v>
      </c>
      <c r="EJ130" s="74">
        <f t="shared" si="218"/>
        <v>0.10410102854354553</v>
      </c>
    </row>
    <row r="131" spans="1:140">
      <c r="A131" s="66">
        <v>41518</v>
      </c>
      <c r="B131" s="86">
        <f t="shared" ref="B131:B194" si="220">MONTH(A131)</f>
        <v>9</v>
      </c>
      <c r="C131" t="str">
        <f t="shared" ref="C131:C194" si="221">VLOOKUP(MONTH(A131),Meses,2,0)</f>
        <v>Septiembre</v>
      </c>
      <c r="D131">
        <f t="shared" si="164"/>
        <v>2013</v>
      </c>
      <c r="E131" s="65">
        <f t="shared" ref="E131:E194" si="222">VLOOKUP(D131,PIBNOMG,2,0)</f>
        <v>166350.80510745419</v>
      </c>
      <c r="F131" s="65">
        <f t="shared" ref="F131:F194" si="223">VLOOKUP(A131,TC_mes,2,0)</f>
        <v>4446.4216666666662</v>
      </c>
      <c r="G131" s="40">
        <f t="shared" ref="G131:G194" si="224">O131+AH131+AJ131+AL131</f>
        <v>1837.4117233030001</v>
      </c>
      <c r="H131" s="67">
        <f t="shared" si="165"/>
        <v>1.1045403249573247</v>
      </c>
      <c r="I131" s="67">
        <f>SUMIFS($G$3:$G131,$D$3:$D131,D131)</f>
        <v>15655.486006884999</v>
      </c>
      <c r="J131" s="14">
        <f t="shared" si="171"/>
        <v>21060.796009970003</v>
      </c>
      <c r="K131" s="14">
        <f t="shared" si="172"/>
        <v>12.660471343295152</v>
      </c>
      <c r="L131" s="71">
        <f t="shared" si="198"/>
        <v>2.7833324268836224E-2</v>
      </c>
      <c r="M131" s="71">
        <f t="shared" si="199"/>
        <v>-1.275709168019068E-2</v>
      </c>
      <c r="N131" s="71">
        <f t="shared" si="211"/>
        <v>1.8766828172333216E-2</v>
      </c>
      <c r="O131" s="67">
        <f t="shared" ref="O131:O194" si="225">HLOOKUP(A131,serie_situfin,4,0)</f>
        <v>1413.9699052819999</v>
      </c>
      <c r="P131" s="67">
        <f t="shared" ref="P131:P194" si="226">O131/E131*100</f>
        <v>0.84999282352053973</v>
      </c>
      <c r="Q131" s="67">
        <f>SUMIFS($O$3:$O131,$D$3:$D131,D131)</f>
        <v>10880.498488355999</v>
      </c>
      <c r="R131" s="67">
        <f t="shared" si="168"/>
        <v>14369.958599652</v>
      </c>
      <c r="S131" s="71">
        <f t="shared" si="200"/>
        <v>7.1107093009420197E-2</v>
      </c>
      <c r="T131" s="71">
        <f t="shared" si="201"/>
        <v>4.8102102487445952E-2</v>
      </c>
      <c r="U131" s="71">
        <f t="shared" si="201"/>
        <v>4.0670662525713608E-2</v>
      </c>
      <c r="V131" s="67">
        <v>821.70570127441647</v>
      </c>
      <c r="W131" s="67">
        <f t="shared" si="173"/>
        <v>7522.0342799467244</v>
      </c>
      <c r="X131" s="71">
        <f t="shared" si="212"/>
        <v>9.7595038851907123E-2</v>
      </c>
      <c r="Y131" s="71">
        <f t="shared" si="202"/>
        <v>9.2498885915760498E-2</v>
      </c>
      <c r="Z131" s="67">
        <v>625.76955884400013</v>
      </c>
      <c r="AA131" s="67">
        <f t="shared" si="174"/>
        <v>6820.2184536060004</v>
      </c>
      <c r="AB131" s="71">
        <f t="shared" si="213"/>
        <v>-1.2826719825904997E-2</v>
      </c>
      <c r="AC131" s="71">
        <f t="shared" si="203"/>
        <v>0.10205878074600383</v>
      </c>
      <c r="AD131" s="67">
        <v>384.42700000000002</v>
      </c>
      <c r="AE131" s="67">
        <v>313.66345388599996</v>
      </c>
      <c r="AF131" s="71">
        <f t="shared" si="204"/>
        <v>0.24597102699994311</v>
      </c>
      <c r="AG131" s="71">
        <f t="shared" si="205"/>
        <v>0.10522058540358992</v>
      </c>
      <c r="AH131" s="67">
        <f t="shared" ref="AH131:AH194" si="227">HLOOKUP(A131,serie_situfin,13,0)</f>
        <v>62.682013089000002</v>
      </c>
      <c r="AI131" s="67">
        <f t="shared" ref="AI131:AI194" si="228">AH131/E131*100</f>
        <v>3.7680619007831428E-2</v>
      </c>
      <c r="AJ131" s="67">
        <f t="shared" ref="AJ131:AJ194" si="229">HLOOKUP(A131,serie_situfin,15,0)</f>
        <v>47.001494772999997</v>
      </c>
      <c r="AK131" s="67">
        <f t="shared" ref="AK131:AK194" si="230">AJ131/E131*100</f>
        <v>2.825444381987777E-2</v>
      </c>
      <c r="AL131" s="67">
        <f t="shared" ref="AL131:AL194" si="231">HLOOKUP(A131,serie_situfin,25,0)</f>
        <v>313.75831015900002</v>
      </c>
      <c r="AM131" s="67">
        <f t="shared" ref="AM131:AM194" si="232">AL131*1000/F131</f>
        <v>70.564227525054804</v>
      </c>
      <c r="AN131" s="67">
        <v>241.470417978</v>
      </c>
      <c r="AO131" s="67">
        <f t="shared" ref="AO131:AO194" si="233">AN131*1000/F131</f>
        <v>54.306684358845864</v>
      </c>
      <c r="AP131" s="81">
        <f>SUMIFS($AO$3:$AO131,$D$3:$D131,D131)</f>
        <v>499.09222100636833</v>
      </c>
      <c r="AQ131" s="67">
        <v>0</v>
      </c>
      <c r="AR131" s="67">
        <f t="shared" ref="AR131:AR194" si="234">AQ131*1000/F131</f>
        <v>0</v>
      </c>
      <c r="AS131" s="81">
        <f>SUMIFS($AR$3:$AR131,$D$3:$D131,D131)</f>
        <v>71.561780231944581</v>
      </c>
      <c r="AT131" s="67">
        <f t="shared" si="166"/>
        <v>72.287892181000018</v>
      </c>
      <c r="AU131" s="79">
        <f t="shared" ref="AU131:AU194" si="235">AN131+AQ131</f>
        <v>241.470417978</v>
      </c>
      <c r="AV131" s="40">
        <f t="shared" ref="AV131:AV194" si="236">BL131+BT131+BU131+BY131+BZ131+CA131</f>
        <v>1543.4637223269999</v>
      </c>
      <c r="AW131" s="67">
        <f t="shared" ref="AW131:AW194" si="237">+AV131/E131*100</f>
        <v>0.92783664096485774</v>
      </c>
      <c r="AX131" s="67">
        <f>SUMIFS($AV$3:$AV131,$D$3:$D131,D131)</f>
        <v>14314.538524910999</v>
      </c>
      <c r="AY131" s="67">
        <f t="shared" si="175"/>
        <v>20868.725988352002</v>
      </c>
      <c r="AZ131" s="67">
        <f t="shared" si="176"/>
        <v>12.545010512496086</v>
      </c>
      <c r="BA131" s="262">
        <f t="shared" ref="BA131:BA194" si="238">HLOOKUP(A131,serie_situfin,34,0)-(HLOOKUP(A131,serie_situfin,48,0)+HLOOKUP(A131,serie_situfin,51,0)+HLOOKUP(A131,serie_situfin,54,0)+HLOOKUP(A131,serie_situfin,66,0))</f>
        <v>1442.7174085219999</v>
      </c>
      <c r="BB131" s="262">
        <f t="shared" ref="BB131:BB194" si="239">BA131/$E131*100</f>
        <v>0.86727407636535192</v>
      </c>
      <c r="BC131" s="262">
        <f t="shared" si="177"/>
        <v>18503.550102472</v>
      </c>
      <c r="BD131" s="262">
        <f t="shared" si="178"/>
        <v>11.123210429020554</v>
      </c>
      <c r="BE131" s="260">
        <f t="shared" ref="BE131:BE194" si="240">BA131-BU131</f>
        <v>1370.543408881</v>
      </c>
      <c r="BF131" s="260">
        <f t="shared" ref="BF131:BF194" si="241">BE131/$E131*100</f>
        <v>0.8238874515790281</v>
      </c>
      <c r="BG131" s="260">
        <f t="shared" si="179"/>
        <v>18153.015340599999</v>
      </c>
      <c r="BH131" s="260">
        <f t="shared" si="180"/>
        <v>10.912490221417366</v>
      </c>
      <c r="BI131" s="71">
        <f t="shared" si="206"/>
        <v>0.14995101871458227</v>
      </c>
      <c r="BJ131" s="71">
        <f t="shared" si="181"/>
        <v>9.9853938814818299E-2</v>
      </c>
      <c r="BK131" s="74">
        <f t="shared" si="219"/>
        <v>0.13909130079833476</v>
      </c>
      <c r="BL131" s="67">
        <f t="shared" ref="BL131:BL194" si="242">HLOOKUP(A131,serie_situfin,35,0)</f>
        <v>901.95537717899981</v>
      </c>
      <c r="BM131" s="67">
        <f>SUMIFS($BL$3:$BL131,$D$3:$D131,D131)</f>
        <v>7882.7112188389992</v>
      </c>
      <c r="BN131" s="67">
        <f t="shared" si="182"/>
        <v>11131.804772906997</v>
      </c>
      <c r="BO131" s="71">
        <f t="shared" si="207"/>
        <v>0.11564170932389417</v>
      </c>
      <c r="BP131" s="71">
        <f t="shared" si="207"/>
        <v>0.12265106702496364</v>
      </c>
      <c r="BQ131" s="71">
        <f t="shared" si="207"/>
        <v>0.16675382255919757</v>
      </c>
      <c r="BR131" s="67">
        <v>575.380229321</v>
      </c>
      <c r="BS131" s="67">
        <f t="shared" si="167"/>
        <v>326.57514785799981</v>
      </c>
      <c r="BT131" s="67">
        <f t="shared" ref="BT131:BT194" si="243">HLOOKUP(A131,serie_situfin,36,0)</f>
        <v>73.612581983000013</v>
      </c>
      <c r="BU131" s="67">
        <f t="shared" ref="BU131:BU194" si="244">HLOOKUP(A131,serie_situfin,41,0)</f>
        <v>72.173999641000009</v>
      </c>
      <c r="BV131" s="67">
        <f t="shared" ref="BV131:BV194" si="245">+BU131*1000/F131</f>
        <v>16.231928739926829</v>
      </c>
      <c r="BW131" s="67">
        <f t="shared" ref="BW131:BW194" si="246">(BU131/E131)*100</f>
        <v>4.3386624786323852E-2</v>
      </c>
      <c r="BX131" s="67">
        <f t="shared" si="183"/>
        <v>350.53476187200005</v>
      </c>
      <c r="BY131" s="67">
        <f t="shared" ref="BY131:BY194" si="247">HLOOKUP(A131,serie_situfin,45,0)</f>
        <v>243.18739838400001</v>
      </c>
      <c r="BZ131" s="67">
        <f t="shared" ref="BZ131:BZ194" si="248">HLOOKUP(A131,serie_situfin,55,0)</f>
        <v>223.09627220900001</v>
      </c>
      <c r="CA131" s="67">
        <f t="shared" ref="CA131:CA194" si="249">HLOOKUP(A131,serie_situfin,59,0)</f>
        <v>29.438092931</v>
      </c>
      <c r="CB131" s="40">
        <f t="shared" ref="CB131:CB194" si="250">G131-AV131</f>
        <v>293.94800097600023</v>
      </c>
      <c r="CC131" s="40">
        <f>SUMIFS($CB$3:$CB131,$D$3:$D131,D131)</f>
        <v>1340.9474819740005</v>
      </c>
      <c r="CD131" s="40">
        <f t="shared" si="169"/>
        <v>192.07002161799983</v>
      </c>
      <c r="CE131" s="73">
        <f t="shared" si="208"/>
        <v>-0.43357720946523015</v>
      </c>
      <c r="CF131" s="73">
        <f t="shared" si="208"/>
        <v>-0.39504215555192634</v>
      </c>
      <c r="CG131" s="73">
        <f t="shared" si="208"/>
        <v>-0.91834900308522527</v>
      </c>
      <c r="CH131" s="14">
        <f t="shared" ref="CH131:CH194" si="251">CB131*1000/F131</f>
        <v>66.108890027149229</v>
      </c>
      <c r="CI131" s="14">
        <f t="shared" ref="CI131:CI194" si="252">CB131/E131*100</f>
        <v>0.17670368399246683</v>
      </c>
      <c r="CJ131" s="14">
        <f t="shared" si="184"/>
        <v>42.484656788542679</v>
      </c>
      <c r="CK131" s="264">
        <f t="shared" si="185"/>
        <v>0.11546083079906487</v>
      </c>
      <c r="CL131" s="81">
        <f t="shared" ref="CL131:CL194" si="253">CB131+BU131</f>
        <v>366.12200061700025</v>
      </c>
      <c r="CM131" s="81">
        <f t="shared" ref="CM131:CM194" si="254">(CL131/E131)*100</f>
        <v>0.22009030877879068</v>
      </c>
      <c r="CN131" s="40">
        <f t="shared" ref="CN131:CN194" si="255">HLOOKUP(A131,serie_situfin,74,0)</f>
        <v>214.94674549400003</v>
      </c>
      <c r="CO131" s="40">
        <f>SUMIFS($CN$3:$CN131,$D$3:$D131,D131)</f>
        <v>1596.3693117939997</v>
      </c>
      <c r="CP131" s="40">
        <f t="shared" si="186"/>
        <v>3075.2139333169998</v>
      </c>
      <c r="CQ131" s="73">
        <f t="shared" si="209"/>
        <v>0.20027599660748607</v>
      </c>
      <c r="CR131" s="73">
        <f t="shared" si="209"/>
        <v>0.1377544753534532</v>
      </c>
      <c r="CS131" s="73">
        <f t="shared" si="209"/>
        <v>0.140912926780143</v>
      </c>
      <c r="CT131" s="40">
        <f t="shared" ref="CT131:CT194" si="256">CN131*1000/F131</f>
        <v>48.341511806085279</v>
      </c>
      <c r="CU131" s="40">
        <f t="shared" ref="CU131:CU194" si="257">(CN131/E131)*100</f>
        <v>0.12921292767723927</v>
      </c>
      <c r="CV131" s="40">
        <f t="shared" ref="CV131:CV194" si="258">(CO131/E131)*100</f>
        <v>0.95964026790421963</v>
      </c>
      <c r="CW131" s="40">
        <f t="shared" si="187"/>
        <v>715.25776956896198</v>
      </c>
      <c r="CX131" s="267">
        <f t="shared" si="188"/>
        <v>1.8486318303843299</v>
      </c>
      <c r="CY131" s="67">
        <v>170.71627263400001</v>
      </c>
      <c r="CZ131" s="67">
        <f t="shared" ref="CZ131:CZ194" si="259">CY131*1000/F131</f>
        <v>38.394080775964795</v>
      </c>
      <c r="DA131" s="67">
        <f t="shared" si="189"/>
        <v>392.75147234075689</v>
      </c>
      <c r="DB131" s="67">
        <v>0</v>
      </c>
      <c r="DC131" s="67">
        <f t="shared" ref="DC131:DC194" si="260">DB131*1000/F131</f>
        <v>0</v>
      </c>
      <c r="DD131" s="67">
        <f t="shared" ref="DD131:DD194" si="261">+CN131-CY131</f>
        <v>44.23047286000002</v>
      </c>
      <c r="DE131" s="67">
        <f t="shared" ref="DE131:DE194" si="262">DD131*1000/F131</f>
        <v>9.947431030120482</v>
      </c>
      <c r="DF131" s="81">
        <f t="shared" ref="DF131:DF194" si="263">AV131+CN131</f>
        <v>1758.4104678209999</v>
      </c>
      <c r="DG131" s="81">
        <f t="shared" ref="DG131:DG194" si="264">(DF131/E131)*100</f>
        <v>1.0570495686420969</v>
      </c>
      <c r="DH131" s="40">
        <f t="shared" ref="DH131:DH194" si="265">CB131-CN131</f>
        <v>79.001255482000204</v>
      </c>
      <c r="DI131" s="40">
        <f>SUMIFS($DH$3:$DH131,$D$3:$D131,D131)</f>
        <v>-255.42182981999946</v>
      </c>
      <c r="DJ131" s="40">
        <f t="shared" si="170"/>
        <v>-2883.143911699</v>
      </c>
      <c r="DK131" s="40">
        <f t="shared" ref="DK131:DK194" si="266">DH131*1000/F131</f>
        <v>17.76737822106395</v>
      </c>
      <c r="DL131" s="40">
        <f t="shared" si="190"/>
        <v>-672.77311278041941</v>
      </c>
      <c r="DM131" s="73">
        <f t="shared" si="210"/>
        <v>-0.76755723195630265</v>
      </c>
      <c r="DN131" s="73">
        <f t="shared" si="210"/>
        <v>-1.3139754712813874</v>
      </c>
      <c r="DO131" s="73">
        <f t="shared" si="210"/>
        <v>7.4039913656736722</v>
      </c>
      <c r="DP131" s="67">
        <f t="shared" ref="DP131:DP194" si="267">+DH131/E131*100</f>
        <v>4.7490756315227568E-2</v>
      </c>
      <c r="DQ131" s="264">
        <f t="shared" si="191"/>
        <v>-1.7331709995852651</v>
      </c>
      <c r="DR131" s="81">
        <f t="shared" ref="DR131:DR194" si="268">DH131+BU131</f>
        <v>151.17525512300023</v>
      </c>
      <c r="DS131" s="81">
        <f t="shared" si="192"/>
        <v>-2532.6091498269998</v>
      </c>
      <c r="DT131" s="81">
        <f t="shared" ref="DT131:DT194" si="269">(DR131/E131)*100</f>
        <v>9.0877381101551427E-2</v>
      </c>
      <c r="DU131" s="264">
        <f t="shared" si="193"/>
        <v>-1.5224507919820782</v>
      </c>
      <c r="DV131" s="70">
        <v>890.70999965800002</v>
      </c>
      <c r="DW131" s="70">
        <v>987.75969254100005</v>
      </c>
      <c r="DX131" s="217">
        <v>84.332688588007741</v>
      </c>
      <c r="DY131" s="218">
        <f t="shared" ref="DY131:DY194" si="270">(G131/DX131)*100</f>
        <v>2178.7657361184656</v>
      </c>
      <c r="DZ131" s="218">
        <f t="shared" si="194"/>
        <v>25372.24341727902</v>
      </c>
      <c r="EA131" s="71">
        <f t="shared" si="215"/>
        <v>-7.1467255591479706E-3</v>
      </c>
      <c r="EB131" s="219">
        <f t="shared" ref="EB131:EB194" si="271">(O131/DX131)*100</f>
        <v>1676.6569748412703</v>
      </c>
      <c r="EC131" s="219">
        <f t="shared" si="195"/>
        <v>17306.845396643763</v>
      </c>
      <c r="ED131" s="71">
        <f t="shared" si="216"/>
        <v>1.4422999862570896E-2</v>
      </c>
      <c r="EE131" s="219">
        <f t="shared" ref="EE131:EE194" si="272">(AV131/DX131)*100</f>
        <v>1830.2081294565571</v>
      </c>
      <c r="EF131" s="219">
        <f t="shared" si="196"/>
        <v>25157.836960330416</v>
      </c>
      <c r="EG131" s="71">
        <f t="shared" si="217"/>
        <v>0.11074044884182421</v>
      </c>
      <c r="EH131" s="219">
        <f t="shared" ref="EH131:EH194" si="273">(CN131/DX131)*100</f>
        <v>254.87951243210554</v>
      </c>
      <c r="EI131" s="219">
        <f t="shared" si="197"/>
        <v>3714.0812485911079</v>
      </c>
      <c r="EJ131" s="74">
        <f t="shared" si="218"/>
        <v>0.10877028638660646</v>
      </c>
    </row>
    <row r="132" spans="1:140">
      <c r="A132" s="66">
        <v>41548</v>
      </c>
      <c r="B132" s="86">
        <f t="shared" si="220"/>
        <v>10</v>
      </c>
      <c r="C132" t="str">
        <f t="shared" si="221"/>
        <v>Octubre</v>
      </c>
      <c r="D132">
        <f t="shared" ref="D132:D195" si="274">YEAR(A132)</f>
        <v>2013</v>
      </c>
      <c r="E132" s="65">
        <f t="shared" si="222"/>
        <v>166350.80510745419</v>
      </c>
      <c r="F132" s="65">
        <f t="shared" si="223"/>
        <v>4444.5984782608684</v>
      </c>
      <c r="G132" s="40">
        <f t="shared" si="224"/>
        <v>1649.0058624630001</v>
      </c>
      <c r="H132" s="67">
        <f t="shared" ref="H132:H195" si="275">G132/E132*100</f>
        <v>0.99128216505945133</v>
      </c>
      <c r="I132" s="67">
        <f>SUMIFS($G$3:$G132,$D$3:$D132,D132)</f>
        <v>17304.491869347999</v>
      </c>
      <c r="J132" s="14">
        <f t="shared" si="171"/>
        <v>21097.909264398</v>
      </c>
      <c r="K132" s="14">
        <f t="shared" si="172"/>
        <v>12.682781577624358</v>
      </c>
      <c r="L132" s="71">
        <f t="shared" si="198"/>
        <v>2.737314048829087E-2</v>
      </c>
      <c r="M132" s="71">
        <f t="shared" si="199"/>
        <v>2.3024644596666866E-2</v>
      </c>
      <c r="N132" s="71">
        <f t="shared" si="211"/>
        <v>2.8360812270052715E-2</v>
      </c>
      <c r="O132" s="67">
        <f t="shared" si="225"/>
        <v>1154.1782461719999</v>
      </c>
      <c r="P132" s="67">
        <f t="shared" si="226"/>
        <v>0.69382185762579229</v>
      </c>
      <c r="Q132" s="67">
        <f>SUMIFS($O$3:$O132,$D$3:$D132,D132)</f>
        <v>12034.676734527999</v>
      </c>
      <c r="R132" s="67">
        <f t="shared" si="168"/>
        <v>14453.989190033999</v>
      </c>
      <c r="S132" s="71">
        <f t="shared" si="200"/>
        <v>7.8522426253381905E-2</v>
      </c>
      <c r="T132" s="71">
        <f t="shared" si="201"/>
        <v>5.0944946782487621E-2</v>
      </c>
      <c r="U132" s="71">
        <f t="shared" si="201"/>
        <v>4.519942659928633E-2</v>
      </c>
      <c r="V132" s="67">
        <v>489.45894292641663</v>
      </c>
      <c r="W132" s="67">
        <f t="shared" si="173"/>
        <v>7587.7975253334844</v>
      </c>
      <c r="X132" s="71">
        <f t="shared" si="212"/>
        <v>0.10202849103936029</v>
      </c>
      <c r="Y132" s="71">
        <f t="shared" si="202"/>
        <v>0.1552133896299539</v>
      </c>
      <c r="Z132" s="67">
        <v>655.03546312100013</v>
      </c>
      <c r="AA132" s="67">
        <f t="shared" si="174"/>
        <v>6845.7287624290002</v>
      </c>
      <c r="AB132" s="71">
        <f t="shared" si="213"/>
        <v>-5.7308645608045161E-3</v>
      </c>
      <c r="AC132" s="71">
        <f t="shared" si="203"/>
        <v>4.0523096891096122E-2</v>
      </c>
      <c r="AD132" s="67">
        <v>362.27148115699998</v>
      </c>
      <c r="AE132" s="67">
        <v>335.829990323</v>
      </c>
      <c r="AF132" s="71">
        <f t="shared" si="204"/>
        <v>0.1766470539967242</v>
      </c>
      <c r="AG132" s="71">
        <f t="shared" si="205"/>
        <v>8.0878374519663954E-2</v>
      </c>
      <c r="AH132" s="67">
        <f t="shared" si="227"/>
        <v>88.814694500000002</v>
      </c>
      <c r="AI132" s="67">
        <f t="shared" si="228"/>
        <v>5.3389999791482956E-2</v>
      </c>
      <c r="AJ132" s="67">
        <f t="shared" si="229"/>
        <v>103.786340908</v>
      </c>
      <c r="AK132" s="67">
        <f t="shared" si="230"/>
        <v>6.2390044244726856E-2</v>
      </c>
      <c r="AL132" s="67">
        <f t="shared" si="231"/>
        <v>302.226580883</v>
      </c>
      <c r="AM132" s="67">
        <f t="shared" si="232"/>
        <v>67.998624028971577</v>
      </c>
      <c r="AN132" s="67">
        <v>235.21247445400002</v>
      </c>
      <c r="AO132" s="67">
        <f t="shared" si="233"/>
        <v>52.920972637788545</v>
      </c>
      <c r="AP132" s="81">
        <f>SUMIFS($AO$3:$AO132,$D$3:$D132,D132)</f>
        <v>552.0131936441569</v>
      </c>
      <c r="AQ132" s="67">
        <v>0</v>
      </c>
      <c r="AR132" s="67">
        <f t="shared" si="234"/>
        <v>0</v>
      </c>
      <c r="AS132" s="81">
        <f>SUMIFS($AR$3:$AR132,$D$3:$D132,D132)</f>
        <v>71.561780231944581</v>
      </c>
      <c r="AT132" s="67">
        <f t="shared" ref="AT132:AT195" si="276">+AL132-AN132-AQ132</f>
        <v>67.01410642899998</v>
      </c>
      <c r="AU132" s="79">
        <f t="shared" si="235"/>
        <v>235.21247445400002</v>
      </c>
      <c r="AV132" s="40">
        <f t="shared" si="236"/>
        <v>1527.3508070790001</v>
      </c>
      <c r="AW132" s="67">
        <f t="shared" si="237"/>
        <v>0.91815053500487043</v>
      </c>
      <c r="AX132" s="67">
        <f>SUMIFS($AV$3:$AV132,$D$3:$D132,D132)</f>
        <v>15841.889331989998</v>
      </c>
      <c r="AY132" s="67">
        <f t="shared" si="175"/>
        <v>20815.600179033001</v>
      </c>
      <c r="AZ132" s="67">
        <f t="shared" si="176"/>
        <v>12.513074502757698</v>
      </c>
      <c r="BA132" s="262">
        <f t="shared" si="238"/>
        <v>1433.4330566240001</v>
      </c>
      <c r="BB132" s="262">
        <f t="shared" si="239"/>
        <v>0.86169288792926191</v>
      </c>
      <c r="BC132" s="262">
        <f t="shared" si="177"/>
        <v>18565.954578866997</v>
      </c>
      <c r="BD132" s="262">
        <f t="shared" si="178"/>
        <v>11.160724209825332</v>
      </c>
      <c r="BE132" s="260">
        <f t="shared" si="240"/>
        <v>1418.8270122660001</v>
      </c>
      <c r="BF132" s="260">
        <f t="shared" si="241"/>
        <v>0.85291262122206735</v>
      </c>
      <c r="BG132" s="260">
        <f t="shared" si="179"/>
        <v>18212.050415201003</v>
      </c>
      <c r="BH132" s="260">
        <f t="shared" si="180"/>
        <v>10.947978522518687</v>
      </c>
      <c r="BI132" s="71">
        <f t="shared" si="206"/>
        <v>-3.3613790148997569E-2</v>
      </c>
      <c r="BJ132" s="71">
        <f t="shared" si="181"/>
        <v>8.5401281661565687E-2</v>
      </c>
      <c r="BK132" s="74">
        <f t="shared" si="219"/>
        <v>0.11327322022858044</v>
      </c>
      <c r="BL132" s="67">
        <f t="shared" si="242"/>
        <v>881.066039746</v>
      </c>
      <c r="BM132" s="67">
        <f>SUMIFS($BL$3:$BL132,$D$3:$D132,D132)</f>
        <v>8763.7772585849998</v>
      </c>
      <c r="BN132" s="67">
        <f t="shared" si="182"/>
        <v>11187.156360233997</v>
      </c>
      <c r="BO132" s="71">
        <f t="shared" si="207"/>
        <v>6.7034780806903171E-2</v>
      </c>
      <c r="BP132" s="71">
        <f t="shared" si="207"/>
        <v>0.11679891601325632</v>
      </c>
      <c r="BQ132" s="71">
        <f t="shared" si="207"/>
        <v>0.14815790644060933</v>
      </c>
      <c r="BR132" s="67">
        <v>575.42263747200002</v>
      </c>
      <c r="BS132" s="67">
        <f t="shared" ref="BS132:BS195" si="277">+BL132-BR132</f>
        <v>305.64340227399998</v>
      </c>
      <c r="BT132" s="67">
        <f t="shared" si="243"/>
        <v>90.404079540000012</v>
      </c>
      <c r="BU132" s="67">
        <f t="shared" si="244"/>
        <v>14.606044358</v>
      </c>
      <c r="BV132" s="67">
        <f t="shared" si="245"/>
        <v>3.2862460871190362</v>
      </c>
      <c r="BW132" s="67">
        <f t="shared" si="246"/>
        <v>8.7802667071946155E-3</v>
      </c>
      <c r="BX132" s="67">
        <f t="shared" si="183"/>
        <v>353.90416366600004</v>
      </c>
      <c r="BY132" s="67">
        <f t="shared" si="247"/>
        <v>259.66013497599999</v>
      </c>
      <c r="BZ132" s="67">
        <f t="shared" si="248"/>
        <v>251.19132636099999</v>
      </c>
      <c r="CA132" s="67">
        <f t="shared" si="249"/>
        <v>30.423182098000005</v>
      </c>
      <c r="CB132" s="40">
        <f t="shared" si="250"/>
        <v>121.65505538399998</v>
      </c>
      <c r="CC132" s="40">
        <f>SUMIFS($CB$3:$CB132,$D$3:$D132,D132)</f>
        <v>1462.6025373580005</v>
      </c>
      <c r="CD132" s="40">
        <f t="shared" si="169"/>
        <v>282.30908536500033</v>
      </c>
      <c r="CE132" s="73">
        <f t="shared" si="208"/>
        <v>2.8723926587987587</v>
      </c>
      <c r="CF132" s="73">
        <f t="shared" si="208"/>
        <v>-0.34937973060326888</v>
      </c>
      <c r="CG132" s="73">
        <f t="shared" si="208"/>
        <v>-0.84474870084115361</v>
      </c>
      <c r="CH132" s="14">
        <f t="shared" si="251"/>
        <v>27.371438832783497</v>
      </c>
      <c r="CI132" s="14">
        <f t="shared" si="252"/>
        <v>7.3131630054580732E-2</v>
      </c>
      <c r="CJ132" s="14">
        <f t="shared" si="184"/>
        <v>62.804265260916907</v>
      </c>
      <c r="CK132" s="264">
        <f t="shared" si="185"/>
        <v>0.16970707486666084</v>
      </c>
      <c r="CL132" s="81">
        <f t="shared" si="253"/>
        <v>136.26109974199997</v>
      </c>
      <c r="CM132" s="81">
        <f t="shared" si="254"/>
        <v>8.1911896761775335E-2</v>
      </c>
      <c r="CN132" s="40">
        <f t="shared" si="255"/>
        <v>266.29734855200007</v>
      </c>
      <c r="CO132" s="40">
        <f>SUMIFS($CN$3:$CN132,$D$3:$D132,D132)</f>
        <v>1862.6666603459998</v>
      </c>
      <c r="CP132" s="40">
        <f t="shared" si="186"/>
        <v>3187.449208385</v>
      </c>
      <c r="CQ132" s="73">
        <f t="shared" si="209"/>
        <v>0.7285068448702674</v>
      </c>
      <c r="CR132" s="73">
        <f t="shared" si="209"/>
        <v>0.19620263263440374</v>
      </c>
      <c r="CS132" s="73">
        <f t="shared" si="209"/>
        <v>0.20966533530610376</v>
      </c>
      <c r="CT132" s="40">
        <f t="shared" si="256"/>
        <v>59.914826919573585</v>
      </c>
      <c r="CU132" s="40">
        <f t="shared" si="257"/>
        <v>0.16008179123628855</v>
      </c>
      <c r="CV132" s="40">
        <f t="shared" si="258"/>
        <v>1.1197220591405082</v>
      </c>
      <c r="CW132" s="40">
        <f t="shared" si="187"/>
        <v>740.59085799893876</v>
      </c>
      <c r="CX132" s="267">
        <f t="shared" si="188"/>
        <v>1.916100860663746</v>
      </c>
      <c r="CY132" s="67">
        <v>179.844750084</v>
      </c>
      <c r="CZ132" s="67">
        <f t="shared" si="259"/>
        <v>40.463666394983704</v>
      </c>
      <c r="DA132" s="67">
        <f t="shared" si="189"/>
        <v>417.66600241566886</v>
      </c>
      <c r="DB132" s="67">
        <v>0</v>
      </c>
      <c r="DC132" s="67">
        <f t="shared" si="260"/>
        <v>0</v>
      </c>
      <c r="DD132" s="67">
        <f t="shared" si="261"/>
        <v>86.452598468000076</v>
      </c>
      <c r="DE132" s="67">
        <f t="shared" si="262"/>
        <v>19.451160524589884</v>
      </c>
      <c r="DF132" s="81">
        <f t="shared" si="263"/>
        <v>1793.6481556310002</v>
      </c>
      <c r="DG132" s="81">
        <f t="shared" si="264"/>
        <v>1.0782323262411591</v>
      </c>
      <c r="DH132" s="40">
        <f t="shared" si="265"/>
        <v>-144.64229316800009</v>
      </c>
      <c r="DI132" s="40">
        <f>SUMIFS($DH$3:$DH132,$D$3:$D132,D132)</f>
        <v>-400.06412298799955</v>
      </c>
      <c r="DJ132" s="40">
        <f t="shared" si="170"/>
        <v>-2905.1401230199995</v>
      </c>
      <c r="DK132" s="40">
        <f t="shared" si="266"/>
        <v>-32.543388086790088</v>
      </c>
      <c r="DL132" s="40">
        <f t="shared" si="190"/>
        <v>-677.78659273802191</v>
      </c>
      <c r="DM132" s="73">
        <f t="shared" si="210"/>
        <v>0.17934703652775164</v>
      </c>
      <c r="DN132" s="73">
        <f t="shared" si="210"/>
        <v>-1.5790789889797618</v>
      </c>
      <c r="DO132" s="73">
        <f t="shared" si="210"/>
        <v>2.5576765542892006</v>
      </c>
      <c r="DP132" s="67">
        <f t="shared" si="267"/>
        <v>-8.6950161181707841E-2</v>
      </c>
      <c r="DQ132" s="264">
        <f t="shared" si="191"/>
        <v>-1.746393785797085</v>
      </c>
      <c r="DR132" s="81">
        <f t="shared" si="268"/>
        <v>-130.0362488100001</v>
      </c>
      <c r="DS132" s="81">
        <f t="shared" si="192"/>
        <v>-2551.2359593539995</v>
      </c>
      <c r="DT132" s="81">
        <f t="shared" si="269"/>
        <v>-7.8169894474513238E-2</v>
      </c>
      <c r="DU132" s="264">
        <f t="shared" si="193"/>
        <v>-1.5336480984904344</v>
      </c>
      <c r="DV132" s="70">
        <v>868.50159315099995</v>
      </c>
      <c r="DW132" s="70">
        <v>965.43240279500003</v>
      </c>
      <c r="DX132" s="217">
        <v>85.041908446163774</v>
      </c>
      <c r="DY132" s="218">
        <f t="shared" si="270"/>
        <v>1939.0508663230576</v>
      </c>
      <c r="DZ132" s="218">
        <f t="shared" si="194"/>
        <v>25333.410236875588</v>
      </c>
      <c r="EA132" s="71">
        <f t="shared" si="215"/>
        <v>1.726441803576062E-3</v>
      </c>
      <c r="EB132" s="219">
        <f t="shared" si="271"/>
        <v>1357.1876116851947</v>
      </c>
      <c r="EC132" s="219">
        <f t="shared" si="195"/>
        <v>17350.900876896765</v>
      </c>
      <c r="ED132" s="71">
        <f t="shared" si="216"/>
        <v>1.8075790924666491E-2</v>
      </c>
      <c r="EE132" s="219">
        <f t="shared" si="272"/>
        <v>1795.9978027138202</v>
      </c>
      <c r="EF132" s="219">
        <f t="shared" si="196"/>
        <v>25014.499927574856</v>
      </c>
      <c r="EG132" s="71">
        <f t="shared" si="217"/>
        <v>8.4620870363010248E-2</v>
      </c>
      <c r="EH132" s="219">
        <f t="shared" si="273"/>
        <v>313.13660925257926</v>
      </c>
      <c r="EI132" s="219">
        <f t="shared" si="197"/>
        <v>3838.1749179910894</v>
      </c>
      <c r="EJ132" s="74">
        <f t="shared" si="218"/>
        <v>0.17491182241783387</v>
      </c>
    </row>
    <row r="133" spans="1:140">
      <c r="A133" s="66">
        <v>41579</v>
      </c>
      <c r="B133" s="86">
        <f t="shared" si="220"/>
        <v>11</v>
      </c>
      <c r="C133" t="str">
        <f t="shared" si="221"/>
        <v>Noviembre</v>
      </c>
      <c r="D133">
        <f t="shared" si="274"/>
        <v>2013</v>
      </c>
      <c r="E133" s="65">
        <f t="shared" si="222"/>
        <v>166350.80510745419</v>
      </c>
      <c r="F133" s="65">
        <f t="shared" si="223"/>
        <v>4425.6828571428578</v>
      </c>
      <c r="G133" s="40">
        <f t="shared" si="224"/>
        <v>1971.1223836290003</v>
      </c>
      <c r="H133" s="67">
        <f t="shared" si="275"/>
        <v>1.1849190524540925</v>
      </c>
      <c r="I133" s="67">
        <f>SUMIFS($G$3:$G133,$D$3:$D133,D133)</f>
        <v>19275.614252977</v>
      </c>
      <c r="J133" s="14">
        <f t="shared" si="171"/>
        <v>21131.665181918001</v>
      </c>
      <c r="K133" s="14">
        <f t="shared" si="172"/>
        <v>12.703073584926756</v>
      </c>
      <c r="L133" s="71">
        <f t="shared" si="198"/>
        <v>2.6346779189958092E-2</v>
      </c>
      <c r="M133" s="71">
        <f t="shared" si="199"/>
        <v>1.7423609890283354E-2</v>
      </c>
      <c r="N133" s="71">
        <f t="shared" si="211"/>
        <v>2.4061676296916135E-2</v>
      </c>
      <c r="O133" s="67">
        <f t="shared" si="225"/>
        <v>1540.4480582150002</v>
      </c>
      <c r="P133" s="67">
        <f t="shared" si="226"/>
        <v>0.92602380687003516</v>
      </c>
      <c r="Q133" s="67">
        <f>SUMIFS($O$3:$O133,$D$3:$D133,D133)</f>
        <v>13575.124792742999</v>
      </c>
      <c r="R133" s="67">
        <f t="shared" si="168"/>
        <v>14600.409654920999</v>
      </c>
      <c r="S133" s="71">
        <f t="shared" si="200"/>
        <v>0.1050341224146405</v>
      </c>
      <c r="T133" s="71">
        <f t="shared" si="201"/>
        <v>5.6814929763010502E-2</v>
      </c>
      <c r="U133" s="71">
        <f t="shared" si="201"/>
        <v>4.9039407534577251E-2</v>
      </c>
      <c r="V133" s="67">
        <v>945.88998839041665</v>
      </c>
      <c r="W133" s="67">
        <f t="shared" si="173"/>
        <v>7745.7390765332411</v>
      </c>
      <c r="X133" s="71">
        <f t="shared" si="212"/>
        <v>0.10360439793342358</v>
      </c>
      <c r="Y133" s="71">
        <f t="shared" si="202"/>
        <v>0.20044655683674062</v>
      </c>
      <c r="Z133" s="67">
        <v>597.68867919600007</v>
      </c>
      <c r="AA133" s="67">
        <f t="shared" si="174"/>
        <v>6842.8240945980015</v>
      </c>
      <c r="AB133" s="71">
        <f t="shared" si="213"/>
        <v>1.5258326997438232E-3</v>
      </c>
      <c r="AC133" s="71">
        <f t="shared" si="203"/>
        <v>-4.8363303479438402E-3</v>
      </c>
      <c r="AD133" s="67">
        <v>373.397365181</v>
      </c>
      <c r="AE133" s="67">
        <v>287.43652964700004</v>
      </c>
      <c r="AF133" s="71">
        <f t="shared" si="204"/>
        <v>-1.4738221301020094E-2</v>
      </c>
      <c r="AG133" s="71">
        <f t="shared" si="205"/>
        <v>-6.1887438028457087E-2</v>
      </c>
      <c r="AH133" s="67">
        <f t="shared" si="227"/>
        <v>62.748764741000002</v>
      </c>
      <c r="AI133" s="67">
        <f t="shared" si="228"/>
        <v>3.7720746046565556E-2</v>
      </c>
      <c r="AJ133" s="67">
        <f t="shared" si="229"/>
        <v>63.812243105</v>
      </c>
      <c r="AK133" s="67">
        <f t="shared" si="230"/>
        <v>3.8360044644076427E-2</v>
      </c>
      <c r="AL133" s="67">
        <f t="shared" si="231"/>
        <v>304.11331756800001</v>
      </c>
      <c r="AM133" s="67">
        <f t="shared" si="232"/>
        <v>68.715569412565216</v>
      </c>
      <c r="AN133" s="67">
        <v>176.62968455200001</v>
      </c>
      <c r="AO133" s="67">
        <f t="shared" si="233"/>
        <v>39.910154038020927</v>
      </c>
      <c r="AP133" s="81">
        <f>SUMIFS($AO$3:$AO133,$D$3:$D133,D133)</f>
        <v>591.92334768217779</v>
      </c>
      <c r="AQ133" s="67">
        <v>44.21</v>
      </c>
      <c r="AR133" s="67">
        <f t="shared" si="234"/>
        <v>9.9894189048469659</v>
      </c>
      <c r="AS133" s="81">
        <f>SUMIFS($AR$3:$AR133,$D$3:$D133,D133)</f>
        <v>81.551199136791553</v>
      </c>
      <c r="AT133" s="67">
        <f t="shared" si="276"/>
        <v>83.273633015999991</v>
      </c>
      <c r="AU133" s="79">
        <f t="shared" si="235"/>
        <v>220.83968455200002</v>
      </c>
      <c r="AV133" s="40">
        <f t="shared" si="236"/>
        <v>1625.1471948199999</v>
      </c>
      <c r="AW133" s="67">
        <f t="shared" si="237"/>
        <v>0.97693978323112851</v>
      </c>
      <c r="AX133" s="67">
        <f>SUMIFS($AV$3:$AV133,$D$3:$D133,D133)</f>
        <v>17467.036526809999</v>
      </c>
      <c r="AY133" s="67">
        <f t="shared" si="175"/>
        <v>20311.964838321001</v>
      </c>
      <c r="AZ133" s="67">
        <f t="shared" si="176"/>
        <v>12.210319526377104</v>
      </c>
      <c r="BA133" s="262">
        <f t="shared" si="238"/>
        <v>1522.6322605999999</v>
      </c>
      <c r="BB133" s="262">
        <f t="shared" si="239"/>
        <v>0.91531403146288148</v>
      </c>
      <c r="BC133" s="262">
        <f t="shared" si="177"/>
        <v>18587.747776606997</v>
      </c>
      <c r="BD133" s="262">
        <f t="shared" si="178"/>
        <v>11.173824956603157</v>
      </c>
      <c r="BE133" s="260">
        <f t="shared" si="240"/>
        <v>1494.5207621529999</v>
      </c>
      <c r="BF133" s="260">
        <f t="shared" si="241"/>
        <v>0.89841510606913821</v>
      </c>
      <c r="BG133" s="260">
        <f t="shared" si="179"/>
        <v>18214.052944116</v>
      </c>
      <c r="BH133" s="260">
        <f t="shared" si="180"/>
        <v>10.949182321270188</v>
      </c>
      <c r="BI133" s="71">
        <f t="shared" si="206"/>
        <v>-0.23658374319861553</v>
      </c>
      <c r="BJ133" s="71">
        <f t="shared" si="181"/>
        <v>4.4416605124551367E-2</v>
      </c>
      <c r="BK133" s="74">
        <f t="shared" si="219"/>
        <v>4.0339872819591394E-2</v>
      </c>
      <c r="BL133" s="67">
        <f t="shared" si="242"/>
        <v>891.09194008099996</v>
      </c>
      <c r="BM133" s="67">
        <f>SUMIFS($BL$3:$BL133,$D$3:$D133,D133)</f>
        <v>9654.8691986659996</v>
      </c>
      <c r="BN133" s="67">
        <f t="shared" si="182"/>
        <v>11254.158019497998</v>
      </c>
      <c r="BO133" s="71">
        <f t="shared" si="207"/>
        <v>8.1303785305627985E-2</v>
      </c>
      <c r="BP133" s="71">
        <f t="shared" si="207"/>
        <v>0.11342558953044657</v>
      </c>
      <c r="BQ133" s="71">
        <f t="shared" si="207"/>
        <v>0.13228503637654798</v>
      </c>
      <c r="BR133" s="67">
        <v>577.56255097600001</v>
      </c>
      <c r="BS133" s="67">
        <f t="shared" si="277"/>
        <v>313.52938910499995</v>
      </c>
      <c r="BT133" s="67">
        <f t="shared" si="243"/>
        <v>150.47981871100001</v>
      </c>
      <c r="BU133" s="67">
        <f t="shared" si="244"/>
        <v>28.111498447000002</v>
      </c>
      <c r="BV133" s="67">
        <f t="shared" si="245"/>
        <v>6.3519007923555293</v>
      </c>
      <c r="BW133" s="67">
        <f t="shared" si="246"/>
        <v>1.6898925393743301E-2</v>
      </c>
      <c r="BX133" s="67">
        <f t="shared" si="183"/>
        <v>373.69483249100006</v>
      </c>
      <c r="BY133" s="67">
        <f t="shared" si="247"/>
        <v>255.64611572399997</v>
      </c>
      <c r="BZ133" s="67">
        <f t="shared" si="248"/>
        <v>241.78250998600001</v>
      </c>
      <c r="CA133" s="67">
        <f t="shared" si="249"/>
        <v>58.035311870999998</v>
      </c>
      <c r="CB133" s="40">
        <f t="shared" si="250"/>
        <v>345.97518880900043</v>
      </c>
      <c r="CC133" s="40">
        <f>SUMIFS($CB$3:$CB133,$D$3:$D133,D133)</f>
        <v>1808.5777261670009</v>
      </c>
      <c r="CD133" s="40">
        <f t="shared" si="169"/>
        <v>819.70034359700071</v>
      </c>
      <c r="CE133" s="73">
        <f t="shared" si="208"/>
        <v>-2.8074511186646962</v>
      </c>
      <c r="CF133" s="73">
        <f t="shared" si="208"/>
        <v>-0.12059670698512592</v>
      </c>
      <c r="CG133" s="73">
        <f t="shared" si="208"/>
        <v>-0.26205912336787529</v>
      </c>
      <c r="CH133" s="14">
        <f t="shared" si="251"/>
        <v>78.174419626704989</v>
      </c>
      <c r="CI133" s="14">
        <f t="shared" si="252"/>
        <v>0.20797926922296409</v>
      </c>
      <c r="CJ133" s="14">
        <f t="shared" si="184"/>
        <v>183.89562302610466</v>
      </c>
      <c r="CK133" s="264">
        <f t="shared" si="185"/>
        <v>0.4927540585496511</v>
      </c>
      <c r="CL133" s="81">
        <f t="shared" si="253"/>
        <v>374.08668725600046</v>
      </c>
      <c r="CM133" s="81">
        <f t="shared" si="254"/>
        <v>0.22487819461670741</v>
      </c>
      <c r="CN133" s="40">
        <f t="shared" si="255"/>
        <v>360.14814794200004</v>
      </c>
      <c r="CO133" s="40">
        <f>SUMIFS($CN$3:$CN133,$D$3:$D133,D133)</f>
        <v>2222.8148082879998</v>
      </c>
      <c r="CP133" s="40">
        <f t="shared" si="186"/>
        <v>2903.7032805360004</v>
      </c>
      <c r="CQ133" s="73">
        <f t="shared" si="209"/>
        <v>-0.44067174791199704</v>
      </c>
      <c r="CR133" s="73">
        <f t="shared" si="209"/>
        <v>9.8911965872345853E-3</v>
      </c>
      <c r="CS133" s="73">
        <f t="shared" si="209"/>
        <v>-1.1566234329899117E-2</v>
      </c>
      <c r="CT133" s="40">
        <f t="shared" si="256"/>
        <v>81.376854051061684</v>
      </c>
      <c r="CU133" s="40">
        <f t="shared" si="257"/>
        <v>0.21649919139817964</v>
      </c>
      <c r="CV133" s="40">
        <f t="shared" si="258"/>
        <v>1.3362212505386879</v>
      </c>
      <c r="CW133" s="40">
        <f t="shared" si="187"/>
        <v>677.60176460495563</v>
      </c>
      <c r="CX133" s="267">
        <f t="shared" si="188"/>
        <v>1.7455300433685039</v>
      </c>
      <c r="CY133" s="67">
        <v>235.98392589499997</v>
      </c>
      <c r="CZ133" s="67">
        <f t="shared" si="259"/>
        <v>53.321472304354629</v>
      </c>
      <c r="DA133" s="67">
        <f t="shared" si="189"/>
        <v>379.40624394129293</v>
      </c>
      <c r="DB133" s="67">
        <v>0</v>
      </c>
      <c r="DC133" s="67">
        <f t="shared" si="260"/>
        <v>0</v>
      </c>
      <c r="DD133" s="67">
        <f t="shared" si="261"/>
        <v>124.16422204700007</v>
      </c>
      <c r="DE133" s="67">
        <f t="shared" si="262"/>
        <v>28.055381746707056</v>
      </c>
      <c r="DF133" s="81">
        <f t="shared" si="263"/>
        <v>1985.295342762</v>
      </c>
      <c r="DG133" s="81">
        <f t="shared" si="264"/>
        <v>1.1934389746293081</v>
      </c>
      <c r="DH133" s="40">
        <f t="shared" si="265"/>
        <v>-14.172959132999608</v>
      </c>
      <c r="DI133" s="40">
        <f>SUMIFS($DH$3:$DH133,$D$3:$D133,D133)</f>
        <v>-414.23708212099916</v>
      </c>
      <c r="DJ133" s="40">
        <f t="shared" si="170"/>
        <v>-2084.002936938999</v>
      </c>
      <c r="DK133" s="40">
        <f t="shared" si="266"/>
        <v>-3.2024344243567011</v>
      </c>
      <c r="DL133" s="40">
        <f t="shared" si="190"/>
        <v>-493.70614157885103</v>
      </c>
      <c r="DM133" s="73">
        <f t="shared" si="210"/>
        <v>-0.98303269843637708</v>
      </c>
      <c r="DN133" s="73">
        <f t="shared" si="210"/>
        <v>1.8677372929702649</v>
      </c>
      <c r="DO133" s="73">
        <f t="shared" si="210"/>
        <v>0.14073984379056359</v>
      </c>
      <c r="DP133" s="67">
        <f t="shared" si="267"/>
        <v>-8.51992217521556E-3</v>
      </c>
      <c r="DQ133" s="264">
        <f t="shared" si="191"/>
        <v>-1.2527759848188524</v>
      </c>
      <c r="DR133" s="81">
        <f t="shared" si="268"/>
        <v>13.938539314000394</v>
      </c>
      <c r="DS133" s="81">
        <f t="shared" si="192"/>
        <v>-1710.3081044480002</v>
      </c>
      <c r="DT133" s="81">
        <f t="shared" si="269"/>
        <v>8.3790032185277405E-3</v>
      </c>
      <c r="DU133" s="264">
        <f t="shared" si="193"/>
        <v>-1.028133349485882</v>
      </c>
      <c r="DV133" s="70">
        <v>876.90691169399997</v>
      </c>
      <c r="DW133" s="70">
        <v>974.67105385800005</v>
      </c>
      <c r="DX133" s="217">
        <v>85.62217923920052</v>
      </c>
      <c r="DY133" s="218">
        <f t="shared" si="270"/>
        <v>2302.1165790727255</v>
      </c>
      <c r="DZ133" s="218">
        <f t="shared" si="194"/>
        <v>25273.219120244648</v>
      </c>
      <c r="EA133" s="71">
        <f t="shared" si="215"/>
        <v>-2.8024996499669275E-3</v>
      </c>
      <c r="EB133" s="219">
        <f t="shared" si="271"/>
        <v>1799.1226944965852</v>
      </c>
      <c r="EC133" s="219">
        <f t="shared" si="195"/>
        <v>17450.230491792932</v>
      </c>
      <c r="ED133" s="71">
        <f t="shared" si="216"/>
        <v>2.1305927476791942E-2</v>
      </c>
      <c r="EE133" s="219">
        <f t="shared" si="272"/>
        <v>1898.0446529863102</v>
      </c>
      <c r="EF133" s="219">
        <f t="shared" si="196"/>
        <v>24316.835686999741</v>
      </c>
      <c r="EG133" s="71">
        <f t="shared" si="217"/>
        <v>1.2949889498145462E-2</v>
      </c>
      <c r="EH133" s="219">
        <f t="shared" si="273"/>
        <v>420.6248324232244</v>
      </c>
      <c r="EI133" s="219">
        <f t="shared" si="197"/>
        <v>3473.6741910182122</v>
      </c>
      <c r="EJ133" s="74">
        <f t="shared" si="218"/>
        <v>-4.0115112772674322E-2</v>
      </c>
    </row>
    <row r="134" spans="1:140">
      <c r="A134" s="66">
        <v>41609</v>
      </c>
      <c r="B134" s="86">
        <f t="shared" si="220"/>
        <v>12</v>
      </c>
      <c r="C134" t="str">
        <f t="shared" si="221"/>
        <v>Diciembre</v>
      </c>
      <c r="D134">
        <f t="shared" si="274"/>
        <v>2013</v>
      </c>
      <c r="E134" s="65">
        <f t="shared" si="222"/>
        <v>166350.80510745419</v>
      </c>
      <c r="F134" s="65">
        <f t="shared" si="223"/>
        <v>4520.2962500000003</v>
      </c>
      <c r="G134" s="40">
        <f t="shared" si="224"/>
        <v>2173.4854480150002</v>
      </c>
      <c r="H134" s="67">
        <f t="shared" si="275"/>
        <v>1.3065674353731194</v>
      </c>
      <c r="I134" s="67">
        <f>SUMIFS($G$3:$G134,$D$3:$D134,D134)</f>
        <v>21449.099700991999</v>
      </c>
      <c r="J134" s="14">
        <f t="shared" si="171"/>
        <v>21449.099700991999</v>
      </c>
      <c r="K134" s="14">
        <f t="shared" si="172"/>
        <v>12.89389593704519</v>
      </c>
      <c r="L134" s="71">
        <f t="shared" si="198"/>
        <v>3.93591107521154E-2</v>
      </c>
      <c r="M134" s="71">
        <f t="shared" si="199"/>
        <v>0.17102683666935681</v>
      </c>
      <c r="N134" s="71">
        <f t="shared" si="211"/>
        <v>3.93591107521154E-2</v>
      </c>
      <c r="O134" s="67">
        <f t="shared" si="225"/>
        <v>1214.4530106960001</v>
      </c>
      <c r="P134" s="67">
        <f t="shared" si="226"/>
        <v>0.73005538501092615</v>
      </c>
      <c r="Q134" s="67">
        <f>SUMIFS($O$3:$O134,$D$3:$D134,D134)</f>
        <v>14789.577803438999</v>
      </c>
      <c r="R134" s="67">
        <f t="shared" si="168"/>
        <v>14789.577803438999</v>
      </c>
      <c r="S134" s="71">
        <f t="shared" si="200"/>
        <v>0.18450301520706414</v>
      </c>
      <c r="T134" s="71">
        <f t="shared" si="201"/>
        <v>6.6253355322283491E-2</v>
      </c>
      <c r="U134" s="71">
        <f t="shared" si="201"/>
        <v>6.6253355322283491E-2</v>
      </c>
      <c r="V134" s="67">
        <v>506.87237794941672</v>
      </c>
      <c r="W134" s="67">
        <f t="shared" si="173"/>
        <v>7809.0097090280005</v>
      </c>
      <c r="X134" s="71">
        <f t="shared" si="212"/>
        <v>0.10568285845168757</v>
      </c>
      <c r="Y134" s="71">
        <f t="shared" si="202"/>
        <v>0.14262935875040483</v>
      </c>
      <c r="Z134" s="67">
        <v>650.40979785499997</v>
      </c>
      <c r="AA134" s="67">
        <f t="shared" si="174"/>
        <v>6939.8065154300002</v>
      </c>
      <c r="AB134" s="71">
        <f t="shared" si="213"/>
        <v>2.4506300002399506E-2</v>
      </c>
      <c r="AC134" s="71">
        <f t="shared" si="203"/>
        <v>0.17523965177452627</v>
      </c>
      <c r="AD134" s="67">
        <v>379.35307763200001</v>
      </c>
      <c r="AE134" s="67">
        <v>315.73850158699997</v>
      </c>
      <c r="AF134" s="71">
        <f t="shared" si="204"/>
        <v>0.14730042979868463</v>
      </c>
      <c r="AG134" s="71">
        <f t="shared" si="205"/>
        <v>0.11541543844064939</v>
      </c>
      <c r="AH134" s="67">
        <f t="shared" si="227"/>
        <v>504.73855024299996</v>
      </c>
      <c r="AI134" s="67">
        <f t="shared" si="228"/>
        <v>0.30341815894246166</v>
      </c>
      <c r="AJ134" s="67">
        <f t="shared" si="229"/>
        <v>108.163562985</v>
      </c>
      <c r="AK134" s="67">
        <f t="shared" si="230"/>
        <v>6.5021364288036843E-2</v>
      </c>
      <c r="AL134" s="67">
        <f t="shared" si="231"/>
        <v>346.13032409099998</v>
      </c>
      <c r="AM134" s="67">
        <f t="shared" si="232"/>
        <v>76.572486613239107</v>
      </c>
      <c r="AN134" s="67">
        <v>195.20390645500001</v>
      </c>
      <c r="AO134" s="67">
        <f t="shared" si="233"/>
        <v>43.183874608882107</v>
      </c>
      <c r="AP134" s="81">
        <f>SUMIFS($AO$3:$AO134,$D$3:$D134,D134)</f>
        <v>635.10722229105988</v>
      </c>
      <c r="AQ134" s="67">
        <v>77.39</v>
      </c>
      <c r="AR134" s="67">
        <f t="shared" si="234"/>
        <v>17.120559299625548</v>
      </c>
      <c r="AS134" s="81">
        <f>SUMIFS($AR$3:$AR134,$D$3:$D134,D134)</f>
        <v>98.671758436417093</v>
      </c>
      <c r="AT134" s="67">
        <f t="shared" si="276"/>
        <v>73.536417635999968</v>
      </c>
      <c r="AU134" s="79">
        <f t="shared" si="235"/>
        <v>272.59390645500002</v>
      </c>
      <c r="AV134" s="40">
        <f t="shared" si="236"/>
        <v>3168.2715981939991</v>
      </c>
      <c r="AW134" s="67">
        <f t="shared" si="237"/>
        <v>1.904572446251436</v>
      </c>
      <c r="AX134" s="67">
        <f>SUMIFS($AV$3:$AV134,$D$3:$D134,D134)</f>
        <v>20635.308125003998</v>
      </c>
      <c r="AY134" s="67">
        <f t="shared" si="175"/>
        <v>20635.308125003998</v>
      </c>
      <c r="AZ134" s="67">
        <f t="shared" si="176"/>
        <v>12.404693870687691</v>
      </c>
      <c r="BA134" s="262">
        <f t="shared" si="238"/>
        <v>2818.6504947289991</v>
      </c>
      <c r="BB134" s="262">
        <f t="shared" si="239"/>
        <v>1.6944014745875706</v>
      </c>
      <c r="BC134" s="262">
        <f t="shared" si="177"/>
        <v>18843.672824177997</v>
      </c>
      <c r="BD134" s="262">
        <f t="shared" si="178"/>
        <v>11.327671550495918</v>
      </c>
      <c r="BE134" s="260">
        <f t="shared" si="240"/>
        <v>2751.7821400259991</v>
      </c>
      <c r="BF134" s="260">
        <f t="shared" si="241"/>
        <v>1.6542042812768398</v>
      </c>
      <c r="BG134" s="260">
        <f t="shared" si="179"/>
        <v>18427.651300753001</v>
      </c>
      <c r="BH134" s="260">
        <f t="shared" si="180"/>
        <v>11.077584679466788</v>
      </c>
      <c r="BI134" s="71">
        <f t="shared" si="206"/>
        <v>0.11365604025054132</v>
      </c>
      <c r="BJ134" s="71">
        <f t="shared" si="181"/>
        <v>5.4482520391957445E-2</v>
      </c>
      <c r="BK134" s="74">
        <f t="shared" si="219"/>
        <v>5.4482520391957445E-2</v>
      </c>
      <c r="BL134" s="67">
        <f t="shared" si="242"/>
        <v>1784.8486057459995</v>
      </c>
      <c r="BM134" s="67">
        <f>SUMIFS($BL$3:$BL134,$D$3:$D134,D134)</f>
        <v>11439.717804411999</v>
      </c>
      <c r="BN134" s="67">
        <f t="shared" si="182"/>
        <v>11439.717804411999</v>
      </c>
      <c r="BO134" s="71">
        <f t="shared" si="207"/>
        <v>0.11602643781219291</v>
      </c>
      <c r="BP134" s="71">
        <f t="shared" si="207"/>
        <v>0.11383058087945397</v>
      </c>
      <c r="BQ134" s="71">
        <f t="shared" si="207"/>
        <v>0.11383058087945397</v>
      </c>
      <c r="BR134" s="67">
        <v>572.79013688400005</v>
      </c>
      <c r="BS134" s="67">
        <f t="shared" si="277"/>
        <v>1212.0584688619995</v>
      </c>
      <c r="BT134" s="67">
        <f t="shared" si="243"/>
        <v>238.85608701000001</v>
      </c>
      <c r="BU134" s="67">
        <f t="shared" si="244"/>
        <v>66.868354703000008</v>
      </c>
      <c r="BV134" s="67">
        <f t="shared" si="245"/>
        <v>14.792914226141704</v>
      </c>
      <c r="BW134" s="67">
        <f t="shared" si="246"/>
        <v>4.0197193310730558E-2</v>
      </c>
      <c r="BX134" s="67">
        <f t="shared" si="183"/>
        <v>416.02152342500005</v>
      </c>
      <c r="BY134" s="67">
        <f t="shared" si="247"/>
        <v>604.29916230699996</v>
      </c>
      <c r="BZ134" s="67">
        <f t="shared" si="248"/>
        <v>399.88838369799998</v>
      </c>
      <c r="CA134" s="67">
        <f t="shared" si="249"/>
        <v>73.511004729999996</v>
      </c>
      <c r="CB134" s="40">
        <f t="shared" si="250"/>
        <v>-994.78615017899892</v>
      </c>
      <c r="CC134" s="40">
        <f>SUMIFS($CB$3:$CB134,$D$3:$D134,D134)</f>
        <v>813.79157598800202</v>
      </c>
      <c r="CD134" s="40">
        <f t="shared" si="169"/>
        <v>813.79157598800202</v>
      </c>
      <c r="CE134" s="73">
        <f t="shared" si="208"/>
        <v>5.9752277816713661E-3</v>
      </c>
      <c r="CF134" s="73">
        <f t="shared" si="208"/>
        <v>-0.2378224104748824</v>
      </c>
      <c r="CG134" s="73">
        <f t="shared" si="208"/>
        <v>-0.2378224104748824</v>
      </c>
      <c r="CH134" s="14">
        <f t="shared" si="251"/>
        <v>-220.07100755376351</v>
      </c>
      <c r="CI134" s="14">
        <f t="shared" si="252"/>
        <v>-0.59800501087831681</v>
      </c>
      <c r="CJ134" s="14">
        <f t="shared" si="184"/>
        <v>194.39833212373978</v>
      </c>
      <c r="CK134" s="264">
        <f t="shared" si="185"/>
        <v>0.48920206635749913</v>
      </c>
      <c r="CL134" s="81">
        <f t="shared" si="253"/>
        <v>-927.9177954759989</v>
      </c>
      <c r="CM134" s="81">
        <f t="shared" si="254"/>
        <v>-0.55780781756758624</v>
      </c>
      <c r="CN134" s="40">
        <f t="shared" si="255"/>
        <v>700.27334742699986</v>
      </c>
      <c r="CO134" s="40">
        <f>SUMIFS($CN$3:$CN134,$D$3:$D134,D134)</f>
        <v>2923.0881557149996</v>
      </c>
      <c r="CP134" s="40">
        <f t="shared" si="186"/>
        <v>2923.0881557149996</v>
      </c>
      <c r="CQ134" s="73">
        <f t="shared" si="209"/>
        <v>2.8469971176041886E-2</v>
      </c>
      <c r="CR134" s="73">
        <f t="shared" si="209"/>
        <v>1.4280638124279932E-2</v>
      </c>
      <c r="CS134" s="73">
        <f t="shared" si="209"/>
        <v>1.4280638124279932E-2</v>
      </c>
      <c r="CT134" s="40">
        <f t="shared" si="256"/>
        <v>154.91757811824829</v>
      </c>
      <c r="CU134" s="40">
        <f t="shared" si="257"/>
        <v>0.42096180236378106</v>
      </c>
      <c r="CV134" s="40">
        <f t="shared" si="258"/>
        <v>1.7571830529024688</v>
      </c>
      <c r="CW134" s="40">
        <f t="shared" si="187"/>
        <v>673.75852117089107</v>
      </c>
      <c r="CX134" s="267">
        <f t="shared" si="188"/>
        <v>1.7571830529024688</v>
      </c>
      <c r="CY134" s="67">
        <v>480.56374252099999</v>
      </c>
      <c r="CZ134" s="67">
        <f t="shared" si="259"/>
        <v>106.31244412819181</v>
      </c>
      <c r="DA134" s="67">
        <f t="shared" si="189"/>
        <v>431.43773261601609</v>
      </c>
      <c r="DB134" s="67">
        <v>0</v>
      </c>
      <c r="DC134" s="67">
        <f t="shared" si="260"/>
        <v>0</v>
      </c>
      <c r="DD134" s="67">
        <f t="shared" si="261"/>
        <v>219.70960490599987</v>
      </c>
      <c r="DE134" s="67">
        <f t="shared" si="262"/>
        <v>48.605133990056487</v>
      </c>
      <c r="DF134" s="81">
        <f t="shared" si="263"/>
        <v>3868.544945620999</v>
      </c>
      <c r="DG134" s="81">
        <f t="shared" si="264"/>
        <v>2.3255342486152171</v>
      </c>
      <c r="DH134" s="40">
        <f t="shared" si="265"/>
        <v>-1695.0594976059988</v>
      </c>
      <c r="DI134" s="40">
        <f>SUMIFS($DH$3:$DH134,$D$3:$D134,D134)</f>
        <v>-2109.2965797269981</v>
      </c>
      <c r="DJ134" s="40">
        <f t="shared" si="170"/>
        <v>-2109.2965797269981</v>
      </c>
      <c r="DK134" s="40">
        <f t="shared" si="266"/>
        <v>-374.98858567201182</v>
      </c>
      <c r="DL134" s="40">
        <f t="shared" si="190"/>
        <v>-479.36018904715127</v>
      </c>
      <c r="DM134" s="73">
        <f t="shared" si="210"/>
        <v>1.514801773854435E-2</v>
      </c>
      <c r="DN134" s="73">
        <f t="shared" si="210"/>
        <v>0.16265087372441878</v>
      </c>
      <c r="DO134" s="73">
        <f t="shared" si="210"/>
        <v>0.16265087372441878</v>
      </c>
      <c r="DP134" s="67">
        <f t="shared" si="267"/>
        <v>-1.0189668132420977</v>
      </c>
      <c r="DQ134" s="264">
        <f t="shared" si="191"/>
        <v>-1.26798098654497</v>
      </c>
      <c r="DR134" s="81">
        <f t="shared" si="268"/>
        <v>-1628.1911429029988</v>
      </c>
      <c r="DS134" s="81">
        <f t="shared" si="192"/>
        <v>-1693.2750563019979</v>
      </c>
      <c r="DT134" s="81">
        <f t="shared" si="269"/>
        <v>-0.97876961993136713</v>
      </c>
      <c r="DU134" s="264">
        <f t="shared" si="193"/>
        <v>-1.017894115515839</v>
      </c>
      <c r="DV134" s="70">
        <v>1735.604094819</v>
      </c>
      <c r="DW134" s="70">
        <v>1920.4459890749999</v>
      </c>
      <c r="DX134" s="217">
        <v>85.686653771760163</v>
      </c>
      <c r="DY134" s="218">
        <f t="shared" si="270"/>
        <v>2536.5507372996726</v>
      </c>
      <c r="DZ134" s="218">
        <f t="shared" si="194"/>
        <v>25562.513814775008</v>
      </c>
      <c r="EA134" s="71">
        <f t="shared" si="215"/>
        <v>1.2095787083446607E-2</v>
      </c>
      <c r="EB134" s="219">
        <f t="shared" si="271"/>
        <v>1417.3187506316749</v>
      </c>
      <c r="EC134" s="219">
        <f t="shared" si="195"/>
        <v>17626.162184471388</v>
      </c>
      <c r="ED134" s="71">
        <f t="shared" si="216"/>
        <v>3.8219614167959826E-2</v>
      </c>
      <c r="EE134" s="219">
        <f t="shared" si="272"/>
        <v>3697.508840330242</v>
      </c>
      <c r="EF134" s="219">
        <f t="shared" si="196"/>
        <v>24569.782613861167</v>
      </c>
      <c r="EG134" s="71">
        <f t="shared" si="217"/>
        <v>2.6935853253429842E-2</v>
      </c>
      <c r="EH134" s="219">
        <f t="shared" si="273"/>
        <v>817.2490307443768</v>
      </c>
      <c r="EI134" s="219">
        <f t="shared" si="197"/>
        <v>3466.5219567691088</v>
      </c>
      <c r="EJ134" s="74">
        <f t="shared" si="218"/>
        <v>-1.4036365271427598E-2</v>
      </c>
    </row>
    <row r="135" spans="1:140">
      <c r="A135" s="72">
        <v>41640</v>
      </c>
      <c r="B135" s="87">
        <f t="shared" si="220"/>
        <v>1</v>
      </c>
      <c r="C135" t="str">
        <f t="shared" si="221"/>
        <v>Enero</v>
      </c>
      <c r="D135">
        <f t="shared" si="274"/>
        <v>2014</v>
      </c>
      <c r="E135" s="65">
        <f t="shared" si="222"/>
        <v>180174.06096624577</v>
      </c>
      <c r="F135" s="65">
        <f t="shared" si="223"/>
        <v>4635.2174999999988</v>
      </c>
      <c r="G135" s="40">
        <f t="shared" si="224"/>
        <v>1680.9850145109999</v>
      </c>
      <c r="H135" s="67">
        <f t="shared" si="275"/>
        <v>0.9329783685265991</v>
      </c>
      <c r="I135" s="67">
        <f>SUMIFS($G$3:$G135,$D$3:$D135,D135)</f>
        <v>1680.9850145109999</v>
      </c>
      <c r="J135" s="14">
        <f t="shared" si="171"/>
        <v>21365.106502374998</v>
      </c>
      <c r="K135" s="14">
        <f t="shared" si="172"/>
        <v>11.858036827164364</v>
      </c>
      <c r="L135" s="71">
        <f t="shared" si="198"/>
        <v>-4.7588801942286985E-2</v>
      </c>
      <c r="M135" s="71">
        <f t="shared" si="199"/>
        <v>-4.7588801942286985E-2</v>
      </c>
      <c r="N135" s="71">
        <f t="shared" si="211"/>
        <v>2.3581005384118114E-2</v>
      </c>
      <c r="O135" s="67">
        <f t="shared" si="225"/>
        <v>1305.1491771819999</v>
      </c>
      <c r="P135" s="67">
        <f t="shared" si="226"/>
        <v>0.72438239454818609</v>
      </c>
      <c r="Q135" s="67">
        <f>SUMIFS($O$3:$O135,$D$3:$D135,D135)</f>
        <v>1305.1491771819999</v>
      </c>
      <c r="R135" s="67">
        <f t="shared" si="168"/>
        <v>14948.188799379001</v>
      </c>
      <c r="S135" s="71">
        <f t="shared" si="200"/>
        <v>0.13833904403269237</v>
      </c>
      <c r="T135" s="71">
        <f t="shared" si="201"/>
        <v>0.13833904403269237</v>
      </c>
      <c r="U135" s="71">
        <f t="shared" si="201"/>
        <v>6.5860194433948749E-2</v>
      </c>
      <c r="V135" s="67">
        <v>716.0337717299999</v>
      </c>
      <c r="W135" s="67">
        <f t="shared" si="173"/>
        <v>7969.7761892345834</v>
      </c>
      <c r="X135" s="71">
        <f t="shared" si="212"/>
        <v>0.11730497493017689</v>
      </c>
      <c r="Y135" s="71">
        <f t="shared" si="202"/>
        <v>0.28952989427039433</v>
      </c>
      <c r="Z135" s="67">
        <v>579.26430981699991</v>
      </c>
      <c r="AA135" s="67">
        <f t="shared" si="174"/>
        <v>6966.6181709969997</v>
      </c>
      <c r="AB135" s="71">
        <f t="shared" si="213"/>
        <v>2.2524689122041641E-2</v>
      </c>
      <c r="AC135" s="71">
        <f t="shared" si="203"/>
        <v>4.8532042267765085E-2</v>
      </c>
      <c r="AD135" s="67">
        <v>499.00410996899996</v>
      </c>
      <c r="AE135" s="67">
        <v>291.76652486899997</v>
      </c>
      <c r="AF135" s="71">
        <f t="shared" si="204"/>
        <v>0.20202283685774214</v>
      </c>
      <c r="AG135" s="71">
        <f t="shared" si="205"/>
        <v>5.5635807811864613E-3</v>
      </c>
      <c r="AH135" s="67">
        <f t="shared" si="227"/>
        <v>14.753628392000001</v>
      </c>
      <c r="AI135" s="67">
        <f t="shared" si="228"/>
        <v>8.188541853848751E-3</v>
      </c>
      <c r="AJ135" s="67">
        <f t="shared" si="229"/>
        <v>16.045117273999999</v>
      </c>
      <c r="AK135" s="67">
        <f t="shared" si="230"/>
        <v>8.9053425270832556E-3</v>
      </c>
      <c r="AL135" s="67">
        <f t="shared" si="231"/>
        <v>345.03709166300001</v>
      </c>
      <c r="AM135" s="67">
        <f t="shared" si="232"/>
        <v>74.438166421101073</v>
      </c>
      <c r="AN135" s="67">
        <v>244.34436211400001</v>
      </c>
      <c r="AO135" s="67">
        <f t="shared" si="233"/>
        <v>52.714756559751528</v>
      </c>
      <c r="AP135" s="81">
        <f>SUMIFS($AO$3:$AO135,$D$3:$D135,D135)</f>
        <v>52.714756559751528</v>
      </c>
      <c r="AQ135" s="67">
        <v>18.416</v>
      </c>
      <c r="AR135" s="67">
        <f t="shared" si="234"/>
        <v>3.9730605953226585</v>
      </c>
      <c r="AS135" s="81">
        <f>SUMIFS($AR$3:$AR135,$D$3:$D135,D135)</f>
        <v>3.9730605953226585</v>
      </c>
      <c r="AT135" s="67">
        <f t="shared" si="276"/>
        <v>82.276729549000009</v>
      </c>
      <c r="AU135" s="79">
        <f t="shared" si="235"/>
        <v>262.76036211400003</v>
      </c>
      <c r="AV135" s="40">
        <f t="shared" si="236"/>
        <v>1351.0469917869998</v>
      </c>
      <c r="AW135" s="67">
        <f t="shared" si="237"/>
        <v>0.74985654679788127</v>
      </c>
      <c r="AX135" s="67">
        <f>SUMIFS($AV$3:$AV135,$D$3:$D135,D135)</f>
        <v>1351.0469917869998</v>
      </c>
      <c r="AY135" s="67">
        <f t="shared" si="175"/>
        <v>20323.954023822997</v>
      </c>
      <c r="AZ135" s="67">
        <f t="shared" si="176"/>
        <v>11.280177576521702</v>
      </c>
      <c r="BA135" s="262">
        <f t="shared" si="238"/>
        <v>1339.3446989189997</v>
      </c>
      <c r="BB135" s="262">
        <f t="shared" si="239"/>
        <v>0.74336155367554024</v>
      </c>
      <c r="BC135" s="262">
        <f t="shared" si="177"/>
        <v>18817.739718083001</v>
      </c>
      <c r="BD135" s="262">
        <f t="shared" si="178"/>
        <v>10.444200245677074</v>
      </c>
      <c r="BE135" s="260">
        <f t="shared" si="240"/>
        <v>1268.3506476309997</v>
      </c>
      <c r="BF135" s="260">
        <f t="shared" si="241"/>
        <v>0.70395851701905932</v>
      </c>
      <c r="BG135" s="260">
        <f t="shared" si="179"/>
        <v>18350.504783447999</v>
      </c>
      <c r="BH135" s="260">
        <f t="shared" si="180"/>
        <v>10.184876049880359</v>
      </c>
      <c r="BI135" s="71">
        <f t="shared" si="206"/>
        <v>-0.18729180490679198</v>
      </c>
      <c r="BJ135" s="71">
        <f t="shared" si="181"/>
        <v>-0.18729180490679198</v>
      </c>
      <c r="BK135" s="74">
        <f t="shared" si="219"/>
        <v>1.8719455156355203E-3</v>
      </c>
      <c r="BL135" s="67">
        <f t="shared" si="242"/>
        <v>857.31783111799996</v>
      </c>
      <c r="BM135" s="67">
        <f>SUMIFS($BL$3:$BL135,$D$3:$D135,D135)</f>
        <v>857.31783111799996</v>
      </c>
      <c r="BN135" s="67">
        <f t="shared" si="182"/>
        <v>11491.835493515</v>
      </c>
      <c r="BO135" s="71">
        <f t="shared" si="207"/>
        <v>6.4726378428816789E-2</v>
      </c>
      <c r="BP135" s="71">
        <f t="shared" si="207"/>
        <v>6.4726378428816789E-2</v>
      </c>
      <c r="BQ135" s="71">
        <f t="shared" si="207"/>
        <v>0.10439103411580719</v>
      </c>
      <c r="BR135" s="67">
        <v>578.28392999300002</v>
      </c>
      <c r="BS135" s="67">
        <f t="shared" si="277"/>
        <v>279.03390112499994</v>
      </c>
      <c r="BT135" s="67">
        <f t="shared" si="243"/>
        <v>35.938703498999999</v>
      </c>
      <c r="BU135" s="67">
        <f t="shared" si="244"/>
        <v>70.994051287999994</v>
      </c>
      <c r="BV135" s="67">
        <f t="shared" si="245"/>
        <v>15.316228696495905</v>
      </c>
      <c r="BW135" s="67">
        <f t="shared" si="246"/>
        <v>3.9403036656480858E-2</v>
      </c>
      <c r="BX135" s="67">
        <f t="shared" si="183"/>
        <v>467.234934635</v>
      </c>
      <c r="BY135" s="67">
        <f t="shared" si="247"/>
        <v>145.00294764100002</v>
      </c>
      <c r="BZ135" s="67">
        <f t="shared" si="248"/>
        <v>238.43966071700001</v>
      </c>
      <c r="CA135" s="67">
        <f t="shared" si="249"/>
        <v>3.353797524</v>
      </c>
      <c r="CB135" s="40">
        <f t="shared" si="250"/>
        <v>329.93802272400012</v>
      </c>
      <c r="CC135" s="40">
        <f>SUMIFS($CB$3:$CB135,$D$3:$D135,D135)</f>
        <v>329.93802272400012</v>
      </c>
      <c r="CD135" s="40">
        <f t="shared" si="169"/>
        <v>1041.1524785520025</v>
      </c>
      <c r="CE135" s="73">
        <f t="shared" si="208"/>
        <v>2.216487479950338</v>
      </c>
      <c r="CF135" s="73">
        <f t="shared" si="208"/>
        <v>2.216487479950338</v>
      </c>
      <c r="CG135" s="73">
        <f t="shared" si="208"/>
        <v>0.77391754565074544</v>
      </c>
      <c r="CH135" s="14">
        <f t="shared" si="251"/>
        <v>71.180699228029795</v>
      </c>
      <c r="CI135" s="14">
        <f t="shared" si="252"/>
        <v>0.18312182172871794</v>
      </c>
      <c r="CJ135" s="14">
        <f t="shared" si="184"/>
        <v>241.08324196442044</v>
      </c>
      <c r="CK135" s="264">
        <f t="shared" si="185"/>
        <v>0.57785925064266297</v>
      </c>
      <c r="CL135" s="81">
        <f t="shared" si="253"/>
        <v>400.9320740120001</v>
      </c>
      <c r="CM135" s="81">
        <f t="shared" si="254"/>
        <v>0.22252485838519875</v>
      </c>
      <c r="CN135" s="40">
        <f t="shared" si="255"/>
        <v>52.945668927</v>
      </c>
      <c r="CO135" s="40">
        <f>SUMIFS($CN$3:$CN135,$D$3:$D135,D135)</f>
        <v>52.945668927</v>
      </c>
      <c r="CP135" s="40">
        <f t="shared" si="186"/>
        <v>2697.0873046289998</v>
      </c>
      <c r="CQ135" s="73">
        <f t="shared" si="209"/>
        <v>-0.81019419448382968</v>
      </c>
      <c r="CR135" s="73">
        <f t="shared" si="209"/>
        <v>-0.81019419448382968</v>
      </c>
      <c r="CS135" s="73">
        <f t="shared" si="209"/>
        <v>-0.13910534112725836</v>
      </c>
      <c r="CT135" s="40">
        <f t="shared" si="256"/>
        <v>11.422477785993864</v>
      </c>
      <c r="CU135" s="40">
        <f t="shared" si="257"/>
        <v>2.9385844245870089E-2</v>
      </c>
      <c r="CV135" s="40">
        <f t="shared" si="258"/>
        <v>2.9385844245870089E-2</v>
      </c>
      <c r="CW135" s="40">
        <f t="shared" si="187"/>
        <v>618.56755539447749</v>
      </c>
      <c r="CX135" s="267">
        <f t="shared" si="188"/>
        <v>1.4969342924086495</v>
      </c>
      <c r="CY135" s="67">
        <v>45.870092392000004</v>
      </c>
      <c r="CZ135" s="67">
        <f t="shared" si="259"/>
        <v>9.8959956877967468</v>
      </c>
      <c r="DA135" s="67">
        <f t="shared" si="189"/>
        <v>396.61167148535031</v>
      </c>
      <c r="DB135" s="67">
        <v>0</v>
      </c>
      <c r="DC135" s="67">
        <f t="shared" si="260"/>
        <v>0</v>
      </c>
      <c r="DD135" s="67">
        <f t="shared" si="261"/>
        <v>7.0755765349999962</v>
      </c>
      <c r="DE135" s="67">
        <f t="shared" si="262"/>
        <v>1.5264820981971177</v>
      </c>
      <c r="DF135" s="81">
        <f t="shared" si="263"/>
        <v>1403.9926607139998</v>
      </c>
      <c r="DG135" s="81">
        <f t="shared" si="264"/>
        <v>0.77924239104375137</v>
      </c>
      <c r="DH135" s="40">
        <f t="shared" si="265"/>
        <v>276.99235379700013</v>
      </c>
      <c r="DI135" s="40">
        <f>SUMIFS($DH$3:$DH135,$D$3:$D135,D135)</f>
        <v>276.99235379700013</v>
      </c>
      <c r="DJ135" s="40">
        <f t="shared" si="170"/>
        <v>-1655.9348260769975</v>
      </c>
      <c r="DK135" s="40">
        <f t="shared" si="266"/>
        <v>59.758221442035932</v>
      </c>
      <c r="DL135" s="40">
        <f t="shared" si="190"/>
        <v>-377.484313430057</v>
      </c>
      <c r="DM135" s="73">
        <f t="shared" si="210"/>
        <v>-2.5705238778828217</v>
      </c>
      <c r="DN135" s="73">
        <f t="shared" si="210"/>
        <v>-2.5705238778828217</v>
      </c>
      <c r="DO135" s="73">
        <f t="shared" si="210"/>
        <v>-0.34958490829014521</v>
      </c>
      <c r="DP135" s="67">
        <f t="shared" si="267"/>
        <v>0.15373597748284784</v>
      </c>
      <c r="DQ135" s="264">
        <f t="shared" si="191"/>
        <v>-0.91907504176598664</v>
      </c>
      <c r="DR135" s="81">
        <f t="shared" si="268"/>
        <v>347.98640508500011</v>
      </c>
      <c r="DS135" s="81">
        <f t="shared" si="192"/>
        <v>-1188.6998914419974</v>
      </c>
      <c r="DT135" s="81">
        <f t="shared" si="269"/>
        <v>0.19313901413932869</v>
      </c>
      <c r="DU135" s="264">
        <f t="shared" si="193"/>
        <v>-0.65975084596927147</v>
      </c>
      <c r="DV135" s="70">
        <v>872.50565952800002</v>
      </c>
      <c r="DW135" s="70">
        <v>973.65822931299999</v>
      </c>
      <c r="DX135" s="217">
        <v>86.847195357833641</v>
      </c>
      <c r="DY135" s="218">
        <f t="shared" si="270"/>
        <v>1935.566263924693</v>
      </c>
      <c r="DZ135" s="218">
        <f t="shared" si="194"/>
        <v>25385.826059747909</v>
      </c>
      <c r="EA135" s="71">
        <f t="shared" si="215"/>
        <v>-3.091611333477351E-3</v>
      </c>
      <c r="EB135" s="219">
        <f t="shared" si="271"/>
        <v>1502.8109679356214</v>
      </c>
      <c r="EC135" s="219">
        <f t="shared" si="195"/>
        <v>17756.842967911376</v>
      </c>
      <c r="ED135" s="71">
        <f t="shared" si="216"/>
        <v>3.7632246850310525E-2</v>
      </c>
      <c r="EE135" s="219">
        <f t="shared" si="272"/>
        <v>1555.6598992291292</v>
      </c>
      <c r="EF135" s="219">
        <f t="shared" si="196"/>
        <v>24135.948612478129</v>
      </c>
      <c r="EG135" s="71">
        <f t="shared" si="217"/>
        <v>-2.4292629699456114E-2</v>
      </c>
      <c r="EH135" s="219">
        <f t="shared" si="273"/>
        <v>60.964166670955464</v>
      </c>
      <c r="EI135" s="219">
        <f t="shared" si="197"/>
        <v>3193.6542927763585</v>
      </c>
      <c r="EJ135" s="74">
        <f t="shared" si="218"/>
        <v>-0.16283279069410761</v>
      </c>
    </row>
    <row r="136" spans="1:140">
      <c r="A136" s="66">
        <v>41671</v>
      </c>
      <c r="B136" s="86">
        <f t="shared" si="220"/>
        <v>2</v>
      </c>
      <c r="C136" t="str">
        <f t="shared" si="221"/>
        <v>Febrero</v>
      </c>
      <c r="D136">
        <f t="shared" si="274"/>
        <v>2014</v>
      </c>
      <c r="E136" s="65">
        <f t="shared" si="222"/>
        <v>180174.06096624577</v>
      </c>
      <c r="F136" s="65">
        <f t="shared" si="223"/>
        <v>4512.6452499999996</v>
      </c>
      <c r="G136" s="40">
        <f t="shared" si="224"/>
        <v>1797.5913346409998</v>
      </c>
      <c r="H136" s="67">
        <f t="shared" si="275"/>
        <v>0.99769707415195841</v>
      </c>
      <c r="I136" s="67">
        <f>SUMIFS($G$3:$G136,$D$3:$D136,D136)</f>
        <v>3478.5763491519997</v>
      </c>
      <c r="J136" s="14">
        <f t="shared" si="171"/>
        <v>21699.203304589995</v>
      </c>
      <c r="K136" s="14">
        <f t="shared" si="172"/>
        <v>12.043466849900872</v>
      </c>
      <c r="L136" s="71">
        <f t="shared" si="198"/>
        <v>7.7468085782177676E-2</v>
      </c>
      <c r="M136" s="71">
        <f t="shared" si="199"/>
        <v>0.22828701769126214</v>
      </c>
      <c r="N136" s="71">
        <f t="shared" si="211"/>
        <v>3.7369429273728771E-2</v>
      </c>
      <c r="O136" s="67">
        <f t="shared" si="225"/>
        <v>1045.6991384299999</v>
      </c>
      <c r="P136" s="67">
        <f t="shared" si="226"/>
        <v>0.58038273257652973</v>
      </c>
      <c r="Q136" s="67">
        <f>SUMIFS($O$3:$O136,$D$3:$D136,D136)</f>
        <v>2350.8483156120001</v>
      </c>
      <c r="R136" s="67">
        <f t="shared" si="168"/>
        <v>15105.626844347998</v>
      </c>
      <c r="S136" s="71">
        <f t="shared" si="200"/>
        <v>0.17724298196554122</v>
      </c>
      <c r="T136" s="71">
        <f t="shared" si="201"/>
        <v>0.15532197442675555</v>
      </c>
      <c r="U136" s="71">
        <f t="shared" si="201"/>
        <v>7.6811926523106422E-2</v>
      </c>
      <c r="V136" s="67">
        <v>486.54335770850003</v>
      </c>
      <c r="W136" s="67">
        <f t="shared" si="173"/>
        <v>8029.6927108106665</v>
      </c>
      <c r="X136" s="71">
        <f t="shared" si="212"/>
        <v>0.11628398947204799</v>
      </c>
      <c r="Y136" s="71">
        <f t="shared" si="202"/>
        <v>0.14044245814270928</v>
      </c>
      <c r="Z136" s="67">
        <v>585.91638331199988</v>
      </c>
      <c r="AA136" s="67">
        <f t="shared" si="174"/>
        <v>7057.8763164370002</v>
      </c>
      <c r="AB136" s="71">
        <f t="shared" si="213"/>
        <v>3.563351896141187E-2</v>
      </c>
      <c r="AC136" s="71">
        <f t="shared" si="203"/>
        <v>0.18448726505109625</v>
      </c>
      <c r="AD136" s="67">
        <v>375.09388644400002</v>
      </c>
      <c r="AE136" s="67">
        <v>289.77978306599999</v>
      </c>
      <c r="AF136" s="71">
        <f t="shared" si="204"/>
        <v>0.15226019667743196</v>
      </c>
      <c r="AG136" s="71">
        <f t="shared" si="205"/>
        <v>0.19265941667786279</v>
      </c>
      <c r="AH136" s="67">
        <f t="shared" si="227"/>
        <v>463.06046230299995</v>
      </c>
      <c r="AI136" s="67">
        <f t="shared" si="228"/>
        <v>0.25700728496636971</v>
      </c>
      <c r="AJ136" s="67">
        <f t="shared" si="229"/>
        <v>107.72993561700001</v>
      </c>
      <c r="AK136" s="67">
        <f t="shared" si="230"/>
        <v>5.9792144906575861E-2</v>
      </c>
      <c r="AL136" s="67">
        <f t="shared" si="231"/>
        <v>181.10179829099997</v>
      </c>
      <c r="AM136" s="67">
        <f t="shared" si="232"/>
        <v>40.132070716394111</v>
      </c>
      <c r="AN136" s="67">
        <v>141.99358092599999</v>
      </c>
      <c r="AO136" s="67">
        <f t="shared" si="233"/>
        <v>31.46570870511038</v>
      </c>
      <c r="AP136" s="81">
        <f>SUMIFS($AO$3:$AO136,$D$3:$D136,D136)</f>
        <v>84.180465264861908</v>
      </c>
      <c r="AQ136" s="67">
        <v>13.272</v>
      </c>
      <c r="AR136" s="67">
        <f t="shared" si="234"/>
        <v>2.9410687667061799</v>
      </c>
      <c r="AS136" s="81">
        <f>SUMIFS($AR$3:$AR136,$D$3:$D136,D136)</f>
        <v>6.914129362028838</v>
      </c>
      <c r="AT136" s="67">
        <f t="shared" si="276"/>
        <v>25.836217364999975</v>
      </c>
      <c r="AU136" s="79">
        <f t="shared" si="235"/>
        <v>155.26558092599998</v>
      </c>
      <c r="AV136" s="40">
        <f t="shared" si="236"/>
        <v>1730.6692180939999</v>
      </c>
      <c r="AW136" s="67">
        <f t="shared" si="237"/>
        <v>0.96055403803005113</v>
      </c>
      <c r="AX136" s="67">
        <f>SUMIFS($AV$3:$AV136,$D$3:$D136,D136)</f>
        <v>3081.7162098809995</v>
      </c>
      <c r="AY136" s="67">
        <f t="shared" si="175"/>
        <v>20334.044225219997</v>
      </c>
      <c r="AZ136" s="67">
        <f t="shared" si="176"/>
        <v>11.285777828490765</v>
      </c>
      <c r="BA136" s="262">
        <f t="shared" si="238"/>
        <v>1487.9307577729999</v>
      </c>
      <c r="BB136" s="262">
        <f t="shared" si="239"/>
        <v>0.82582961708997182</v>
      </c>
      <c r="BC136" s="262">
        <f t="shared" si="177"/>
        <v>18777.258028863995</v>
      </c>
      <c r="BD136" s="262">
        <f t="shared" si="178"/>
        <v>10.421732145107041</v>
      </c>
      <c r="BE136" s="260">
        <f t="shared" si="240"/>
        <v>1470.5328903539998</v>
      </c>
      <c r="BF136" s="260">
        <f t="shared" si="241"/>
        <v>0.81617347273395413</v>
      </c>
      <c r="BG136" s="260">
        <f t="shared" si="179"/>
        <v>18300.301861828997</v>
      </c>
      <c r="BH136" s="260">
        <f t="shared" si="180"/>
        <v>10.157012482089426</v>
      </c>
      <c r="BI136" s="71">
        <f t="shared" si="206"/>
        <v>5.864421976021994E-3</v>
      </c>
      <c r="BJ136" s="71">
        <f t="shared" si="181"/>
        <v>-8.9052814387913459E-2</v>
      </c>
      <c r="BK136" s="74">
        <f t="shared" si="219"/>
        <v>-1.3730044900034377E-2</v>
      </c>
      <c r="BL136" s="67">
        <f t="shared" si="242"/>
        <v>889.49941377499977</v>
      </c>
      <c r="BM136" s="67">
        <f>SUMIFS($BL$3:$BL136,$D$3:$D136,D136)</f>
        <v>1746.8172448929997</v>
      </c>
      <c r="BN136" s="67">
        <f t="shared" si="182"/>
        <v>11504.107638697998</v>
      </c>
      <c r="BO136" s="71">
        <f t="shared" si="207"/>
        <v>1.398969870453004E-2</v>
      </c>
      <c r="BP136" s="71">
        <f t="shared" si="207"/>
        <v>3.8271983611327887E-2</v>
      </c>
      <c r="BQ136" s="71">
        <f t="shared" si="207"/>
        <v>9.7416606146650153E-2</v>
      </c>
      <c r="BR136" s="67">
        <v>579.22839532600005</v>
      </c>
      <c r="BS136" s="67">
        <f t="shared" si="277"/>
        <v>310.27101844899971</v>
      </c>
      <c r="BT136" s="67">
        <f t="shared" si="243"/>
        <v>109.97550691900001</v>
      </c>
      <c r="BU136" s="67">
        <f t="shared" si="244"/>
        <v>17.397867418999997</v>
      </c>
      <c r="BV136" s="67">
        <f t="shared" si="245"/>
        <v>3.8553589868381524</v>
      </c>
      <c r="BW136" s="67">
        <f t="shared" si="246"/>
        <v>9.6561443560176808E-3</v>
      </c>
      <c r="BX136" s="67">
        <f t="shared" si="183"/>
        <v>476.95616703500008</v>
      </c>
      <c r="BY136" s="67">
        <f t="shared" si="247"/>
        <v>450.44986755999997</v>
      </c>
      <c r="BZ136" s="67">
        <f t="shared" si="248"/>
        <v>255.39815095099999</v>
      </c>
      <c r="CA136" s="67">
        <f t="shared" si="249"/>
        <v>7.9484114700000008</v>
      </c>
      <c r="CB136" s="40">
        <f t="shared" si="250"/>
        <v>66.92211654699986</v>
      </c>
      <c r="CC136" s="40">
        <f>SUMIFS($CB$3:$CB136,$D$3:$D136,D136)</f>
        <v>396.86013927099998</v>
      </c>
      <c r="CD136" s="40">
        <f t="shared" si="169"/>
        <v>1365.159079370002</v>
      </c>
      <c r="CE136" s="73">
        <f t="shared" si="208"/>
        <v>-1.2603117676928939</v>
      </c>
      <c r="CF136" s="73">
        <f t="shared" si="208"/>
        <v>-3.5685516127625525</v>
      </c>
      <c r="CG136" s="73">
        <f t="shared" si="208"/>
        <v>3.5443338250010328</v>
      </c>
      <c r="CH136" s="14">
        <f t="shared" si="251"/>
        <v>14.829908587873128</v>
      </c>
      <c r="CI136" s="14">
        <f t="shared" si="252"/>
        <v>3.7143036121907252E-2</v>
      </c>
      <c r="CJ136" s="14">
        <f t="shared" si="184"/>
        <v>319.79212260305957</v>
      </c>
      <c r="CK136" s="264">
        <f t="shared" si="185"/>
        <v>0.75768902141010974</v>
      </c>
      <c r="CL136" s="81">
        <f t="shared" si="253"/>
        <v>84.319983965999853</v>
      </c>
      <c r="CM136" s="81">
        <f t="shared" si="254"/>
        <v>4.6799180477924925E-2</v>
      </c>
      <c r="CN136" s="40">
        <f t="shared" si="255"/>
        <v>56.095149533000011</v>
      </c>
      <c r="CO136" s="40">
        <f>SUMIFS($CN$3:$CN136,$D$3:$D136,D136)</f>
        <v>109.04081846000001</v>
      </c>
      <c r="CP136" s="40">
        <f t="shared" si="186"/>
        <v>2608.7040110490002</v>
      </c>
      <c r="CQ136" s="73">
        <f t="shared" si="209"/>
        <v>-0.61174035154070228</v>
      </c>
      <c r="CR136" s="73">
        <f t="shared" si="209"/>
        <v>-0.74247900346973084</v>
      </c>
      <c r="CS136" s="73">
        <f t="shared" si="209"/>
        <v>-0.18978170251179272</v>
      </c>
      <c r="CT136" s="40">
        <f t="shared" si="256"/>
        <v>12.430657945691614</v>
      </c>
      <c r="CU136" s="40">
        <f t="shared" si="257"/>
        <v>3.1133865347858818E-2</v>
      </c>
      <c r="CV136" s="40">
        <f t="shared" si="258"/>
        <v>6.0519709593728904E-2</v>
      </c>
      <c r="CW136" s="40">
        <f t="shared" si="187"/>
        <v>595.0989856768424</v>
      </c>
      <c r="CX136" s="267">
        <f t="shared" si="188"/>
        <v>1.4478798985042141</v>
      </c>
      <c r="CY136" s="67">
        <v>31.768387825000001</v>
      </c>
      <c r="CZ136" s="67">
        <f t="shared" si="259"/>
        <v>7.039859343031674</v>
      </c>
      <c r="DA136" s="67">
        <f t="shared" si="189"/>
        <v>380.76231120855192</v>
      </c>
      <c r="DB136" s="67">
        <v>0</v>
      </c>
      <c r="DC136" s="67">
        <f t="shared" si="260"/>
        <v>0</v>
      </c>
      <c r="DD136" s="67">
        <f t="shared" si="261"/>
        <v>24.32676170800001</v>
      </c>
      <c r="DE136" s="67">
        <f t="shared" si="262"/>
        <v>5.390798602659939</v>
      </c>
      <c r="DF136" s="81">
        <f t="shared" si="263"/>
        <v>1786.764367627</v>
      </c>
      <c r="DG136" s="81">
        <f t="shared" si="264"/>
        <v>0.99168790337790991</v>
      </c>
      <c r="DH136" s="40">
        <f t="shared" si="265"/>
        <v>10.826967013999848</v>
      </c>
      <c r="DI136" s="40">
        <f>SUMIFS($DH$3:$DH136,$D$3:$D136,D136)</f>
        <v>287.81932081100001</v>
      </c>
      <c r="DJ136" s="40">
        <f t="shared" si="170"/>
        <v>-1243.544931678998</v>
      </c>
      <c r="DK136" s="40">
        <f t="shared" si="266"/>
        <v>2.3992506421815119</v>
      </c>
      <c r="DL136" s="40">
        <f t="shared" si="190"/>
        <v>-275.30686307378289</v>
      </c>
      <c r="DM136" s="73">
        <f t="shared" si="210"/>
        <v>-1.0269620681484035</v>
      </c>
      <c r="DN136" s="73">
        <f t="shared" si="210"/>
        <v>-1.4980156105594875</v>
      </c>
      <c r="DO136" s="73">
        <f t="shared" si="210"/>
        <v>-0.57403296087138944</v>
      </c>
      <c r="DP136" s="67">
        <f t="shared" si="267"/>
        <v>6.0091707740484342E-3</v>
      </c>
      <c r="DQ136" s="264">
        <f t="shared" si="191"/>
        <v>-0.69019087709410432</v>
      </c>
      <c r="DR136" s="81">
        <f t="shared" si="268"/>
        <v>28.224834432999845</v>
      </c>
      <c r="DS136" s="81">
        <f t="shared" si="192"/>
        <v>-766.58876464399805</v>
      </c>
      <c r="DT136" s="81">
        <f t="shared" si="269"/>
        <v>1.5665315130066117E-2</v>
      </c>
      <c r="DU136" s="264">
        <f t="shared" si="193"/>
        <v>-0.4254712140764883</v>
      </c>
      <c r="DV136" s="70">
        <v>922.451895713</v>
      </c>
      <c r="DW136" s="70">
        <v>1026.99076762</v>
      </c>
      <c r="DX136" s="217">
        <v>87.427466150870401</v>
      </c>
      <c r="DY136" s="218">
        <f t="shared" si="270"/>
        <v>2056.094513295126</v>
      </c>
      <c r="DZ136" s="218">
        <f t="shared" si="194"/>
        <v>25676.850573204214</v>
      </c>
      <c r="EA136" s="71">
        <f t="shared" si="215"/>
        <v>7.3861301031339366E-3</v>
      </c>
      <c r="EB136" s="219">
        <f t="shared" si="271"/>
        <v>1196.07622692104</v>
      </c>
      <c r="EC136" s="219">
        <f t="shared" si="195"/>
        <v>17881.618295953715</v>
      </c>
      <c r="ED136" s="71">
        <f t="shared" si="216"/>
        <v>4.5795293835641404E-2</v>
      </c>
      <c r="EE136" s="219">
        <f t="shared" si="272"/>
        <v>1979.5486410499955</v>
      </c>
      <c r="EF136" s="219">
        <f t="shared" si="196"/>
        <v>24040.366573203824</v>
      </c>
      <c r="EG136" s="71">
        <f t="shared" si="217"/>
        <v>-4.2486566265537817E-2</v>
      </c>
      <c r="EH136" s="219">
        <f t="shared" si="273"/>
        <v>64.161929886196916</v>
      </c>
      <c r="EI136" s="219">
        <f t="shared" si="197"/>
        <v>3083.5657831071412</v>
      </c>
      <c r="EJ136" s="74">
        <f t="shared" si="218"/>
        <v>-0.21305299663660493</v>
      </c>
    </row>
    <row r="137" spans="1:140">
      <c r="A137" s="66">
        <v>41699</v>
      </c>
      <c r="B137" s="86">
        <f t="shared" si="220"/>
        <v>3</v>
      </c>
      <c r="C137" t="str">
        <f t="shared" si="221"/>
        <v>Marzo</v>
      </c>
      <c r="D137">
        <f t="shared" si="274"/>
        <v>2014</v>
      </c>
      <c r="E137" s="65">
        <f t="shared" si="222"/>
        <v>180174.06096624577</v>
      </c>
      <c r="F137" s="65">
        <f t="shared" si="223"/>
        <v>4423.7776190476197</v>
      </c>
      <c r="G137" s="40">
        <f t="shared" si="224"/>
        <v>1692.1851979160001</v>
      </c>
      <c r="H137" s="67">
        <f t="shared" si="275"/>
        <v>0.9391946814325387</v>
      </c>
      <c r="I137" s="67">
        <f>SUMIFS($G$3:$G137,$D$3:$D137,D137)</f>
        <v>5170.7615470679993</v>
      </c>
      <c r="J137" s="14">
        <f t="shared" si="171"/>
        <v>21794.264285761994</v>
      </c>
      <c r="K137" s="14">
        <f t="shared" si="172"/>
        <v>12.09622748628893</v>
      </c>
      <c r="L137" s="71">
        <f t="shared" si="198"/>
        <v>7.1527851883765425E-2</v>
      </c>
      <c r="M137" s="71">
        <f t="shared" si="199"/>
        <v>5.9520092535944036E-2</v>
      </c>
      <c r="N137" s="71">
        <f t="shared" si="211"/>
        <v>4.1655679463145523E-2</v>
      </c>
      <c r="O137" s="67">
        <f t="shared" si="225"/>
        <v>1246.127121191</v>
      </c>
      <c r="P137" s="67">
        <f t="shared" si="226"/>
        <v>0.6916240409458565</v>
      </c>
      <c r="Q137" s="67">
        <f>SUMIFS($O$3:$O137,$D$3:$D137,D137)</f>
        <v>3596.9754368029999</v>
      </c>
      <c r="R137" s="67">
        <f t="shared" si="168"/>
        <v>15416.414310502001</v>
      </c>
      <c r="S137" s="71">
        <f t="shared" si="200"/>
        <v>0.33227230822551412</v>
      </c>
      <c r="T137" s="71">
        <f t="shared" si="201"/>
        <v>0.21104619073083986</v>
      </c>
      <c r="U137" s="71">
        <f t="shared" si="201"/>
        <v>0.10026036792355497</v>
      </c>
      <c r="V137" s="67">
        <v>650.63400000000013</v>
      </c>
      <c r="W137" s="67">
        <f t="shared" si="173"/>
        <v>8221.763882366251</v>
      </c>
      <c r="X137" s="71">
        <f t="shared" si="212"/>
        <v>0.13975766801246703</v>
      </c>
      <c r="Y137" s="71">
        <f t="shared" si="202"/>
        <v>0.41885464682592488</v>
      </c>
      <c r="Z137" s="67">
        <v>589.04334910299997</v>
      </c>
      <c r="AA137" s="67">
        <f t="shared" si="174"/>
        <v>7150.9993649800008</v>
      </c>
      <c r="AB137" s="71">
        <f t="shared" si="213"/>
        <v>5.7843117880962636E-2</v>
      </c>
      <c r="AC137" s="71">
        <f t="shared" si="203"/>
        <v>0.18777825476763921</v>
      </c>
      <c r="AD137" s="67">
        <v>440.50700000000001</v>
      </c>
      <c r="AE137" s="67">
        <v>283.98337560000004</v>
      </c>
      <c r="AF137" s="71">
        <f t="shared" si="204"/>
        <v>0.51444450788734231</v>
      </c>
      <c r="AG137" s="71">
        <f t="shared" si="205"/>
        <v>0.19253155075260242</v>
      </c>
      <c r="AH137" s="67">
        <f t="shared" si="227"/>
        <v>125.080012524</v>
      </c>
      <c r="AI137" s="67">
        <f t="shared" si="228"/>
        <v>6.94217646276135E-2</v>
      </c>
      <c r="AJ137" s="67">
        <f t="shared" si="229"/>
        <v>75.480686466999998</v>
      </c>
      <c r="AK137" s="67">
        <f t="shared" si="230"/>
        <v>4.1893203750977631E-2</v>
      </c>
      <c r="AL137" s="67">
        <f t="shared" si="231"/>
        <v>245.49737773400003</v>
      </c>
      <c r="AM137" s="67">
        <f t="shared" si="232"/>
        <v>55.494963552632726</v>
      </c>
      <c r="AN137" s="67">
        <v>142.76355605500001</v>
      </c>
      <c r="AO137" s="67">
        <f t="shared" si="233"/>
        <v>32.271865439234062</v>
      </c>
      <c r="AP137" s="81">
        <f>SUMIFS($AO$3:$AO137,$D$3:$D137,D137)</f>
        <v>116.45233070409597</v>
      </c>
      <c r="AQ137" s="67">
        <v>0</v>
      </c>
      <c r="AR137" s="67">
        <f t="shared" si="234"/>
        <v>0</v>
      </c>
      <c r="AS137" s="81">
        <f>SUMIFS($AR$3:$AR137,$D$3:$D137,D137)</f>
        <v>6.914129362028838</v>
      </c>
      <c r="AT137" s="67">
        <f t="shared" si="276"/>
        <v>102.73382167900002</v>
      </c>
      <c r="AU137" s="79">
        <f t="shared" si="235"/>
        <v>142.76355605500001</v>
      </c>
      <c r="AV137" s="40">
        <f t="shared" si="236"/>
        <v>1746.2922186570001</v>
      </c>
      <c r="AW137" s="67">
        <f t="shared" si="237"/>
        <v>0.96922509782590449</v>
      </c>
      <c r="AX137" s="67">
        <f>SUMIFS($AV$3:$AV137,$D$3:$D137,D137)</f>
        <v>4828.0084285379999</v>
      </c>
      <c r="AY137" s="67">
        <f t="shared" si="175"/>
        <v>20482.405549510997</v>
      </c>
      <c r="AZ137" s="67">
        <f t="shared" si="176"/>
        <v>11.368121159986631</v>
      </c>
      <c r="BA137" s="262">
        <f t="shared" si="238"/>
        <v>1663.4122368660001</v>
      </c>
      <c r="BB137" s="262">
        <f t="shared" si="239"/>
        <v>0.92322514569820779</v>
      </c>
      <c r="BC137" s="262">
        <f t="shared" si="177"/>
        <v>19031.123710303</v>
      </c>
      <c r="BD137" s="262">
        <f t="shared" si="178"/>
        <v>10.562632383508488</v>
      </c>
      <c r="BE137" s="260">
        <f t="shared" si="240"/>
        <v>1594.3152233410001</v>
      </c>
      <c r="BF137" s="260">
        <f t="shared" si="241"/>
        <v>0.88487500075811842</v>
      </c>
      <c r="BG137" s="260">
        <f t="shared" si="179"/>
        <v>18547.841347355999</v>
      </c>
      <c r="BH137" s="260">
        <f t="shared" si="180"/>
        <v>10.294401562515036</v>
      </c>
      <c r="BI137" s="71">
        <f t="shared" si="206"/>
        <v>9.2845895159856084E-2</v>
      </c>
      <c r="BJ137" s="71">
        <f t="shared" si="181"/>
        <v>-3.0697712801786126E-2</v>
      </c>
      <c r="BK137" s="74">
        <f t="shared" si="219"/>
        <v>-5.7517858901428021E-3</v>
      </c>
      <c r="BL137" s="67">
        <f t="shared" si="242"/>
        <v>926.3681228920002</v>
      </c>
      <c r="BM137" s="67">
        <f>SUMIFS($BL$3:$BL137,$D$3:$D137,D137)</f>
        <v>2673.1853677849999</v>
      </c>
      <c r="BN137" s="67">
        <f t="shared" si="182"/>
        <v>11547.104611825</v>
      </c>
      <c r="BO137" s="71">
        <f t="shared" si="207"/>
        <v>4.8673734860414042E-2</v>
      </c>
      <c r="BP137" s="71">
        <f t="shared" si="207"/>
        <v>4.1853171590146676E-2</v>
      </c>
      <c r="BQ137" s="71">
        <f t="shared" si="207"/>
        <v>9.4584590414245939E-2</v>
      </c>
      <c r="BR137" s="67">
        <v>583.41525879300002</v>
      </c>
      <c r="BS137" s="67">
        <f t="shared" si="277"/>
        <v>342.95286409900018</v>
      </c>
      <c r="BT137" s="67">
        <f t="shared" si="243"/>
        <v>137.88706284899999</v>
      </c>
      <c r="BU137" s="67">
        <f t="shared" si="244"/>
        <v>69.097013524999994</v>
      </c>
      <c r="BV137" s="67">
        <f t="shared" si="245"/>
        <v>15.619459085711377</v>
      </c>
      <c r="BW137" s="67">
        <f t="shared" si="246"/>
        <v>3.8350144940089231E-2</v>
      </c>
      <c r="BX137" s="67">
        <f t="shared" si="183"/>
        <v>483.28236294700002</v>
      </c>
      <c r="BY137" s="67">
        <f t="shared" si="247"/>
        <v>333.46315081000006</v>
      </c>
      <c r="BZ137" s="67">
        <f t="shared" si="248"/>
        <v>245.648307706</v>
      </c>
      <c r="CA137" s="67">
        <f t="shared" si="249"/>
        <v>33.828560875000001</v>
      </c>
      <c r="CB137" s="40">
        <f t="shared" si="250"/>
        <v>-54.107020741000042</v>
      </c>
      <c r="CC137" s="40">
        <f>SUMIFS($CB$3:$CB137,$D$3:$D137,D137)</f>
        <v>342.75311852999994</v>
      </c>
      <c r="CD137" s="40">
        <f t="shared" si="169"/>
        <v>1311.8587362510016</v>
      </c>
      <c r="CE137" s="73">
        <f t="shared" si="208"/>
        <v>66.073908170254228</v>
      </c>
      <c r="CF137" s="73">
        <f t="shared" si="208"/>
        <v>-3.2068392188210959</v>
      </c>
      <c r="CG137" s="73">
        <f t="shared" si="208"/>
        <v>3.0764134385124891</v>
      </c>
      <c r="CH137" s="14">
        <f t="shared" si="251"/>
        <v>-12.230954039830005</v>
      </c>
      <c r="CI137" s="14">
        <f t="shared" si="252"/>
        <v>-3.0030416393365626E-2</v>
      </c>
      <c r="CJ137" s="14">
        <f t="shared" si="184"/>
        <v>307.76273083278426</v>
      </c>
      <c r="CK137" s="264">
        <f t="shared" si="185"/>
        <v>0.72810632630230177</v>
      </c>
      <c r="CL137" s="81">
        <f t="shared" si="253"/>
        <v>14.989992783999952</v>
      </c>
      <c r="CM137" s="81">
        <f t="shared" si="254"/>
        <v>8.319728546723611E-3</v>
      </c>
      <c r="CN137" s="40">
        <f t="shared" si="255"/>
        <v>213.93007477500004</v>
      </c>
      <c r="CO137" s="40">
        <f>SUMIFS($CN$3:$CN137,$D$3:$D137,D137)</f>
        <v>322.97089323500006</v>
      </c>
      <c r="CP137" s="40">
        <f t="shared" si="186"/>
        <v>2603.0691260990002</v>
      </c>
      <c r="CQ137" s="73">
        <f t="shared" si="209"/>
        <v>-2.566386256284936E-2</v>
      </c>
      <c r="CR137" s="73">
        <f t="shared" si="209"/>
        <v>-0.49770458018540031</v>
      </c>
      <c r="CS137" s="73">
        <f t="shared" si="209"/>
        <v>-0.20425800174566211</v>
      </c>
      <c r="CT137" s="40">
        <f t="shared" si="256"/>
        <v>48.359138545724711</v>
      </c>
      <c r="CU137" s="40">
        <f t="shared" si="257"/>
        <v>0.11873522394273957</v>
      </c>
      <c r="CV137" s="40">
        <f t="shared" si="258"/>
        <v>0.17925493353646849</v>
      </c>
      <c r="CW137" s="40">
        <f t="shared" si="187"/>
        <v>588.59604501036506</v>
      </c>
      <c r="CX137" s="267">
        <f t="shared" si="188"/>
        <v>1.4447524311430517</v>
      </c>
      <c r="CY137" s="67">
        <v>174.64071949699996</v>
      </c>
      <c r="CZ137" s="67">
        <f t="shared" si="259"/>
        <v>39.477734763393862</v>
      </c>
      <c r="DA137" s="67">
        <f t="shared" si="189"/>
        <v>376.65293179488407</v>
      </c>
      <c r="DB137" s="67">
        <v>0</v>
      </c>
      <c r="DC137" s="67">
        <f t="shared" si="260"/>
        <v>0</v>
      </c>
      <c r="DD137" s="67">
        <f t="shared" si="261"/>
        <v>39.289355278000073</v>
      </c>
      <c r="DE137" s="67">
        <f t="shared" si="262"/>
        <v>8.881403782330846</v>
      </c>
      <c r="DF137" s="81">
        <f t="shared" si="263"/>
        <v>1960.2222934320002</v>
      </c>
      <c r="DG137" s="81">
        <f t="shared" si="264"/>
        <v>1.087960321768644</v>
      </c>
      <c r="DH137" s="40">
        <f t="shared" si="265"/>
        <v>-268.03709551600008</v>
      </c>
      <c r="DI137" s="40">
        <f>SUMIFS($DH$3:$DH137,$D$3:$D137,D137)</f>
        <v>19.782225294999932</v>
      </c>
      <c r="DJ137" s="40">
        <f t="shared" si="170"/>
        <v>-1291.2103898479986</v>
      </c>
      <c r="DK137" s="40">
        <f t="shared" si="266"/>
        <v>-60.590092585554714</v>
      </c>
      <c r="DL137" s="40">
        <f t="shared" si="190"/>
        <v>-280.83331417758092</v>
      </c>
      <c r="DM137" s="73">
        <f t="shared" si="210"/>
        <v>0.21629579351877282</v>
      </c>
      <c r="DN137" s="73">
        <f t="shared" si="210"/>
        <v>-1.0247803169877887</v>
      </c>
      <c r="DO137" s="73">
        <f t="shared" si="210"/>
        <v>-0.56221708256030278</v>
      </c>
      <c r="DP137" s="67">
        <f t="shared" si="267"/>
        <v>-0.1487656403361052</v>
      </c>
      <c r="DQ137" s="264">
        <f t="shared" si="191"/>
        <v>-0.71664610484075009</v>
      </c>
      <c r="DR137" s="81">
        <f t="shared" si="268"/>
        <v>-198.94008199100008</v>
      </c>
      <c r="DS137" s="81">
        <f t="shared" si="192"/>
        <v>-807.92802690099836</v>
      </c>
      <c r="DT137" s="81">
        <f t="shared" si="269"/>
        <v>-0.11041549539601596</v>
      </c>
      <c r="DU137" s="264">
        <f t="shared" si="193"/>
        <v>-0.44841528384730001</v>
      </c>
      <c r="DV137" s="70">
        <v>930.65053821599997</v>
      </c>
      <c r="DW137" s="70">
        <v>1037.60762727</v>
      </c>
      <c r="DX137" s="217">
        <v>87.87878787878789</v>
      </c>
      <c r="DY137" s="218">
        <f t="shared" si="270"/>
        <v>1925.5900528009654</v>
      </c>
      <c r="DZ137" s="218">
        <f t="shared" si="194"/>
        <v>25674.705481904053</v>
      </c>
      <c r="EA137" s="71">
        <f t="shared" si="215"/>
        <v>7.9518441232113712E-3</v>
      </c>
      <c r="EB137" s="219">
        <f t="shared" si="271"/>
        <v>1418.0067241138963</v>
      </c>
      <c r="EC137" s="219">
        <f t="shared" si="195"/>
        <v>18170.666416984041</v>
      </c>
      <c r="ED137" s="71">
        <f t="shared" si="216"/>
        <v>6.4784989033820573E-2</v>
      </c>
      <c r="EE137" s="219">
        <f t="shared" si="272"/>
        <v>1987.1601108855516</v>
      </c>
      <c r="EF137" s="219">
        <f t="shared" si="196"/>
        <v>24098.817876959674</v>
      </c>
      <c r="EG137" s="71">
        <f t="shared" si="217"/>
        <v>-3.8527518809775341E-2</v>
      </c>
      <c r="EH137" s="219">
        <f t="shared" si="273"/>
        <v>243.43767129568965</v>
      </c>
      <c r="EI137" s="219">
        <f t="shared" si="197"/>
        <v>3061.9876936763912</v>
      </c>
      <c r="EJ137" s="74">
        <f t="shared" si="218"/>
        <v>-0.23029800912001042</v>
      </c>
    </row>
    <row r="138" spans="1:140">
      <c r="A138" s="66">
        <v>41730</v>
      </c>
      <c r="B138" s="86">
        <f t="shared" si="220"/>
        <v>4</v>
      </c>
      <c r="C138" t="str">
        <f t="shared" si="221"/>
        <v>Abril</v>
      </c>
      <c r="D138">
        <f t="shared" si="274"/>
        <v>2014</v>
      </c>
      <c r="E138" s="65">
        <f t="shared" si="222"/>
        <v>180174.06096624577</v>
      </c>
      <c r="F138" s="65">
        <f t="shared" si="223"/>
        <v>4433.2267499999998</v>
      </c>
      <c r="G138" s="40">
        <f t="shared" si="224"/>
        <v>1970.9655661520001</v>
      </c>
      <c r="H138" s="67">
        <f t="shared" si="275"/>
        <v>1.0939230406319393</v>
      </c>
      <c r="I138" s="67">
        <f>SUMIFS($G$3:$G138,$D$3:$D138,D138)</f>
        <v>7141.7271132199994</v>
      </c>
      <c r="J138" s="14">
        <f t="shared" si="171"/>
        <v>21762.071112311001</v>
      </c>
      <c r="K138" s="14">
        <f t="shared" si="172"/>
        <v>12.078359668203269</v>
      </c>
      <c r="L138" s="71">
        <f t="shared" si="198"/>
        <v>4.5831396667459501E-2</v>
      </c>
      <c r="M138" s="71">
        <f t="shared" si="199"/>
        <v>-1.6071204350674773E-2</v>
      </c>
      <c r="N138" s="71">
        <f t="shared" si="211"/>
        <v>2.569682551529473E-2</v>
      </c>
      <c r="O138" s="67">
        <f t="shared" si="225"/>
        <v>1567.3032966609999</v>
      </c>
      <c r="P138" s="67">
        <f t="shared" si="226"/>
        <v>0.8698828722934886</v>
      </c>
      <c r="Q138" s="67">
        <f>SUMIFS($O$3:$O138,$D$3:$D138,D138)</f>
        <v>5164.2787334639997</v>
      </c>
      <c r="R138" s="67">
        <f t="shared" si="168"/>
        <v>15556.189003060001</v>
      </c>
      <c r="S138" s="71">
        <f t="shared" si="200"/>
        <v>9.7913759595611438E-2</v>
      </c>
      <c r="T138" s="71">
        <f t="shared" si="201"/>
        <v>0.17432222734470337</v>
      </c>
      <c r="U138" s="71">
        <f t="shared" si="201"/>
        <v>9.5904882116489398E-2</v>
      </c>
      <c r="V138" s="67">
        <v>970.68920350200005</v>
      </c>
      <c r="W138" s="67">
        <f t="shared" si="173"/>
        <v>8382.7290511518331</v>
      </c>
      <c r="X138" s="71">
        <f t="shared" si="212"/>
        <v>0.1476065669946236</v>
      </c>
      <c r="Y138" s="71">
        <f t="shared" si="202"/>
        <v>0.19879015798506838</v>
      </c>
      <c r="Z138" s="67">
        <v>604.01684003999992</v>
      </c>
      <c r="AA138" s="67">
        <f t="shared" si="174"/>
        <v>7151.1698788370004</v>
      </c>
      <c r="AB138" s="71">
        <f t="shared" si="213"/>
        <v>4.4914472321580856E-2</v>
      </c>
      <c r="AC138" s="71">
        <f t="shared" si="203"/>
        <v>2.8237955520538094E-4</v>
      </c>
      <c r="AD138" s="67">
        <v>469.7</v>
      </c>
      <c r="AE138" s="67">
        <v>296.67730335499999</v>
      </c>
      <c r="AF138" s="71">
        <f t="shared" si="204"/>
        <v>0.40540284306058583</v>
      </c>
      <c r="AG138" s="71">
        <f t="shared" si="205"/>
        <v>-5.0717367459670148E-2</v>
      </c>
      <c r="AH138" s="67">
        <f t="shared" si="227"/>
        <v>72.005521823000009</v>
      </c>
      <c r="AI138" s="67">
        <f t="shared" si="228"/>
        <v>3.9964421868966857E-2</v>
      </c>
      <c r="AJ138" s="67">
        <f t="shared" si="229"/>
        <v>42.497285584000004</v>
      </c>
      <c r="AK138" s="67">
        <f t="shared" si="230"/>
        <v>2.3586794545282268E-2</v>
      </c>
      <c r="AL138" s="67">
        <f t="shared" si="231"/>
        <v>289.15946208399998</v>
      </c>
      <c r="AM138" s="67">
        <f t="shared" si="232"/>
        <v>65.225506925401461</v>
      </c>
      <c r="AN138" s="67">
        <v>134.75677739600002</v>
      </c>
      <c r="AO138" s="67">
        <f t="shared" si="233"/>
        <v>30.396996362976477</v>
      </c>
      <c r="AP138" s="81">
        <f>SUMIFS($AO$3:$AO138,$D$3:$D138,D138)</f>
        <v>146.84932706707244</v>
      </c>
      <c r="AQ138" s="67">
        <v>66.39</v>
      </c>
      <c r="AR138" s="67">
        <f t="shared" si="234"/>
        <v>14.975548002366448</v>
      </c>
      <c r="AS138" s="81">
        <f>SUMIFS($AR$3:$AR138,$D$3:$D138,D138)</f>
        <v>21.889677364395286</v>
      </c>
      <c r="AT138" s="67">
        <f t="shared" si="276"/>
        <v>88.012684687999965</v>
      </c>
      <c r="AU138" s="79">
        <f t="shared" si="235"/>
        <v>201.146777396</v>
      </c>
      <c r="AV138" s="40">
        <f t="shared" si="236"/>
        <v>1674.5142174589998</v>
      </c>
      <c r="AW138" s="67">
        <f t="shared" si="237"/>
        <v>0.92938695419242801</v>
      </c>
      <c r="AX138" s="67">
        <f>SUMIFS($AV$3:$AV138,$D$3:$D138,D138)</f>
        <v>6502.5226459969999</v>
      </c>
      <c r="AY138" s="67">
        <f t="shared" si="175"/>
        <v>20524.744902147999</v>
      </c>
      <c r="AZ138" s="67">
        <f t="shared" si="176"/>
        <v>11.391620298769395</v>
      </c>
      <c r="BA138" s="262">
        <f t="shared" si="238"/>
        <v>1596.4617795519998</v>
      </c>
      <c r="BB138" s="262">
        <f t="shared" si="239"/>
        <v>0.88606637991641024</v>
      </c>
      <c r="BC138" s="262">
        <f t="shared" si="177"/>
        <v>19105.540718071999</v>
      </c>
      <c r="BD138" s="262">
        <f t="shared" si="178"/>
        <v>10.603935225532425</v>
      </c>
      <c r="BE138" s="260">
        <f t="shared" si="240"/>
        <v>1582.2012122729998</v>
      </c>
      <c r="BF138" s="260">
        <f t="shared" si="241"/>
        <v>0.87815149627415745</v>
      </c>
      <c r="BG138" s="260">
        <f t="shared" si="179"/>
        <v>18621.572211588002</v>
      </c>
      <c r="BH138" s="260">
        <f t="shared" si="180"/>
        <v>10.33532358194258</v>
      </c>
      <c r="BI138" s="71">
        <f t="shared" si="206"/>
        <v>2.5940451326345704E-2</v>
      </c>
      <c r="BJ138" s="71">
        <f t="shared" si="181"/>
        <v>-1.6718854865735544E-2</v>
      </c>
      <c r="BK138" s="74">
        <f t="shared" si="219"/>
        <v>-5.5430257620713297E-3</v>
      </c>
      <c r="BL138" s="67">
        <f t="shared" si="242"/>
        <v>933.73381897399997</v>
      </c>
      <c r="BM138" s="67">
        <f>SUMIFS($BL$3:$BL138,$D$3:$D138,D138)</f>
        <v>3606.9191867589998</v>
      </c>
      <c r="BN138" s="67">
        <f t="shared" si="182"/>
        <v>11585.702309646998</v>
      </c>
      <c r="BO138" s="71">
        <f t="shared" si="207"/>
        <v>4.3119361301526382E-2</v>
      </c>
      <c r="BP138" s="71">
        <f t="shared" si="207"/>
        <v>4.218065888799627E-2</v>
      </c>
      <c r="BQ138" s="71">
        <f t="shared" si="207"/>
        <v>8.5143750993714296E-2</v>
      </c>
      <c r="BR138" s="67">
        <v>583.34419414299998</v>
      </c>
      <c r="BS138" s="67">
        <f t="shared" si="277"/>
        <v>350.38962483099999</v>
      </c>
      <c r="BT138" s="67">
        <f t="shared" si="243"/>
        <v>143.11130288999999</v>
      </c>
      <c r="BU138" s="67">
        <f t="shared" si="244"/>
        <v>14.260567279</v>
      </c>
      <c r="BV138" s="67">
        <f t="shared" si="245"/>
        <v>3.2167466459954932</v>
      </c>
      <c r="BW138" s="67">
        <f t="shared" si="246"/>
        <v>7.9148836422528145E-3</v>
      </c>
      <c r="BX138" s="67">
        <f t="shared" si="183"/>
        <v>483.96850648399999</v>
      </c>
      <c r="BY138" s="67">
        <f t="shared" si="247"/>
        <v>259.60300202800005</v>
      </c>
      <c r="BZ138" s="67">
        <f t="shared" si="248"/>
        <v>291.06124691599996</v>
      </c>
      <c r="CA138" s="67">
        <f t="shared" si="249"/>
        <v>32.744279372000001</v>
      </c>
      <c r="CB138" s="40">
        <f t="shared" si="250"/>
        <v>296.45134869300023</v>
      </c>
      <c r="CC138" s="40">
        <f>SUMIFS($CB$3:$CB138,$D$3:$D138,D138)</f>
        <v>639.20446722300017</v>
      </c>
      <c r="CD138" s="40">
        <f t="shared" si="169"/>
        <v>1237.3262101630019</v>
      </c>
      <c r="CE138" s="73">
        <f t="shared" si="208"/>
        <v>-0.20090502890994366</v>
      </c>
      <c r="CF138" s="73">
        <f t="shared" si="208"/>
        <v>1.9638102751289113</v>
      </c>
      <c r="CG138" s="73">
        <f t="shared" si="208"/>
        <v>1.1417521662960031</v>
      </c>
      <c r="CH138" s="14">
        <f t="shared" si="251"/>
        <v>66.870332922402454</v>
      </c>
      <c r="CI138" s="14">
        <f t="shared" si="252"/>
        <v>0.16453608643951148</v>
      </c>
      <c r="CJ138" s="14">
        <f t="shared" si="184"/>
        <v>284.06572833457875</v>
      </c>
      <c r="CK138" s="264">
        <f t="shared" si="185"/>
        <v>0.68673936943387504</v>
      </c>
      <c r="CL138" s="81">
        <f t="shared" si="253"/>
        <v>310.71191597200021</v>
      </c>
      <c r="CM138" s="81">
        <f t="shared" si="254"/>
        <v>0.17245097008176427</v>
      </c>
      <c r="CN138" s="40">
        <f t="shared" si="255"/>
        <v>194.105438556</v>
      </c>
      <c r="CO138" s="40">
        <f>SUMIFS($CN$3:$CN138,$D$3:$D138,D138)</f>
        <v>517.07633179100003</v>
      </c>
      <c r="CP138" s="40">
        <f t="shared" si="186"/>
        <v>2632.9155964820002</v>
      </c>
      <c r="CQ138" s="73">
        <f t="shared" si="209"/>
        <v>0.18170374935976241</v>
      </c>
      <c r="CR138" s="73">
        <f t="shared" si="209"/>
        <v>-0.3594586037336196</v>
      </c>
      <c r="CS138" s="73">
        <f t="shared" si="209"/>
        <v>-0.18786279392447014</v>
      </c>
      <c r="CT138" s="40">
        <f t="shared" si="256"/>
        <v>43.784234261421439</v>
      </c>
      <c r="CU138" s="40">
        <f t="shared" si="257"/>
        <v>0.1077321771597101</v>
      </c>
      <c r="CV138" s="40">
        <f t="shared" si="258"/>
        <v>0.28698711069617855</v>
      </c>
      <c r="CW138" s="40">
        <f t="shared" si="187"/>
        <v>592.28016151020199</v>
      </c>
      <c r="CX138" s="267">
        <f t="shared" si="188"/>
        <v>1.4613177847921499</v>
      </c>
      <c r="CY138" s="67">
        <v>168.24564874299998</v>
      </c>
      <c r="CZ138" s="67">
        <f t="shared" si="259"/>
        <v>37.951058727821668</v>
      </c>
      <c r="DA138" s="67">
        <f t="shared" si="189"/>
        <v>393.99104382509773</v>
      </c>
      <c r="DB138" s="67">
        <v>0</v>
      </c>
      <c r="DC138" s="67">
        <f t="shared" si="260"/>
        <v>0</v>
      </c>
      <c r="DD138" s="67">
        <f t="shared" si="261"/>
        <v>25.85978981300002</v>
      </c>
      <c r="DE138" s="67">
        <f t="shared" si="262"/>
        <v>5.8331755335997695</v>
      </c>
      <c r="DF138" s="81">
        <f t="shared" si="263"/>
        <v>1868.6196560149999</v>
      </c>
      <c r="DG138" s="81">
        <f t="shared" si="264"/>
        <v>1.0371191313521382</v>
      </c>
      <c r="DH138" s="40">
        <f t="shared" si="265"/>
        <v>102.34591013700023</v>
      </c>
      <c r="DI138" s="40">
        <f>SUMIFS($DH$3:$DH138,$D$3:$D138,D138)</f>
        <v>122.12813543200016</v>
      </c>
      <c r="DJ138" s="40">
        <f t="shared" si="170"/>
        <v>-1395.5893863189985</v>
      </c>
      <c r="DK138" s="40">
        <f t="shared" si="266"/>
        <v>23.086098660981019</v>
      </c>
      <c r="DL138" s="40">
        <f t="shared" si="190"/>
        <v>-308.21443317562318</v>
      </c>
      <c r="DM138" s="73">
        <f t="shared" si="210"/>
        <v>-0.50491737151405447</v>
      </c>
      <c r="DN138" s="73">
        <f t="shared" si="210"/>
        <v>-1.2064443184480593</v>
      </c>
      <c r="DO138" s="73">
        <f t="shared" si="210"/>
        <v>-0.47617775124767703</v>
      </c>
      <c r="DP138" s="67">
        <f t="shared" si="267"/>
        <v>5.6803909279801355E-2</v>
      </c>
      <c r="DQ138" s="264">
        <f t="shared" si="191"/>
        <v>-0.77457841535827487</v>
      </c>
      <c r="DR138" s="81">
        <f t="shared" si="268"/>
        <v>116.60647741600023</v>
      </c>
      <c r="DS138" s="81">
        <f t="shared" si="192"/>
        <v>-911.62087983499828</v>
      </c>
      <c r="DT138" s="81">
        <f t="shared" si="269"/>
        <v>6.4718792922054166E-2</v>
      </c>
      <c r="DU138" s="264">
        <f t="shared" si="193"/>
        <v>-0.50596677176843086</v>
      </c>
      <c r="DV138" s="70">
        <v>929.58726759599995</v>
      </c>
      <c r="DW138" s="70">
        <v>1037.995860004</v>
      </c>
      <c r="DX138" s="217">
        <v>88.26563507414572</v>
      </c>
      <c r="DY138" s="218">
        <f t="shared" si="270"/>
        <v>2232.993128635319</v>
      </c>
      <c r="DZ138" s="218">
        <f t="shared" si="194"/>
        <v>25493.635514094734</v>
      </c>
      <c r="EA138" s="71">
        <f t="shared" si="215"/>
        <v>-1.1649841212787782E-2</v>
      </c>
      <c r="EB138" s="219">
        <f t="shared" si="271"/>
        <v>1775.6664814618048</v>
      </c>
      <c r="EC138" s="219">
        <f t="shared" si="195"/>
        <v>18225.977914014027</v>
      </c>
      <c r="ED138" s="71">
        <f t="shared" si="216"/>
        <v>5.5828754463415731E-2</v>
      </c>
      <c r="EE138" s="219">
        <f t="shared" si="272"/>
        <v>1897.130424601102</v>
      </c>
      <c r="EF138" s="219">
        <f t="shared" si="196"/>
        <v>24028.968336262467</v>
      </c>
      <c r="EG138" s="71">
        <f t="shared" si="217"/>
        <v>-4.1917317111331731E-2</v>
      </c>
      <c r="EH138" s="219">
        <f t="shared" si="273"/>
        <v>219.91054433919354</v>
      </c>
      <c r="EI138" s="219">
        <f t="shared" si="197"/>
        <v>3083.9451225250464</v>
      </c>
      <c r="EJ138" s="74">
        <f t="shared" si="218"/>
        <v>-0.2171076231542598</v>
      </c>
    </row>
    <row r="139" spans="1:140">
      <c r="A139" s="66">
        <v>41760</v>
      </c>
      <c r="B139" s="86">
        <f t="shared" si="220"/>
        <v>5</v>
      </c>
      <c r="C139" t="str">
        <f t="shared" si="221"/>
        <v>Mayo</v>
      </c>
      <c r="D139">
        <f t="shared" si="274"/>
        <v>2014</v>
      </c>
      <c r="E139" s="65">
        <f t="shared" si="222"/>
        <v>180174.06096624577</v>
      </c>
      <c r="F139" s="65">
        <f t="shared" si="223"/>
        <v>4421.6336842105266</v>
      </c>
      <c r="G139" s="40">
        <f t="shared" si="224"/>
        <v>2684.6358159880001</v>
      </c>
      <c r="H139" s="67">
        <f t="shared" si="275"/>
        <v>1.4900234815104412</v>
      </c>
      <c r="I139" s="67">
        <f>SUMIFS($G$3:$G139,$D$3:$D139,D139)</f>
        <v>9826.3629292080004</v>
      </c>
      <c r="J139" s="14">
        <f t="shared" si="171"/>
        <v>22456.843992804002</v>
      </c>
      <c r="K139" s="14">
        <f t="shared" si="172"/>
        <v>12.463971712893301</v>
      </c>
      <c r="L139" s="71">
        <f t="shared" si="198"/>
        <v>0.11427461978439424</v>
      </c>
      <c r="M139" s="71">
        <f t="shared" si="199"/>
        <v>0.3491561494511517</v>
      </c>
      <c r="N139" s="71">
        <f t="shared" si="211"/>
        <v>6.1826729234856437E-2</v>
      </c>
      <c r="O139" s="67">
        <f t="shared" si="225"/>
        <v>1783.899321824</v>
      </c>
      <c r="P139" s="67">
        <f t="shared" si="226"/>
        <v>0.99009774895299707</v>
      </c>
      <c r="Q139" s="67">
        <f>SUMIFS($O$3:$O139,$D$3:$D139,D139)</f>
        <v>6948.178055288</v>
      </c>
      <c r="R139" s="67">
        <f t="shared" si="168"/>
        <v>15829.222524622</v>
      </c>
      <c r="S139" s="71">
        <f t="shared" si="200"/>
        <v>0.18071328473690573</v>
      </c>
      <c r="T139" s="71">
        <f t="shared" si="201"/>
        <v>0.1759564789424144</v>
      </c>
      <c r="U139" s="71">
        <f t="shared" si="201"/>
        <v>0.11160139570464023</v>
      </c>
      <c r="V139" s="67">
        <v>1157.0020975709997</v>
      </c>
      <c r="W139" s="67">
        <f t="shared" si="173"/>
        <v>8589.8148283914161</v>
      </c>
      <c r="X139" s="71">
        <f t="shared" si="212"/>
        <v>0.16052270671366142</v>
      </c>
      <c r="Y139" s="71">
        <f t="shared" si="202"/>
        <v>0.21800423132780034</v>
      </c>
      <c r="Z139" s="67">
        <v>626.96311671499996</v>
      </c>
      <c r="AA139" s="67">
        <f t="shared" si="174"/>
        <v>7219.5841558730008</v>
      </c>
      <c r="AB139" s="71">
        <f t="shared" si="213"/>
        <v>5.9428058629525271E-2</v>
      </c>
      <c r="AC139" s="71">
        <f t="shared" si="203"/>
        <v>0.12248575625959202</v>
      </c>
      <c r="AD139" s="67">
        <v>443.93932604299999</v>
      </c>
      <c r="AE139" s="67">
        <v>309.70123665100004</v>
      </c>
      <c r="AF139" s="71">
        <f t="shared" si="204"/>
        <v>0.23775149008879848</v>
      </c>
      <c r="AG139" s="71">
        <f t="shared" si="205"/>
        <v>8.2370641499983854E-2</v>
      </c>
      <c r="AH139" s="67">
        <f t="shared" si="227"/>
        <v>124.389233699</v>
      </c>
      <c r="AI139" s="67">
        <f t="shared" si="228"/>
        <v>6.9038369359007437E-2</v>
      </c>
      <c r="AJ139" s="67">
        <f t="shared" si="229"/>
        <v>126.228455268</v>
      </c>
      <c r="AK139" s="67">
        <f t="shared" si="230"/>
        <v>7.0059171997931449E-2</v>
      </c>
      <c r="AL139" s="67">
        <f t="shared" si="231"/>
        <v>650.11880519700003</v>
      </c>
      <c r="AM139" s="67">
        <f t="shared" si="232"/>
        <v>147.03135800655485</v>
      </c>
      <c r="AN139" s="67">
        <v>518.213994963</v>
      </c>
      <c r="AO139" s="67">
        <f t="shared" si="233"/>
        <v>117.19966690445683</v>
      </c>
      <c r="AP139" s="81">
        <f>SUMIFS($AO$3:$AO139,$D$3:$D139,D139)</f>
        <v>264.04899397152928</v>
      </c>
      <c r="AQ139" s="67">
        <v>44.17</v>
      </c>
      <c r="AR139" s="67">
        <f t="shared" si="234"/>
        <v>9.9895204249346268</v>
      </c>
      <c r="AS139" s="81">
        <f>SUMIFS($AR$3:$AR139,$D$3:$D139,D139)</f>
        <v>31.879197789329915</v>
      </c>
      <c r="AT139" s="67">
        <f t="shared" si="276"/>
        <v>87.734810234000022</v>
      </c>
      <c r="AU139" s="79">
        <f t="shared" si="235"/>
        <v>562.38399496299996</v>
      </c>
      <c r="AV139" s="40">
        <f t="shared" si="236"/>
        <v>1715.1886391870005</v>
      </c>
      <c r="AW139" s="67">
        <f t="shared" si="237"/>
        <v>0.95196202493783388</v>
      </c>
      <c r="AX139" s="67">
        <f>SUMIFS($AV$3:$AV139,$D$3:$D139,D139)</f>
        <v>8217.7112851840011</v>
      </c>
      <c r="AY139" s="67">
        <f t="shared" si="175"/>
        <v>20624.472542486998</v>
      </c>
      <c r="AZ139" s="67">
        <f t="shared" si="176"/>
        <v>11.446971018958624</v>
      </c>
      <c r="BA139" s="262">
        <f t="shared" si="238"/>
        <v>1625.1924596660006</v>
      </c>
      <c r="BB139" s="262">
        <f t="shared" si="239"/>
        <v>0.90201244893429355</v>
      </c>
      <c r="BC139" s="262">
        <f t="shared" si="177"/>
        <v>19228.873963269998</v>
      </c>
      <c r="BD139" s="262">
        <f t="shared" si="178"/>
        <v>10.67238750136868</v>
      </c>
      <c r="BE139" s="260">
        <f t="shared" si="240"/>
        <v>1597.4637953470005</v>
      </c>
      <c r="BF139" s="260">
        <f t="shared" si="241"/>
        <v>0.88662251756998089</v>
      </c>
      <c r="BG139" s="260">
        <f t="shared" si="179"/>
        <v>18737.718507817</v>
      </c>
      <c r="BH139" s="260">
        <f t="shared" si="180"/>
        <v>10.399786965631733</v>
      </c>
      <c r="BI139" s="71">
        <f t="shared" si="206"/>
        <v>6.1733239248807248E-2</v>
      </c>
      <c r="BJ139" s="71">
        <f t="shared" si="181"/>
        <v>-1.3168281947242289E-3</v>
      </c>
      <c r="BK139" s="74">
        <f t="shared" si="219"/>
        <v>-1.7711485223478318E-3</v>
      </c>
      <c r="BL139" s="67">
        <f t="shared" si="242"/>
        <v>946.44260932800034</v>
      </c>
      <c r="BM139" s="67">
        <f>SUMIFS($BL$3:$BL139,$D$3:$D139,D139)</f>
        <v>4553.3617960869997</v>
      </c>
      <c r="BN139" s="67">
        <f t="shared" si="182"/>
        <v>11665.264680667999</v>
      </c>
      <c r="BO139" s="71">
        <f t="shared" si="207"/>
        <v>9.1780118527541976E-2</v>
      </c>
      <c r="BP139" s="71">
        <f t="shared" si="207"/>
        <v>5.2115647372648732E-2</v>
      </c>
      <c r="BQ139" s="71">
        <f t="shared" si="207"/>
        <v>8.3480502991116978E-2</v>
      </c>
      <c r="BR139" s="67">
        <v>586.21325455600004</v>
      </c>
      <c r="BS139" s="67">
        <f t="shared" si="277"/>
        <v>360.22935477200031</v>
      </c>
      <c r="BT139" s="67">
        <f t="shared" si="243"/>
        <v>192.24736449099998</v>
      </c>
      <c r="BU139" s="67">
        <f t="shared" si="244"/>
        <v>27.728664319</v>
      </c>
      <c r="BV139" s="67">
        <f t="shared" si="245"/>
        <v>6.2711355800499549</v>
      </c>
      <c r="BW139" s="67">
        <f t="shared" si="246"/>
        <v>1.5389931364312621E-2</v>
      </c>
      <c r="BX139" s="67">
        <f t="shared" si="183"/>
        <v>491.155455453</v>
      </c>
      <c r="BY139" s="67">
        <f t="shared" si="247"/>
        <v>283.73902603599998</v>
      </c>
      <c r="BZ139" s="67">
        <f t="shared" si="248"/>
        <v>238.84079901300001</v>
      </c>
      <c r="CA139" s="67">
        <f t="shared" si="249"/>
        <v>26.190175999999997</v>
      </c>
      <c r="CB139" s="40">
        <f t="shared" si="250"/>
        <v>969.44717680099961</v>
      </c>
      <c r="CC139" s="40">
        <f>SUMIFS($CB$3:$CB139,$D$3:$D139,D139)</f>
        <v>1608.6516440239998</v>
      </c>
      <c r="CD139" s="40">
        <f t="shared" si="169"/>
        <v>1832.3714503170011</v>
      </c>
      <c r="CE139" s="73">
        <f t="shared" si="208"/>
        <v>1.5893220144185025</v>
      </c>
      <c r="CF139" s="73">
        <f t="shared" si="208"/>
        <v>1.7261965859771391</v>
      </c>
      <c r="CG139" s="73">
        <f t="shared" si="208"/>
        <v>2.7534105708896122</v>
      </c>
      <c r="CH139" s="14">
        <f t="shared" si="251"/>
        <v>219.2509027292007</v>
      </c>
      <c r="CI139" s="14">
        <f t="shared" si="252"/>
        <v>0.53806145657260729</v>
      </c>
      <c r="CJ139" s="14">
        <f t="shared" si="184"/>
        <v>414.11906157848171</v>
      </c>
      <c r="CK139" s="264">
        <f t="shared" si="185"/>
        <v>1.0170006939346734</v>
      </c>
      <c r="CL139" s="81">
        <f t="shared" si="253"/>
        <v>997.17584111999963</v>
      </c>
      <c r="CM139" s="81">
        <f t="shared" si="254"/>
        <v>0.55345138793692006</v>
      </c>
      <c r="CN139" s="40">
        <f t="shared" si="255"/>
        <v>272.31311538200003</v>
      </c>
      <c r="CO139" s="40">
        <f>SUMIFS($CN$3:$CN139,$D$3:$D139,D139)</f>
        <v>789.38944717300001</v>
      </c>
      <c r="CP139" s="40">
        <f t="shared" si="186"/>
        <v>2727.8119270130001</v>
      </c>
      <c r="CQ139" s="73">
        <f t="shared" si="209"/>
        <v>0.53487797454280828</v>
      </c>
      <c r="CR139" s="73">
        <f t="shared" si="209"/>
        <v>-0.19831729031122391</v>
      </c>
      <c r="CS139" s="73">
        <f t="shared" si="209"/>
        <v>-0.16264527557495023</v>
      </c>
      <c r="CT139" s="40">
        <f t="shared" si="256"/>
        <v>61.586539010325318</v>
      </c>
      <c r="CU139" s="40">
        <f t="shared" si="257"/>
        <v>0.15113891196192544</v>
      </c>
      <c r="CV139" s="40">
        <f t="shared" si="258"/>
        <v>0.43812602265810402</v>
      </c>
      <c r="CW139" s="40">
        <f t="shared" si="187"/>
        <v>611.59890100984865</v>
      </c>
      <c r="CX139" s="267">
        <f t="shared" si="188"/>
        <v>1.5139870369708959</v>
      </c>
      <c r="CY139" s="67">
        <v>204.54899713499995</v>
      </c>
      <c r="CZ139" s="67">
        <f t="shared" si="259"/>
        <v>46.260955055014186</v>
      </c>
      <c r="DA139" s="67">
        <f t="shared" si="189"/>
        <v>420.49097349169409</v>
      </c>
      <c r="DB139" s="67">
        <v>0</v>
      </c>
      <c r="DC139" s="67">
        <f t="shared" si="260"/>
        <v>0</v>
      </c>
      <c r="DD139" s="67">
        <f t="shared" si="261"/>
        <v>67.764118247000084</v>
      </c>
      <c r="DE139" s="67">
        <f t="shared" si="262"/>
        <v>15.325583955311128</v>
      </c>
      <c r="DF139" s="81">
        <f t="shared" si="263"/>
        <v>1987.5017545690005</v>
      </c>
      <c r="DG139" s="81">
        <f t="shared" si="264"/>
        <v>1.1031009368997593</v>
      </c>
      <c r="DH139" s="40">
        <f t="shared" si="265"/>
        <v>697.13406141899964</v>
      </c>
      <c r="DI139" s="40">
        <f>SUMIFS($DH$3:$DH139,$D$3:$D139,D139)</f>
        <v>819.26219685099977</v>
      </c>
      <c r="DJ139" s="40">
        <f t="shared" si="170"/>
        <v>-895.44047669599922</v>
      </c>
      <c r="DK139" s="40">
        <f t="shared" si="266"/>
        <v>157.66436371887545</v>
      </c>
      <c r="DL139" s="40">
        <f t="shared" si="190"/>
        <v>-197.479839431367</v>
      </c>
      <c r="DM139" s="73">
        <f t="shared" si="210"/>
        <v>2.5390183222589178</v>
      </c>
      <c r="DN139" s="73">
        <f t="shared" si="210"/>
        <v>-3.0762160388692941</v>
      </c>
      <c r="DO139" s="73">
        <f t="shared" si="210"/>
        <v>-0.67667390852287612</v>
      </c>
      <c r="DP139" s="67">
        <f t="shared" si="267"/>
        <v>0.38692254461068198</v>
      </c>
      <c r="DQ139" s="264">
        <f t="shared" si="191"/>
        <v>-0.49698634303622274</v>
      </c>
      <c r="DR139" s="81">
        <f t="shared" si="268"/>
        <v>724.86272573799965</v>
      </c>
      <c r="DS139" s="81">
        <f t="shared" si="192"/>
        <v>-404.28502124299916</v>
      </c>
      <c r="DT139" s="81">
        <f t="shared" si="269"/>
        <v>0.40231247597499464</v>
      </c>
      <c r="DU139" s="264">
        <f t="shared" si="193"/>
        <v>-0.22438580729927537</v>
      </c>
      <c r="DV139" s="70">
        <v>932.29748713799995</v>
      </c>
      <c r="DW139" s="70">
        <v>1039.313403523</v>
      </c>
      <c r="DX139" s="217">
        <v>88.523533204384279</v>
      </c>
      <c r="DY139" s="218">
        <f t="shared" si="270"/>
        <v>3032.6803718844776</v>
      </c>
      <c r="DZ139" s="218">
        <f t="shared" si="194"/>
        <v>26120.799585938101</v>
      </c>
      <c r="EA139" s="71">
        <f t="shared" si="215"/>
        <v>1.6733901711367016E-2</v>
      </c>
      <c r="EB139" s="219">
        <f t="shared" si="271"/>
        <v>2015.1695907858875</v>
      </c>
      <c r="EC139" s="219">
        <f t="shared" si="195"/>
        <v>18414.683860056062</v>
      </c>
      <c r="ED139" s="71">
        <f t="shared" si="216"/>
        <v>6.4337533823507709E-2</v>
      </c>
      <c r="EE139" s="219">
        <f t="shared" si="272"/>
        <v>1937.5510410626639</v>
      </c>
      <c r="EF139" s="219">
        <f t="shared" si="196"/>
        <v>24013.6121215081</v>
      </c>
      <c r="EG139" s="71">
        <f t="shared" si="217"/>
        <v>-4.2905003520675389E-2</v>
      </c>
      <c r="EH139" s="219">
        <f t="shared" si="273"/>
        <v>307.61663653130518</v>
      </c>
      <c r="EI139" s="219">
        <f t="shared" si="197"/>
        <v>3177.0851937376442</v>
      </c>
      <c r="EJ139" s="74">
        <f t="shared" si="218"/>
        <v>-0.19698614676857296</v>
      </c>
    </row>
    <row r="140" spans="1:140">
      <c r="A140" s="66">
        <v>41791</v>
      </c>
      <c r="B140" s="86">
        <f t="shared" si="220"/>
        <v>6</v>
      </c>
      <c r="C140" t="str">
        <f t="shared" si="221"/>
        <v>Junio</v>
      </c>
      <c r="D140">
        <f t="shared" si="274"/>
        <v>2014</v>
      </c>
      <c r="E140" s="65">
        <f t="shared" si="222"/>
        <v>180174.06096624577</v>
      </c>
      <c r="F140" s="65">
        <f t="shared" si="223"/>
        <v>4404.7650000000003</v>
      </c>
      <c r="G140" s="40">
        <f t="shared" si="224"/>
        <v>1779.2311088030001</v>
      </c>
      <c r="H140" s="67">
        <f t="shared" si="275"/>
        <v>0.98750680273356628</v>
      </c>
      <c r="I140" s="67">
        <f>SUMIFS($G$3:$G140,$D$3:$D140,D140)</f>
        <v>11605.594038011001</v>
      </c>
      <c r="J140" s="14">
        <f t="shared" si="171"/>
        <v>22727.924784994</v>
      </c>
      <c r="K140" s="14">
        <f t="shared" si="172"/>
        <v>12.614426662255173</v>
      </c>
      <c r="L140" s="71">
        <f t="shared" si="198"/>
        <v>0.12383593452098518</v>
      </c>
      <c r="M140" s="71">
        <f t="shared" si="199"/>
        <v>0.17974388176292178</v>
      </c>
      <c r="N140" s="71">
        <f t="shared" si="211"/>
        <v>7.5643574678505354E-2</v>
      </c>
      <c r="O140" s="67">
        <f t="shared" si="225"/>
        <v>1346.3023710800001</v>
      </c>
      <c r="P140" s="67">
        <f t="shared" si="226"/>
        <v>0.7472231928724854</v>
      </c>
      <c r="Q140" s="67">
        <f>SUMIFS($O$3:$O140,$D$3:$D140,D140)</f>
        <v>8294.4804263679998</v>
      </c>
      <c r="R140" s="67">
        <f t="shared" si="168"/>
        <v>16122.623755544999</v>
      </c>
      <c r="S140" s="71">
        <f t="shared" si="200"/>
        <v>0.27865980929534429</v>
      </c>
      <c r="T140" s="71">
        <f t="shared" si="201"/>
        <v>0.19149012420278799</v>
      </c>
      <c r="U140" s="71">
        <f t="shared" si="201"/>
        <v>0.12700157169380355</v>
      </c>
      <c r="V140" s="67">
        <v>784.69210241099995</v>
      </c>
      <c r="W140" s="67">
        <f t="shared" si="173"/>
        <v>8825.4586590769995</v>
      </c>
      <c r="X140" s="71">
        <f t="shared" si="212"/>
        <v>0.18253036648983967</v>
      </c>
      <c r="Y140" s="71">
        <f t="shared" si="202"/>
        <v>0.4291859984278954</v>
      </c>
      <c r="Z140" s="67">
        <v>593.08957877300008</v>
      </c>
      <c r="AA140" s="67">
        <f t="shared" si="174"/>
        <v>7298.7889832269993</v>
      </c>
      <c r="AB140" s="71">
        <f t="shared" si="213"/>
        <v>7.1668513646678811E-2</v>
      </c>
      <c r="AC140" s="71">
        <f t="shared" si="203"/>
        <v>0.15412955363102365</v>
      </c>
      <c r="AD140" s="67">
        <v>494.288139005</v>
      </c>
      <c r="AE140" s="67">
        <v>301.51410934500001</v>
      </c>
      <c r="AF140" s="71">
        <f t="shared" si="204"/>
        <v>0.38032553103119437</v>
      </c>
      <c r="AG140" s="71">
        <f t="shared" si="205"/>
        <v>0.10102691758252846</v>
      </c>
      <c r="AH140" s="67">
        <f t="shared" si="227"/>
        <v>159.043644306</v>
      </c>
      <c r="AI140" s="67">
        <f t="shared" si="228"/>
        <v>8.827222045896807E-2</v>
      </c>
      <c r="AJ140" s="67">
        <f t="shared" si="229"/>
        <v>34.312768765000001</v>
      </c>
      <c r="AK140" s="67">
        <f t="shared" si="230"/>
        <v>1.9044233437924361E-2</v>
      </c>
      <c r="AL140" s="67">
        <f t="shared" si="231"/>
        <v>239.57232465199996</v>
      </c>
      <c r="AM140" s="67">
        <f t="shared" si="232"/>
        <v>54.389354404150943</v>
      </c>
      <c r="AN140" s="67">
        <v>136.99586712600001</v>
      </c>
      <c r="AO140" s="67">
        <f t="shared" si="233"/>
        <v>31.101742573326838</v>
      </c>
      <c r="AP140" s="81">
        <f>SUMIFS($AO$3:$AO140,$D$3:$D140,D140)</f>
        <v>295.1507365448561</v>
      </c>
      <c r="AQ140" s="67">
        <v>22.06</v>
      </c>
      <c r="AR140" s="67">
        <f t="shared" si="234"/>
        <v>5.0082126969316176</v>
      </c>
      <c r="AS140" s="81">
        <f>SUMIFS($AR$3:$AR140,$D$3:$D140,D140)</f>
        <v>36.88741048626153</v>
      </c>
      <c r="AT140" s="67">
        <f t="shared" si="276"/>
        <v>80.516457525999954</v>
      </c>
      <c r="AU140" s="79">
        <f t="shared" si="235"/>
        <v>159.05586712600001</v>
      </c>
      <c r="AV140" s="40">
        <f t="shared" si="236"/>
        <v>2013.6530035140004</v>
      </c>
      <c r="AW140" s="67">
        <f t="shared" si="237"/>
        <v>1.117615372998249</v>
      </c>
      <c r="AX140" s="67">
        <f>SUMIFS($AV$3:$AV140,$D$3:$D140,D140)</f>
        <v>10231.364288698001</v>
      </c>
      <c r="AY140" s="67">
        <f t="shared" si="175"/>
        <v>21179.648657633996</v>
      </c>
      <c r="AZ140" s="67">
        <f t="shared" si="176"/>
        <v>11.755104227573492</v>
      </c>
      <c r="BA140" s="262">
        <f t="shared" si="238"/>
        <v>1847.4694018970004</v>
      </c>
      <c r="BB140" s="262">
        <f t="shared" si="239"/>
        <v>1.0253803416481295</v>
      </c>
      <c r="BC140" s="262">
        <f t="shared" si="177"/>
        <v>19679.198149327996</v>
      </c>
      <c r="BD140" s="262">
        <f t="shared" si="178"/>
        <v>10.922325912948558</v>
      </c>
      <c r="BE140" s="260">
        <f t="shared" si="240"/>
        <v>1822.1290628740003</v>
      </c>
      <c r="BF140" s="260">
        <f t="shared" si="241"/>
        <v>1.0113159758414738</v>
      </c>
      <c r="BG140" s="260">
        <f t="shared" si="179"/>
        <v>19179.590128312997</v>
      </c>
      <c r="BH140" s="260">
        <f t="shared" si="180"/>
        <v>10.645034043999345</v>
      </c>
      <c r="BI140" s="71">
        <f t="shared" si="206"/>
        <v>0.38065472245405907</v>
      </c>
      <c r="BJ140" s="71">
        <f t="shared" si="181"/>
        <v>5.6192752938075907E-2</v>
      </c>
      <c r="BK140" s="74">
        <f t="shared" si="219"/>
        <v>2.5658299850057409E-2</v>
      </c>
      <c r="BL140" s="67">
        <f t="shared" si="242"/>
        <v>946.61697093900011</v>
      </c>
      <c r="BM140" s="67">
        <f>SUMIFS($BL$3:$BL140,$D$3:$D140,D140)</f>
        <v>5499.9787670259993</v>
      </c>
      <c r="BN140" s="67">
        <f t="shared" si="182"/>
        <v>11726.341916202999</v>
      </c>
      <c r="BO140" s="71">
        <f t="shared" si="207"/>
        <v>6.8971761619635918E-2</v>
      </c>
      <c r="BP140" s="71">
        <f t="shared" si="207"/>
        <v>5.4978824719547292E-2</v>
      </c>
      <c r="BQ140" s="71">
        <f t="shared" si="207"/>
        <v>7.8573010871385351E-2</v>
      </c>
      <c r="BR140" s="67">
        <v>591.52793539000004</v>
      </c>
      <c r="BS140" s="67">
        <f t="shared" si="277"/>
        <v>355.08903554900007</v>
      </c>
      <c r="BT140" s="67">
        <f t="shared" si="243"/>
        <v>179.66862202999999</v>
      </c>
      <c r="BU140" s="67">
        <f t="shared" si="244"/>
        <v>25.340339022999999</v>
      </c>
      <c r="BV140" s="67">
        <f t="shared" si="245"/>
        <v>5.7529377896437142</v>
      </c>
      <c r="BW140" s="67">
        <f t="shared" si="246"/>
        <v>1.4064365806655885E-2</v>
      </c>
      <c r="BX140" s="67">
        <f t="shared" si="183"/>
        <v>499.60802101500008</v>
      </c>
      <c r="BY140" s="67">
        <f t="shared" si="247"/>
        <v>548.31195986300008</v>
      </c>
      <c r="BZ140" s="67">
        <f t="shared" si="248"/>
        <v>276.59974458799996</v>
      </c>
      <c r="CA140" s="67">
        <f t="shared" si="249"/>
        <v>37.115367071000001</v>
      </c>
      <c r="CB140" s="40">
        <f t="shared" si="250"/>
        <v>-234.42189471100028</v>
      </c>
      <c r="CC140" s="40">
        <f>SUMIFS($CB$3:$CB140,$D$3:$D140,D140)</f>
        <v>1374.2297493129995</v>
      </c>
      <c r="CD140" s="40">
        <f t="shared" si="169"/>
        <v>1548.2761273600011</v>
      </c>
      <c r="CE140" s="73">
        <f t="shared" si="208"/>
        <v>-5.7192614439668477</v>
      </c>
      <c r="CF140" s="73">
        <f t="shared" si="208"/>
        <v>1.148089198224409</v>
      </c>
      <c r="CG140" s="73">
        <f t="shared" si="208"/>
        <v>2.2269452651675143</v>
      </c>
      <c r="CH140" s="14">
        <f t="shared" si="251"/>
        <v>-53.220068428395216</v>
      </c>
      <c r="CI140" s="14">
        <f t="shared" si="252"/>
        <v>-0.13010857026468278</v>
      </c>
      <c r="CJ140" s="14">
        <f t="shared" si="184"/>
        <v>349.61928480012529</v>
      </c>
      <c r="CK140" s="264">
        <f t="shared" si="185"/>
        <v>0.85932243468168179</v>
      </c>
      <c r="CL140" s="81">
        <f t="shared" si="253"/>
        <v>-209.08155568800026</v>
      </c>
      <c r="CM140" s="81">
        <f t="shared" si="254"/>
        <v>-0.11604420445802689</v>
      </c>
      <c r="CN140" s="40">
        <f t="shared" si="255"/>
        <v>165.87081996500001</v>
      </c>
      <c r="CO140" s="40">
        <f>SUMIFS($CN$3:$CN140,$D$3:$D140,D140)</f>
        <v>955.26026713800002</v>
      </c>
      <c r="CP140" s="40">
        <f t="shared" si="186"/>
        <v>2750.7915464870002</v>
      </c>
      <c r="CQ140" s="73">
        <f t="shared" si="209"/>
        <v>0.16081899651649567</v>
      </c>
      <c r="CR140" s="73">
        <f t="shared" si="209"/>
        <v>-0.15280524897625936</v>
      </c>
      <c r="CS140" s="73">
        <f t="shared" si="209"/>
        <v>-0.15533822456688962</v>
      </c>
      <c r="CT140" s="40">
        <f t="shared" si="256"/>
        <v>37.657132665420285</v>
      </c>
      <c r="CU140" s="40">
        <f t="shared" si="257"/>
        <v>9.2061431637528904E-2</v>
      </c>
      <c r="CV140" s="40">
        <f t="shared" si="258"/>
        <v>0.53018745429563285</v>
      </c>
      <c r="CW140" s="40">
        <f t="shared" si="187"/>
        <v>616.80868457481472</v>
      </c>
      <c r="CX140" s="267">
        <f t="shared" si="188"/>
        <v>1.5267411589298305</v>
      </c>
      <c r="CY140" s="67">
        <v>94.935003724000012</v>
      </c>
      <c r="CZ140" s="67">
        <f t="shared" si="259"/>
        <v>21.552796511051103</v>
      </c>
      <c r="DA140" s="67">
        <f t="shared" si="189"/>
        <v>424.81100457769145</v>
      </c>
      <c r="DB140" s="67">
        <v>0</v>
      </c>
      <c r="DC140" s="67">
        <f t="shared" si="260"/>
        <v>0</v>
      </c>
      <c r="DD140" s="67">
        <f t="shared" si="261"/>
        <v>70.935816240999998</v>
      </c>
      <c r="DE140" s="67">
        <f t="shared" si="262"/>
        <v>16.104336154369186</v>
      </c>
      <c r="DF140" s="81">
        <f t="shared" si="263"/>
        <v>2179.5238234790004</v>
      </c>
      <c r="DG140" s="81">
        <f t="shared" si="264"/>
        <v>1.209676804635778</v>
      </c>
      <c r="DH140" s="40">
        <f t="shared" si="265"/>
        <v>-400.29271467600029</v>
      </c>
      <c r="DI140" s="40">
        <f>SUMIFS($DH$3:$DH140,$D$3:$D140,D140)</f>
        <v>418.96948217499948</v>
      </c>
      <c r="DJ140" s="40">
        <f t="shared" si="170"/>
        <v>-1202.5154191269992</v>
      </c>
      <c r="DK140" s="40">
        <f t="shared" si="266"/>
        <v>-90.877201093815501</v>
      </c>
      <c r="DL140" s="40">
        <f t="shared" si="190"/>
        <v>-267.18939977468949</v>
      </c>
      <c r="DM140" s="73">
        <f t="shared" si="210"/>
        <v>3.2941673570993322</v>
      </c>
      <c r="DN140" s="73">
        <f t="shared" si="210"/>
        <v>-1.8588754650723591</v>
      </c>
      <c r="DO140" s="73">
        <f t="shared" si="210"/>
        <v>-0.5669547900960703</v>
      </c>
      <c r="DP140" s="67">
        <f t="shared" si="267"/>
        <v>-0.22217000190221167</v>
      </c>
      <c r="DQ140" s="264">
        <f t="shared" si="191"/>
        <v>-0.66741872424814874</v>
      </c>
      <c r="DR140" s="81">
        <f t="shared" si="268"/>
        <v>-374.95237565300027</v>
      </c>
      <c r="DS140" s="81">
        <f t="shared" si="192"/>
        <v>-702.90739811199887</v>
      </c>
      <c r="DT140" s="81">
        <f t="shared" si="269"/>
        <v>-0.2081056360955558</v>
      </c>
      <c r="DU140" s="264">
        <f t="shared" si="193"/>
        <v>-0.39012685529893409</v>
      </c>
      <c r="DV140" s="70">
        <v>935.831775569</v>
      </c>
      <c r="DW140" s="70">
        <v>1043.1052173590001</v>
      </c>
      <c r="DX140" s="217">
        <v>88.394584139264992</v>
      </c>
      <c r="DY140" s="218">
        <f t="shared" si="270"/>
        <v>2012.8281909215559</v>
      </c>
      <c r="DZ140" s="218">
        <f t="shared" si="194"/>
        <v>26318.933330725627</v>
      </c>
      <c r="EA140" s="71">
        <f t="shared" si="215"/>
        <v>2.6666555317020002E-2</v>
      </c>
      <c r="EB140" s="219">
        <f t="shared" si="271"/>
        <v>1523.0597939789059</v>
      </c>
      <c r="EC140" s="219">
        <f t="shared" si="195"/>
        <v>18670.831576157929</v>
      </c>
      <c r="ED140" s="71">
        <f t="shared" si="216"/>
        <v>7.5506445175725023E-2</v>
      </c>
      <c r="EE140" s="219">
        <f t="shared" si="272"/>
        <v>2278.0275772795148</v>
      </c>
      <c r="EF140" s="219">
        <f t="shared" si="196"/>
        <v>24536.715219456957</v>
      </c>
      <c r="EG140" s="71">
        <f t="shared" si="217"/>
        <v>-2.0328145285015364E-2</v>
      </c>
      <c r="EH140" s="219">
        <f t="shared" si="273"/>
        <v>187.64817050745077</v>
      </c>
      <c r="EI140" s="219">
        <f t="shared" si="197"/>
        <v>3192.7983355705096</v>
      </c>
      <c r="EJ140" s="74">
        <f t="shared" si="218"/>
        <v>-0.19216114184871158</v>
      </c>
    </row>
    <row r="141" spans="1:140">
      <c r="A141" s="66">
        <v>41821</v>
      </c>
      <c r="B141" s="86">
        <f t="shared" si="220"/>
        <v>7</v>
      </c>
      <c r="C141" t="str">
        <f t="shared" si="221"/>
        <v>Julio</v>
      </c>
      <c r="D141">
        <f t="shared" si="274"/>
        <v>2014</v>
      </c>
      <c r="E141" s="65">
        <f t="shared" si="222"/>
        <v>180174.06096624577</v>
      </c>
      <c r="F141" s="65">
        <f t="shared" si="223"/>
        <v>4267.3069565217393</v>
      </c>
      <c r="G141" s="40">
        <f t="shared" si="224"/>
        <v>2337.0629295989997</v>
      </c>
      <c r="H141" s="67">
        <f t="shared" si="275"/>
        <v>1.2971139780419505</v>
      </c>
      <c r="I141" s="67">
        <f>SUMIFS($G$3:$G141,$D$3:$D141,D141)</f>
        <v>13942.656967610001</v>
      </c>
      <c r="J141" s="14">
        <f t="shared" si="171"/>
        <v>23147.499001169999</v>
      </c>
      <c r="K141" s="14">
        <f t="shared" si="172"/>
        <v>12.847298260933634</v>
      </c>
      <c r="L141" s="71">
        <f t="shared" si="198"/>
        <v>0.13870986272164987</v>
      </c>
      <c r="M141" s="71">
        <f t="shared" si="199"/>
        <v>0.21881443850952231</v>
      </c>
      <c r="N141" s="71">
        <f t="shared" si="211"/>
        <v>9.7761784480272507E-2</v>
      </c>
      <c r="O141" s="67">
        <f t="shared" si="225"/>
        <v>1720.9755525539999</v>
      </c>
      <c r="P141" s="67">
        <f t="shared" si="226"/>
        <v>0.95517387093606754</v>
      </c>
      <c r="Q141" s="67">
        <f>SUMIFS($O$3:$O141,$D$3:$D141,D141)</f>
        <v>10015.455978922</v>
      </c>
      <c r="R141" s="67">
        <f t="shared" si="168"/>
        <v>16460.640782268998</v>
      </c>
      <c r="S141" s="71">
        <f t="shared" si="200"/>
        <v>0.24441588117845758</v>
      </c>
      <c r="T141" s="71">
        <f t="shared" si="201"/>
        <v>0.20026177803605094</v>
      </c>
      <c r="U141" s="71">
        <f t="shared" si="201"/>
        <v>0.15731965144541182</v>
      </c>
      <c r="V141" s="67">
        <v>1012.4404822320001</v>
      </c>
      <c r="W141" s="67">
        <f t="shared" si="173"/>
        <v>9038.2645485605826</v>
      </c>
      <c r="X141" s="71">
        <f t="shared" si="212"/>
        <v>0.22098373946964989</v>
      </c>
      <c r="Y141" s="71">
        <f t="shared" si="202"/>
        <v>0.26612891865039279</v>
      </c>
      <c r="Z141" s="67">
        <v>680.21144282199998</v>
      </c>
      <c r="AA141" s="67">
        <f t="shared" si="174"/>
        <v>7405.1621642849996</v>
      </c>
      <c r="AB141" s="71">
        <f t="shared" si="213"/>
        <v>9.1092742934918869E-2</v>
      </c>
      <c r="AC141" s="71">
        <f t="shared" si="203"/>
        <v>0.18537136358074968</v>
      </c>
      <c r="AD141" s="67">
        <v>490.68609653699997</v>
      </c>
      <c r="AE141" s="67">
        <v>343.22236343200001</v>
      </c>
      <c r="AF141" s="71">
        <f t="shared" si="204"/>
        <v>0.41989857106675355</v>
      </c>
      <c r="AG141" s="71">
        <f t="shared" si="205"/>
        <v>7.4281055179953981E-2</v>
      </c>
      <c r="AH141" s="67">
        <f t="shared" si="227"/>
        <v>185.461416125</v>
      </c>
      <c r="AI141" s="67">
        <f t="shared" si="228"/>
        <v>0.10293458177631062</v>
      </c>
      <c r="AJ141" s="67">
        <f t="shared" si="229"/>
        <v>85.237950539999986</v>
      </c>
      <c r="AK141" s="67">
        <f t="shared" si="230"/>
        <v>4.730866922956721E-2</v>
      </c>
      <c r="AL141" s="67">
        <f t="shared" si="231"/>
        <v>345.38801037999997</v>
      </c>
      <c r="AM141" s="67">
        <f t="shared" si="232"/>
        <v>80.938168708989252</v>
      </c>
      <c r="AN141" s="67">
        <v>215.92799427099999</v>
      </c>
      <c r="AO141" s="67">
        <f t="shared" si="233"/>
        <v>50.600530140208569</v>
      </c>
      <c r="AP141" s="81">
        <f>SUMIFS($AO$3:$AO141,$D$3:$D141,D141)</f>
        <v>345.75126668506465</v>
      </c>
      <c r="AQ141" s="67">
        <v>0</v>
      </c>
      <c r="AR141" s="67">
        <f t="shared" si="234"/>
        <v>0</v>
      </c>
      <c r="AS141" s="81">
        <f>SUMIFS($AR$3:$AR141,$D$3:$D141,D141)</f>
        <v>36.88741048626153</v>
      </c>
      <c r="AT141" s="67">
        <f t="shared" si="276"/>
        <v>129.46001610899998</v>
      </c>
      <c r="AU141" s="79">
        <f t="shared" si="235"/>
        <v>215.92799427099999</v>
      </c>
      <c r="AV141" s="40">
        <f t="shared" si="236"/>
        <v>1933.2570112699998</v>
      </c>
      <c r="AW141" s="67">
        <f t="shared" si="237"/>
        <v>1.0729940818907227</v>
      </c>
      <c r="AX141" s="67">
        <f>SUMIFS($AV$3:$AV141,$D$3:$D141,D141)</f>
        <v>12164.621299968001</v>
      </c>
      <c r="AY141" s="67">
        <f t="shared" si="175"/>
        <v>21525.507351714998</v>
      </c>
      <c r="AZ141" s="67">
        <f t="shared" si="176"/>
        <v>11.947062321999633</v>
      </c>
      <c r="BA141" s="262">
        <f t="shared" si="238"/>
        <v>1722.8222467029998</v>
      </c>
      <c r="BB141" s="262">
        <f t="shared" si="239"/>
        <v>0.95619882099774478</v>
      </c>
      <c r="BC141" s="262">
        <f t="shared" si="177"/>
        <v>19919.571537473996</v>
      </c>
      <c r="BD141" s="262">
        <f t="shared" si="178"/>
        <v>11.055737674251443</v>
      </c>
      <c r="BE141" s="260">
        <f t="shared" si="240"/>
        <v>1651.3194683069999</v>
      </c>
      <c r="BF141" s="260">
        <f t="shared" si="241"/>
        <v>0.91651343120714901</v>
      </c>
      <c r="BG141" s="260">
        <f t="shared" si="179"/>
        <v>19422.564909517998</v>
      </c>
      <c r="BH141" s="260">
        <f t="shared" si="180"/>
        <v>10.779889627484538</v>
      </c>
      <c r="BI141" s="71">
        <f t="shared" si="206"/>
        <v>0.21787769984124328</v>
      </c>
      <c r="BJ141" s="71">
        <f t="shared" si="181"/>
        <v>7.8957415371432749E-2</v>
      </c>
      <c r="BK141" s="74">
        <f t="shared" si="219"/>
        <v>4.2796097187935533E-2</v>
      </c>
      <c r="BL141" s="67">
        <f t="shared" si="242"/>
        <v>917.12149505799994</v>
      </c>
      <c r="BM141" s="67">
        <f>SUMIFS($BL$3:$BL141,$D$3:$D141,D141)</f>
        <v>6417.100262083999</v>
      </c>
      <c r="BN141" s="67">
        <f t="shared" si="182"/>
        <v>11765.299108170999</v>
      </c>
      <c r="BO141" s="71">
        <f t="shared" si="207"/>
        <v>4.4362076471249123E-2</v>
      </c>
      <c r="BP141" s="71">
        <f t="shared" si="207"/>
        <v>5.3448295242361832E-2</v>
      </c>
      <c r="BQ141" s="71">
        <f t="shared" si="207"/>
        <v>7.5126457078745323E-2</v>
      </c>
      <c r="BR141" s="67">
        <v>588.78041080800006</v>
      </c>
      <c r="BS141" s="67">
        <f t="shared" si="277"/>
        <v>328.34108424999988</v>
      </c>
      <c r="BT141" s="67">
        <f t="shared" si="243"/>
        <v>197.931231733</v>
      </c>
      <c r="BU141" s="67">
        <f t="shared" si="244"/>
        <v>71.502778395999997</v>
      </c>
      <c r="BV141" s="67">
        <f t="shared" si="245"/>
        <v>16.755949155877353</v>
      </c>
      <c r="BW141" s="67">
        <f t="shared" si="246"/>
        <v>3.9685389790595604E-2</v>
      </c>
      <c r="BX141" s="67">
        <f t="shared" si="183"/>
        <v>497.00662795600005</v>
      </c>
      <c r="BY141" s="67">
        <f t="shared" si="247"/>
        <v>449.90764220999995</v>
      </c>
      <c r="BZ141" s="67">
        <f t="shared" si="248"/>
        <v>238.995203971</v>
      </c>
      <c r="CA141" s="67">
        <f t="shared" si="249"/>
        <v>57.798659901999997</v>
      </c>
      <c r="CB141" s="40">
        <f t="shared" si="250"/>
        <v>403.80591832899995</v>
      </c>
      <c r="CC141" s="40">
        <f>SUMIFS($CB$3:$CB141,$D$3:$D141,D141)</f>
        <v>1778.0356676419995</v>
      </c>
      <c r="CD141" s="40">
        <f t="shared" si="169"/>
        <v>1621.9916494550014</v>
      </c>
      <c r="CE141" s="73">
        <f t="shared" si="208"/>
        <v>0.22331919660802169</v>
      </c>
      <c r="CF141" s="73">
        <f t="shared" si="208"/>
        <v>0.83333719480001389</v>
      </c>
      <c r="CG141" s="73">
        <f t="shared" si="208"/>
        <v>2.6533001028883407</v>
      </c>
      <c r="CH141" s="14">
        <f t="shared" si="251"/>
        <v>94.627811508113339</v>
      </c>
      <c r="CI141" s="14">
        <f t="shared" si="252"/>
        <v>0.22411989615122785</v>
      </c>
      <c r="CJ141" s="14">
        <f t="shared" si="184"/>
        <v>370.31256018411989</v>
      </c>
      <c r="CK141" s="264">
        <f t="shared" si="185"/>
        <v>0.90023593893400067</v>
      </c>
      <c r="CL141" s="81">
        <f t="shared" si="253"/>
        <v>475.30869672499995</v>
      </c>
      <c r="CM141" s="81">
        <f t="shared" si="254"/>
        <v>0.2638052859418234</v>
      </c>
      <c r="CN141" s="40">
        <f t="shared" si="255"/>
        <v>323.142243173</v>
      </c>
      <c r="CO141" s="40">
        <f>SUMIFS($CN$3:$CN141,$D$3:$D141,D141)</f>
        <v>1278.402510311</v>
      </c>
      <c r="CP141" s="40">
        <f t="shared" si="186"/>
        <v>2908.174389879</v>
      </c>
      <c r="CQ141" s="73">
        <f t="shared" si="209"/>
        <v>0.94946557238945695</v>
      </c>
      <c r="CR141" s="73">
        <f t="shared" si="209"/>
        <v>-1.153141432691962E-2</v>
      </c>
      <c r="CS141" s="73">
        <f t="shared" si="209"/>
        <v>-8.4779967542507606E-2</v>
      </c>
      <c r="CT141" s="40">
        <f t="shared" si="256"/>
        <v>75.725099334403552</v>
      </c>
      <c r="CU141" s="40">
        <f t="shared" si="257"/>
        <v>0.1793500359818932</v>
      </c>
      <c r="CV141" s="40">
        <f t="shared" si="258"/>
        <v>0.70953749027752611</v>
      </c>
      <c r="CW141" s="40">
        <f t="shared" si="187"/>
        <v>655.40654703458711</v>
      </c>
      <c r="CX141" s="267">
        <f t="shared" si="188"/>
        <v>1.6140916035765129</v>
      </c>
      <c r="CY141" s="67">
        <v>206.05538788699999</v>
      </c>
      <c r="CZ141" s="67">
        <f t="shared" si="259"/>
        <v>48.286985207868597</v>
      </c>
      <c r="DA141" s="67">
        <f t="shared" si="189"/>
        <v>458.84526574084742</v>
      </c>
      <c r="DB141" s="67">
        <v>0</v>
      </c>
      <c r="DC141" s="67">
        <f t="shared" si="260"/>
        <v>0</v>
      </c>
      <c r="DD141" s="67">
        <f t="shared" si="261"/>
        <v>117.086855286</v>
      </c>
      <c r="DE141" s="67">
        <f t="shared" si="262"/>
        <v>27.438114126534952</v>
      </c>
      <c r="DF141" s="81">
        <f t="shared" si="263"/>
        <v>2256.3992544429998</v>
      </c>
      <c r="DG141" s="81">
        <f t="shared" si="264"/>
        <v>1.2523441178726158</v>
      </c>
      <c r="DH141" s="40">
        <f t="shared" si="265"/>
        <v>80.663675155999954</v>
      </c>
      <c r="DI141" s="40">
        <f>SUMIFS($DH$3:$DH141,$D$3:$D141,D141)</f>
        <v>499.63315733099944</v>
      </c>
      <c r="DJ141" s="40">
        <f t="shared" si="170"/>
        <v>-1286.1827404239989</v>
      </c>
      <c r="DK141" s="40">
        <f t="shared" si="266"/>
        <v>18.902712173709791</v>
      </c>
      <c r="DL141" s="40">
        <f t="shared" si="190"/>
        <v>-285.0939868504671</v>
      </c>
      <c r="DM141" s="73">
        <f t="shared" si="210"/>
        <v>-0.50913901274206286</v>
      </c>
      <c r="DN141" s="73">
        <f t="shared" si="210"/>
        <v>-2.5445533077435742</v>
      </c>
      <c r="DO141" s="73">
        <f t="shared" si="210"/>
        <v>-0.52948929605653583</v>
      </c>
      <c r="DP141" s="67">
        <f t="shared" si="267"/>
        <v>4.4769860169334624E-2</v>
      </c>
      <c r="DQ141" s="264">
        <f t="shared" si="191"/>
        <v>-0.71385566464251216</v>
      </c>
      <c r="DR141" s="81">
        <f t="shared" si="268"/>
        <v>152.16645355199995</v>
      </c>
      <c r="DS141" s="81">
        <f t="shared" si="192"/>
        <v>-789.17611246799879</v>
      </c>
      <c r="DT141" s="81">
        <f t="shared" si="269"/>
        <v>8.4455249959930229E-2</v>
      </c>
      <c r="DU141" s="264">
        <f t="shared" si="193"/>
        <v>-0.43800761787560805</v>
      </c>
      <c r="DV141" s="70">
        <v>902.58906870800001</v>
      </c>
      <c r="DW141" s="70">
        <v>1008.049900099</v>
      </c>
      <c r="DX141" s="217">
        <v>88.13668600902642</v>
      </c>
      <c r="DY141" s="218">
        <f t="shared" si="270"/>
        <v>2651.6346772553393</v>
      </c>
      <c r="DZ141" s="218">
        <f t="shared" si="194"/>
        <v>26675.795635666869</v>
      </c>
      <c r="EA141" s="71">
        <f t="shared" si="215"/>
        <v>4.4822210565564236E-2</v>
      </c>
      <c r="EB141" s="219">
        <f t="shared" si="271"/>
        <v>1952.6211280257896</v>
      </c>
      <c r="EC141" s="219">
        <f t="shared" si="195"/>
        <v>18968.384283225128</v>
      </c>
      <c r="ED141" s="71">
        <f t="shared" si="216"/>
        <v>0.101382759240775</v>
      </c>
      <c r="EE141" s="219">
        <f t="shared" si="272"/>
        <v>2193.4759506070009</v>
      </c>
      <c r="EF141" s="219">
        <f t="shared" si="196"/>
        <v>24830.457535835456</v>
      </c>
      <c r="EG141" s="71">
        <f t="shared" si="217"/>
        <v>-6.5622562245521987E-3</v>
      </c>
      <c r="EH141" s="219">
        <f t="shared" si="273"/>
        <v>366.63761460228466</v>
      </c>
      <c r="EI141" s="219">
        <f t="shared" si="197"/>
        <v>3361.0618536756256</v>
      </c>
      <c r="EJ141" s="74">
        <f t="shared" si="218"/>
        <v>-0.12725195327952976</v>
      </c>
    </row>
    <row r="142" spans="1:140">
      <c r="A142" s="66">
        <v>41852</v>
      </c>
      <c r="B142" s="86">
        <f t="shared" si="220"/>
        <v>8</v>
      </c>
      <c r="C142" t="str">
        <f t="shared" si="221"/>
        <v>Agosto</v>
      </c>
      <c r="D142">
        <f t="shared" si="274"/>
        <v>2014</v>
      </c>
      <c r="E142" s="65">
        <f t="shared" si="222"/>
        <v>180174.06096624577</v>
      </c>
      <c r="F142" s="65">
        <f t="shared" si="223"/>
        <v>4267.8544999999995</v>
      </c>
      <c r="G142" s="40">
        <f t="shared" si="224"/>
        <v>1604.0229955969999</v>
      </c>
      <c r="H142" s="67">
        <f t="shared" si="275"/>
        <v>0.89026299734538439</v>
      </c>
      <c r="I142" s="67">
        <f>SUMIFS($G$3:$G142,$D$3:$D142,D142)</f>
        <v>15546.679963207</v>
      </c>
      <c r="J142" s="14">
        <f t="shared" si="171"/>
        <v>23177.705380617001</v>
      </c>
      <c r="K142" s="14">
        <f t="shared" si="172"/>
        <v>12.864063370897306</v>
      </c>
      <c r="L142" s="71">
        <f t="shared" si="198"/>
        <v>0.12509743717898902</v>
      </c>
      <c r="M142" s="71">
        <f t="shared" si="199"/>
        <v>1.9193074426226975E-2</v>
      </c>
      <c r="N142" s="71">
        <f t="shared" si="211"/>
        <v>9.9274945358607258E-2</v>
      </c>
      <c r="O142" s="67">
        <f t="shared" si="225"/>
        <v>1201.4531707429999</v>
      </c>
      <c r="P142" s="67">
        <f t="shared" si="226"/>
        <v>0.66682915637233875</v>
      </c>
      <c r="Q142" s="67">
        <f>SUMIFS($O$3:$O142,$D$3:$D142,D142)</f>
        <v>11216.909149665</v>
      </c>
      <c r="R142" s="67">
        <f t="shared" ref="R142:R205" si="278">SUM(O131:O142)</f>
        <v>16539.958370030003</v>
      </c>
      <c r="S142" s="71">
        <f t="shared" si="200"/>
        <v>7.0684495674059988E-2</v>
      </c>
      <c r="T142" s="71">
        <f t="shared" si="201"/>
        <v>0.18490205266169624</v>
      </c>
      <c r="U142" s="71">
        <f t="shared" si="201"/>
        <v>0.15857761711907004</v>
      </c>
      <c r="V142" s="67">
        <v>601.45182237800009</v>
      </c>
      <c r="W142" s="67">
        <f t="shared" si="173"/>
        <v>9143.4138480731654</v>
      </c>
      <c r="X142" s="71">
        <f t="shared" si="212"/>
        <v>0.22689830235225328</v>
      </c>
      <c r="Y142" s="71">
        <f t="shared" si="202"/>
        <v>0.21186533347745429</v>
      </c>
      <c r="Z142" s="67">
        <v>676.71895570000015</v>
      </c>
      <c r="AA142" s="67">
        <f t="shared" si="174"/>
        <v>7464.1274752979998</v>
      </c>
      <c r="AB142" s="71">
        <f t="shared" si="213"/>
        <v>0.10379061403637624</v>
      </c>
      <c r="AC142" s="71">
        <f t="shared" si="203"/>
        <v>9.5451174622978474E-2</v>
      </c>
      <c r="AD142" s="67">
        <v>444.05849113600004</v>
      </c>
      <c r="AE142" s="67">
        <v>326.82353531500007</v>
      </c>
      <c r="AF142" s="71">
        <f t="shared" si="204"/>
        <v>0.23035689916860758</v>
      </c>
      <c r="AG142" s="71">
        <f t="shared" si="205"/>
        <v>-3.4851272199951544E-2</v>
      </c>
      <c r="AH142" s="67">
        <f t="shared" si="227"/>
        <v>102.15718637500001</v>
      </c>
      <c r="AI142" s="67">
        <f t="shared" si="228"/>
        <v>5.6699164034571196E-2</v>
      </c>
      <c r="AJ142" s="67">
        <f t="shared" si="229"/>
        <v>63.214375419</v>
      </c>
      <c r="AK142" s="67">
        <f t="shared" si="230"/>
        <v>3.5085169907361262E-2</v>
      </c>
      <c r="AL142" s="67">
        <f t="shared" si="231"/>
        <v>237.19826306000004</v>
      </c>
      <c r="AM142" s="67">
        <f t="shared" si="232"/>
        <v>55.577870112488625</v>
      </c>
      <c r="AN142" s="67">
        <v>129.337901085</v>
      </c>
      <c r="AO142" s="67">
        <f t="shared" si="233"/>
        <v>30.305133664936331</v>
      </c>
      <c r="AP142" s="81">
        <f>SUMIFS($AO$3:$AO142,$D$3:$D142,D142)</f>
        <v>376.05640035000096</v>
      </c>
      <c r="AQ142" s="67">
        <v>0</v>
      </c>
      <c r="AR142" s="67">
        <f t="shared" si="234"/>
        <v>0</v>
      </c>
      <c r="AS142" s="81">
        <f>SUMIFS($AR$3:$AR142,$D$3:$D142,D142)</f>
        <v>36.88741048626153</v>
      </c>
      <c r="AT142" s="67">
        <f t="shared" si="276"/>
        <v>107.86036197500005</v>
      </c>
      <c r="AU142" s="79">
        <f t="shared" si="235"/>
        <v>129.337901085</v>
      </c>
      <c r="AV142" s="40">
        <f t="shared" si="236"/>
        <v>1822.4246027969996</v>
      </c>
      <c r="AW142" s="67">
        <f t="shared" si="237"/>
        <v>1.0114800060694735</v>
      </c>
      <c r="AX142" s="67">
        <f>SUMIFS($AV$3:$AV142,$D$3:$D142,D142)</f>
        <v>13987.045902765001</v>
      </c>
      <c r="AY142" s="67">
        <f t="shared" si="175"/>
        <v>21851.279225185001</v>
      </c>
      <c r="AZ142" s="67">
        <f t="shared" si="176"/>
        <v>12.127871852363183</v>
      </c>
      <c r="BA142" s="262">
        <f t="shared" si="238"/>
        <v>1696.8950327349996</v>
      </c>
      <c r="BB142" s="262">
        <f t="shared" si="239"/>
        <v>0.94180872853440323</v>
      </c>
      <c r="BC142" s="262">
        <f t="shared" si="177"/>
        <v>20196.961834585996</v>
      </c>
      <c r="BD142" s="262">
        <f t="shared" si="178"/>
        <v>11.209694517775088</v>
      </c>
      <c r="BE142" s="260">
        <f t="shared" si="240"/>
        <v>1642.7552977119997</v>
      </c>
      <c r="BF142" s="260">
        <f t="shared" si="241"/>
        <v>0.91176015509788466</v>
      </c>
      <c r="BG142" s="260">
        <f t="shared" si="179"/>
        <v>19664.740921165001</v>
      </c>
      <c r="BH142" s="260">
        <f t="shared" si="180"/>
        <v>10.914301878808759</v>
      </c>
      <c r="BI142" s="71">
        <f t="shared" si="206"/>
        <v>0.2176669758364651</v>
      </c>
      <c r="BJ142" s="71">
        <f t="shared" si="181"/>
        <v>9.5212902514279607E-2</v>
      </c>
      <c r="BK142" s="74">
        <f t="shared" si="219"/>
        <v>5.7279284500453942E-2</v>
      </c>
      <c r="BL142" s="67">
        <f t="shared" si="242"/>
        <v>921.10777238800006</v>
      </c>
      <c r="BM142" s="67">
        <f>SUMIFS($BL$3:$BL142,$D$3:$D142,D142)</f>
        <v>7338.2080344719989</v>
      </c>
      <c r="BN142" s="67">
        <f t="shared" si="182"/>
        <v>11797.169997224</v>
      </c>
      <c r="BO142" s="71">
        <f t="shared" si="207"/>
        <v>3.5840718767165214E-2</v>
      </c>
      <c r="BP142" s="71">
        <f t="shared" si="207"/>
        <v>5.120537101137157E-2</v>
      </c>
      <c r="BQ142" s="71">
        <f t="shared" si="207"/>
        <v>6.8747581549890358E-2</v>
      </c>
      <c r="BR142" s="67">
        <v>595.73973413299996</v>
      </c>
      <c r="BS142" s="67">
        <f t="shared" si="277"/>
        <v>325.3680382550001</v>
      </c>
      <c r="BT142" s="67">
        <f t="shared" si="243"/>
        <v>199.67271246199999</v>
      </c>
      <c r="BU142" s="67">
        <f t="shared" si="244"/>
        <v>54.139735023</v>
      </c>
      <c r="BV142" s="67">
        <f t="shared" si="245"/>
        <v>12.68546878132795</v>
      </c>
      <c r="BW142" s="67">
        <f t="shared" si="246"/>
        <v>3.0048573436518518E-2</v>
      </c>
      <c r="BX142" s="67">
        <f t="shared" si="183"/>
        <v>532.22091342100009</v>
      </c>
      <c r="BY142" s="67">
        <f t="shared" si="247"/>
        <v>302.259772387</v>
      </c>
      <c r="BZ142" s="67">
        <f t="shared" si="248"/>
        <v>316.27313285599996</v>
      </c>
      <c r="CA142" s="67">
        <f t="shared" si="249"/>
        <v>28.971477681</v>
      </c>
      <c r="CB142" s="40">
        <f t="shared" si="250"/>
        <v>-218.40160719999972</v>
      </c>
      <c r="CC142" s="40">
        <f>SUMIFS($CB$3:$CB142,$D$3:$D142,D142)</f>
        <v>1559.6340604419997</v>
      </c>
      <c r="CD142" s="40">
        <f t="shared" ref="CD142:CD205" si="279">SUM(CB131:CB142)</f>
        <v>1326.4261554320015</v>
      </c>
      <c r="CE142" s="73">
        <f t="shared" si="208"/>
        <v>-3.8303603692355841</v>
      </c>
      <c r="CF142" s="73">
        <f t="shared" si="208"/>
        <v>0.4896225726447887</v>
      </c>
      <c r="CG142" s="73">
        <f t="shared" si="208"/>
        <v>2.1802898344410293</v>
      </c>
      <c r="CH142" s="14">
        <f t="shared" si="251"/>
        <v>-51.173630028858703</v>
      </c>
      <c r="CI142" s="14">
        <f t="shared" si="252"/>
        <v>-0.12121700872408908</v>
      </c>
      <c r="CJ142" s="14">
        <f t="shared" si="184"/>
        <v>301.71874341140966</v>
      </c>
      <c r="CK142" s="264">
        <f t="shared" si="185"/>
        <v>0.73619151853412301</v>
      </c>
      <c r="CL142" s="81">
        <f t="shared" si="253"/>
        <v>-164.2618721769997</v>
      </c>
      <c r="CM142" s="81">
        <f t="shared" si="254"/>
        <v>-9.1168435287570557E-2</v>
      </c>
      <c r="CN142" s="40">
        <f t="shared" si="255"/>
        <v>237.58214705699999</v>
      </c>
      <c r="CO142" s="40">
        <f>SUMIFS($CN$3:$CN142,$D$3:$D142,D142)</f>
        <v>1515.9846573679999</v>
      </c>
      <c r="CP142" s="40">
        <f t="shared" si="186"/>
        <v>3057.6502467829996</v>
      </c>
      <c r="CQ142" s="73">
        <f t="shared" si="209"/>
        <v>1.6965401294780356</v>
      </c>
      <c r="CR142" s="73">
        <f t="shared" si="209"/>
        <v>9.7408348720124938E-2</v>
      </c>
      <c r="CS142" s="73">
        <f t="shared" si="209"/>
        <v>6.0216722347159468E-3</v>
      </c>
      <c r="CT142" s="40">
        <f t="shared" si="256"/>
        <v>55.66781788296673</v>
      </c>
      <c r="CU142" s="40">
        <f t="shared" si="257"/>
        <v>0.13186256988541162</v>
      </c>
      <c r="CV142" s="40">
        <f t="shared" si="258"/>
        <v>0.84140006016293767</v>
      </c>
      <c r="CW142" s="40">
        <f t="shared" si="187"/>
        <v>691.18386832691624</v>
      </c>
      <c r="CX142" s="267">
        <f t="shared" si="188"/>
        <v>1.6970535216808076</v>
      </c>
      <c r="CY142" s="67">
        <v>149.187232935</v>
      </c>
      <c r="CZ142" s="67">
        <f t="shared" si="259"/>
        <v>34.956026016116532</v>
      </c>
      <c r="DA142" s="67">
        <f t="shared" si="189"/>
        <v>483.91307491558928</v>
      </c>
      <c r="DB142" s="67">
        <v>0</v>
      </c>
      <c r="DC142" s="67">
        <f t="shared" si="260"/>
        <v>0</v>
      </c>
      <c r="DD142" s="67">
        <f t="shared" si="261"/>
        <v>88.394914121999989</v>
      </c>
      <c r="DE142" s="67">
        <f t="shared" si="262"/>
        <v>20.711791866850195</v>
      </c>
      <c r="DF142" s="81">
        <f t="shared" si="263"/>
        <v>2060.0067498539997</v>
      </c>
      <c r="DG142" s="81">
        <f t="shared" si="264"/>
        <v>1.1433425759548852</v>
      </c>
      <c r="DH142" s="40">
        <f t="shared" si="265"/>
        <v>-455.9837542569997</v>
      </c>
      <c r="DI142" s="40">
        <f>SUMIFS($DH$3:$DH142,$D$3:$D142,D142)</f>
        <v>43.649403073999736</v>
      </c>
      <c r="DJ142" s="40">
        <f t="shared" ref="DJ142:DJ205" si="280">SUM(DH131:DH142)</f>
        <v>-1731.2240913509986</v>
      </c>
      <c r="DK142" s="40">
        <f t="shared" si="266"/>
        <v>-106.84144791182543</v>
      </c>
      <c r="DL142" s="40">
        <f t="shared" si="190"/>
        <v>-389.46512491550652</v>
      </c>
      <c r="DM142" s="73">
        <f t="shared" si="210"/>
        <v>40.671261833940129</v>
      </c>
      <c r="DN142" s="73">
        <f t="shared" si="210"/>
        <v>-1.1305215010338843</v>
      </c>
      <c r="DO142" s="73">
        <f t="shared" si="210"/>
        <v>-0.33979974341147823</v>
      </c>
      <c r="DP142" s="67">
        <f t="shared" si="267"/>
        <v>-0.2530795786095007</v>
      </c>
      <c r="DQ142" s="264">
        <f t="shared" si="191"/>
        <v>-0.96086200314668502</v>
      </c>
      <c r="DR142" s="81">
        <f t="shared" si="268"/>
        <v>-401.84401923399969</v>
      </c>
      <c r="DS142" s="81">
        <f t="shared" si="192"/>
        <v>-1199.0031779299986</v>
      </c>
      <c r="DT142" s="81">
        <f t="shared" si="269"/>
        <v>-0.22303100517298219</v>
      </c>
      <c r="DU142" s="264">
        <f t="shared" si="193"/>
        <v>-0.66546936418035374</v>
      </c>
      <c r="DV142" s="70">
        <v>907.22976820899999</v>
      </c>
      <c r="DW142" s="70">
        <v>1013.244630081</v>
      </c>
      <c r="DX142" s="217">
        <v>87.814313346228232</v>
      </c>
      <c r="DY142" s="218">
        <f t="shared" si="270"/>
        <v>1826.6076844133238</v>
      </c>
      <c r="DZ142" s="218">
        <f t="shared" si="194"/>
        <v>26630.478801944722</v>
      </c>
      <c r="EA142" s="71">
        <f t="shared" si="215"/>
        <v>4.5488155833308896E-2</v>
      </c>
      <c r="EB142" s="219">
        <f t="shared" si="271"/>
        <v>1368.1746459782621</v>
      </c>
      <c r="EC142" s="219">
        <f t="shared" si="195"/>
        <v>19001.871590855935</v>
      </c>
      <c r="ED142" s="71">
        <f t="shared" si="216"/>
        <v>0.10180096768878233</v>
      </c>
      <c r="EE142" s="219">
        <f t="shared" si="272"/>
        <v>2075.3161225683898</v>
      </c>
      <c r="EF142" s="219">
        <f t="shared" si="196"/>
        <v>25125.629192770277</v>
      </c>
      <c r="EG142" s="71">
        <f t="shared" si="217"/>
        <v>6.2050656215160149E-3</v>
      </c>
      <c r="EH142" s="219">
        <f t="shared" si="273"/>
        <v>270.55059477636343</v>
      </c>
      <c r="EI142" s="219">
        <f t="shared" si="197"/>
        <v>3526.8173134617259</v>
      </c>
      <c r="EJ142" s="74">
        <f t="shared" si="218"/>
        <v>-4.121515649646279E-2</v>
      </c>
    </row>
    <row r="143" spans="1:140">
      <c r="A143" s="66">
        <v>41883</v>
      </c>
      <c r="B143" s="86">
        <f t="shared" si="220"/>
        <v>9</v>
      </c>
      <c r="C143" t="str">
        <f t="shared" si="221"/>
        <v>Septiembre</v>
      </c>
      <c r="D143">
        <f t="shared" si="274"/>
        <v>2014</v>
      </c>
      <c r="E143" s="65">
        <f t="shared" si="222"/>
        <v>180174.06096624577</v>
      </c>
      <c r="F143" s="65">
        <f t="shared" si="223"/>
        <v>4334.3785714285705</v>
      </c>
      <c r="G143" s="40">
        <f t="shared" si="224"/>
        <v>2327.5078221570002</v>
      </c>
      <c r="H143" s="67">
        <f t="shared" si="275"/>
        <v>1.291810713304087</v>
      </c>
      <c r="I143" s="67">
        <f>SUMIFS($G$3:$G143,$D$3:$D143,D143)</f>
        <v>17874.187785364</v>
      </c>
      <c r="J143" s="14">
        <f t="shared" ref="J143:J206" si="281">SUM(G132:G143)</f>
        <v>23667.801479471</v>
      </c>
      <c r="K143" s="14">
        <f t="shared" ref="K143:K206" si="282">J143/E143*100</f>
        <v>13.136075943753625</v>
      </c>
      <c r="L143" s="71">
        <f t="shared" si="198"/>
        <v>0.14172040251597773</v>
      </c>
      <c r="M143" s="71">
        <f t="shared" si="199"/>
        <v>0.26673177962149119</v>
      </c>
      <c r="N143" s="71">
        <f t="shared" si="211"/>
        <v>0.12378475477692596</v>
      </c>
      <c r="O143" s="67">
        <f t="shared" si="225"/>
        <v>1665.1637764650002</v>
      </c>
      <c r="P143" s="67">
        <f t="shared" si="226"/>
        <v>0.92419728319103367</v>
      </c>
      <c r="Q143" s="67">
        <f>SUMIFS($O$3:$O143,$D$3:$D143,D143)</f>
        <v>12882.07292613</v>
      </c>
      <c r="R143" s="67">
        <f t="shared" si="278"/>
        <v>16791.152241213</v>
      </c>
      <c r="S143" s="71">
        <f t="shared" si="200"/>
        <v>0.17765149756345244</v>
      </c>
      <c r="T143" s="71">
        <f t="shared" si="201"/>
        <v>0.1839598102895772</v>
      </c>
      <c r="U143" s="71">
        <f t="shared" si="201"/>
        <v>0.16848995247763865</v>
      </c>
      <c r="V143" s="67">
        <v>966.35243043000014</v>
      </c>
      <c r="W143" s="67">
        <f t="shared" ref="W143:W206" si="283">SUM(V132:V143)</f>
        <v>9288.0605772287508</v>
      </c>
      <c r="X143" s="71">
        <f t="shared" si="212"/>
        <v>0.23478041066499022</v>
      </c>
      <c r="Y143" s="71">
        <f t="shared" si="202"/>
        <v>0.17603228130368964</v>
      </c>
      <c r="Z143" s="67">
        <v>653.14770236999993</v>
      </c>
      <c r="AA143" s="67">
        <f t="shared" ref="AA143:AA206" si="284">SUM(Z132:Z143)</f>
        <v>7491.5056188239996</v>
      </c>
      <c r="AB143" s="71">
        <f t="shared" si="213"/>
        <v>9.8426050394775144E-2</v>
      </c>
      <c r="AC143" s="71">
        <f t="shared" si="203"/>
        <v>4.3751159095332337E-2</v>
      </c>
      <c r="AD143" s="67">
        <v>472.51672655100003</v>
      </c>
      <c r="AE143" s="67">
        <v>307.42352886099997</v>
      </c>
      <c r="AF143" s="71">
        <f t="shared" si="204"/>
        <v>0.22914552451050518</v>
      </c>
      <c r="AG143" s="71">
        <f t="shared" si="205"/>
        <v>-1.989369481108838E-2</v>
      </c>
      <c r="AH143" s="67">
        <f t="shared" si="227"/>
        <v>116.351130492</v>
      </c>
      <c r="AI143" s="67">
        <f t="shared" si="228"/>
        <v>6.4577070566110784E-2</v>
      </c>
      <c r="AJ143" s="67">
        <f t="shared" si="229"/>
        <v>99.261855652999998</v>
      </c>
      <c r="AK143" s="67">
        <f t="shared" si="230"/>
        <v>5.5092200908762302E-2</v>
      </c>
      <c r="AL143" s="67">
        <f t="shared" si="231"/>
        <v>446.73105954700009</v>
      </c>
      <c r="AM143" s="67">
        <f t="shared" si="232"/>
        <v>103.06692232463712</v>
      </c>
      <c r="AN143" s="67">
        <v>365.02848912100001</v>
      </c>
      <c r="AO143" s="67">
        <f t="shared" si="233"/>
        <v>84.217029755361224</v>
      </c>
      <c r="AP143" s="81">
        <f>SUMIFS($AO$3:$AO143,$D$3:$D143,D143)</f>
        <v>460.27343010536219</v>
      </c>
      <c r="AQ143" s="67">
        <v>0</v>
      </c>
      <c r="AR143" s="67">
        <f t="shared" si="234"/>
        <v>0</v>
      </c>
      <c r="AS143" s="81">
        <f>SUMIFS($AR$3:$AR143,$D$3:$D143,D143)</f>
        <v>36.88741048626153</v>
      </c>
      <c r="AT143" s="67">
        <f t="shared" si="276"/>
        <v>81.702570426000079</v>
      </c>
      <c r="AU143" s="79">
        <f t="shared" si="235"/>
        <v>365.02848912100001</v>
      </c>
      <c r="AV143" s="40">
        <f t="shared" si="236"/>
        <v>1867.2502377070005</v>
      </c>
      <c r="AW143" s="67">
        <f t="shared" si="237"/>
        <v>1.036359078378555</v>
      </c>
      <c r="AX143" s="67">
        <f>SUMIFS($AV$3:$AV143,$D$3:$D143,D143)</f>
        <v>15854.296140472001</v>
      </c>
      <c r="AY143" s="67">
        <f t="shared" ref="AY143:AY206" si="285">SUM(AV132:AV143)</f>
        <v>22175.065740565002</v>
      </c>
      <c r="AZ143" s="67">
        <f t="shared" ref="AZ143:AZ206" si="286">AY143/E143*100</f>
        <v>12.307579471564074</v>
      </c>
      <c r="BA143" s="262">
        <f t="shared" si="238"/>
        <v>1735.0664279000005</v>
      </c>
      <c r="BB143" s="262">
        <f t="shared" si="239"/>
        <v>0.9629945723569231</v>
      </c>
      <c r="BC143" s="262">
        <f t="shared" ref="BC143:BC206" si="287">SUM(BA132:BA143)</f>
        <v>20489.310853964002</v>
      </c>
      <c r="BD143" s="262">
        <f t="shared" ref="BD143:BD206" si="288">BC143/E143*100</f>
        <v>11.371953734118541</v>
      </c>
      <c r="BE143" s="260">
        <f t="shared" si="240"/>
        <v>1668.1127769870004</v>
      </c>
      <c r="BF143" s="260">
        <f t="shared" si="241"/>
        <v>0.92583403406748355</v>
      </c>
      <c r="BG143" s="260">
        <f t="shared" ref="BG143:BG206" si="289">SUM(BE132:BE143)</f>
        <v>19962.310289270998</v>
      </c>
      <c r="BH143" s="260">
        <f t="shared" ref="BH143:BH206" si="290">BG143/E143*100</f>
        <v>11.079458487096423</v>
      </c>
      <c r="BI143" s="71">
        <f t="shared" si="206"/>
        <v>0.2097791549592396</v>
      </c>
      <c r="BJ143" s="71">
        <f t="shared" ref="BJ143:BJ206" si="291">IFERROR(AX143/AX131-1,0)</f>
        <v>0.10756599752632101</v>
      </c>
      <c r="BK143" s="74">
        <f t="shared" si="219"/>
        <v>6.2597963715760097E-2</v>
      </c>
      <c r="BL143" s="67">
        <f t="shared" si="242"/>
        <v>972.72347703900027</v>
      </c>
      <c r="BM143" s="67">
        <f>SUMIFS($BL$3:$BL143,$D$3:$D143,D143)</f>
        <v>8310.9315115109985</v>
      </c>
      <c r="BN143" s="67">
        <f t="shared" ref="BN143:BN206" si="292">SUM(BL132:BL143)</f>
        <v>11867.938097084001</v>
      </c>
      <c r="BO143" s="71">
        <f t="shared" si="207"/>
        <v>7.846075498916405E-2</v>
      </c>
      <c r="BP143" s="71">
        <f t="shared" si="207"/>
        <v>5.4323985844945133E-2</v>
      </c>
      <c r="BQ143" s="71">
        <f t="shared" si="207"/>
        <v>6.6128838871539752E-2</v>
      </c>
      <c r="BR143" s="67">
        <v>633.00220370900001</v>
      </c>
      <c r="BS143" s="67">
        <f t="shared" si="277"/>
        <v>339.72127333000026</v>
      </c>
      <c r="BT143" s="67">
        <f t="shared" si="243"/>
        <v>192.36874973300002</v>
      </c>
      <c r="BU143" s="67">
        <f t="shared" si="244"/>
        <v>66.953650913000004</v>
      </c>
      <c r="BV143" s="67">
        <f t="shared" si="245"/>
        <v>15.447116538076809</v>
      </c>
      <c r="BW143" s="67">
        <f t="shared" si="246"/>
        <v>3.7160538289439597E-2</v>
      </c>
      <c r="BX143" s="67">
        <f t="shared" ref="BX143:BX206" si="293">SUM(BU132:BU143)</f>
        <v>527.000564693</v>
      </c>
      <c r="BY143" s="67">
        <f t="shared" si="247"/>
        <v>320.85291607700003</v>
      </c>
      <c r="BZ143" s="67">
        <f t="shared" si="248"/>
        <v>255.41199177500002</v>
      </c>
      <c r="CA143" s="67">
        <f t="shared" si="249"/>
        <v>58.939452170000003</v>
      </c>
      <c r="CB143" s="40">
        <f t="shared" si="250"/>
        <v>460.25758444999974</v>
      </c>
      <c r="CC143" s="40">
        <f>SUMIFS($CB$3:$CB143,$D$3:$D143,D143)</f>
        <v>2019.8916448919995</v>
      </c>
      <c r="CD143" s="40">
        <f t="shared" si="279"/>
        <v>1492.735738906001</v>
      </c>
      <c r="CE143" s="73">
        <f t="shared" si="208"/>
        <v>0.56577892321702872</v>
      </c>
      <c r="CF143" s="73">
        <f t="shared" si="208"/>
        <v>0.50631674397757132</v>
      </c>
      <c r="CG143" s="73">
        <f t="shared" si="208"/>
        <v>6.7718309517080275</v>
      </c>
      <c r="CH143" s="14">
        <f t="shared" si="251"/>
        <v>106.1876753184259</v>
      </c>
      <c r="CI143" s="14">
        <f t="shared" si="252"/>
        <v>0.25545163492553208</v>
      </c>
      <c r="CJ143" s="14">
        <f t="shared" ref="CJ143:CJ206" si="294">SUM(CH132:CH143)</f>
        <v>341.79752870268635</v>
      </c>
      <c r="CK143" s="264">
        <f t="shared" ref="CK143:CK206" si="295">CD143/E143*100</f>
        <v>0.82849647218955313</v>
      </c>
      <c r="CL143" s="81">
        <f t="shared" si="253"/>
        <v>527.21123536299979</v>
      </c>
      <c r="CM143" s="81">
        <f t="shared" si="254"/>
        <v>0.29261217321497168</v>
      </c>
      <c r="CN143" s="40">
        <f t="shared" si="255"/>
        <v>292.72380044300002</v>
      </c>
      <c r="CO143" s="40">
        <f>SUMIFS($CN$3:$CN143,$D$3:$D143,D143)</f>
        <v>1808.708457811</v>
      </c>
      <c r="CP143" s="40">
        <f t="shared" ref="CP143:CP206" si="296">SUM(CN132:CN143)</f>
        <v>3135.4273017320002</v>
      </c>
      <c r="CQ143" s="73">
        <f t="shared" si="209"/>
        <v>0.36184337087890928</v>
      </c>
      <c r="CR143" s="73">
        <f t="shared" si="209"/>
        <v>0.13301379852909689</v>
      </c>
      <c r="CS143" s="73">
        <f t="shared" si="209"/>
        <v>1.9580220992967634E-2</v>
      </c>
      <c r="CT143" s="40">
        <f t="shared" si="256"/>
        <v>67.535356134459903</v>
      </c>
      <c r="CU143" s="40">
        <f t="shared" si="257"/>
        <v>0.16246722689890394</v>
      </c>
      <c r="CV143" s="40">
        <f t="shared" si="258"/>
        <v>1.0038672870618417</v>
      </c>
      <c r="CW143" s="40">
        <f t="shared" ref="CW143:CW206" si="297">SUM(CT132:CT143)</f>
        <v>710.37771265529091</v>
      </c>
      <c r="CX143" s="267">
        <f t="shared" ref="CX143:CX206" si="298">CP143/E143*100</f>
        <v>1.7402212532243464</v>
      </c>
      <c r="CY143" s="67">
        <v>194.78149021000004</v>
      </c>
      <c r="CZ143" s="67">
        <f t="shared" si="259"/>
        <v>44.938735045887306</v>
      </c>
      <c r="DA143" s="67">
        <f t="shared" ref="DA143:DA206" si="299">SUM(CZ132:CZ143)</f>
        <v>490.45772918551182</v>
      </c>
      <c r="DB143" s="67">
        <v>0</v>
      </c>
      <c r="DC143" s="67">
        <f t="shared" si="260"/>
        <v>0</v>
      </c>
      <c r="DD143" s="67">
        <f t="shared" si="261"/>
        <v>97.942310232999972</v>
      </c>
      <c r="DE143" s="67">
        <f t="shared" si="262"/>
        <v>22.59662108857259</v>
      </c>
      <c r="DF143" s="81">
        <f t="shared" si="263"/>
        <v>2159.9740381500005</v>
      </c>
      <c r="DG143" s="81">
        <f t="shared" si="264"/>
        <v>1.1988263052774588</v>
      </c>
      <c r="DH143" s="40">
        <f t="shared" si="265"/>
        <v>167.53378400699972</v>
      </c>
      <c r="DI143" s="40">
        <f>SUMIFS($DH$3:$DH143,$D$3:$D143,D143)</f>
        <v>211.18318708099946</v>
      </c>
      <c r="DJ143" s="40">
        <f t="shared" si="280"/>
        <v>-1642.6915628259992</v>
      </c>
      <c r="DK143" s="40">
        <f t="shared" si="266"/>
        <v>38.652319183966007</v>
      </c>
      <c r="DL143" s="40">
        <f t="shared" ref="DL143:DL206" si="300">SUM(DK132:DK143)</f>
        <v>-368.58018395260444</v>
      </c>
      <c r="DM143" s="73">
        <f t="shared" si="210"/>
        <v>1.1206471085155214</v>
      </c>
      <c r="DN143" s="73">
        <f t="shared" si="210"/>
        <v>-1.8268016372360349</v>
      </c>
      <c r="DO143" s="73">
        <f t="shared" si="210"/>
        <v>-0.4302429524379926</v>
      </c>
      <c r="DP143" s="67">
        <f t="shared" si="267"/>
        <v>9.2984408026628149E-2</v>
      </c>
      <c r="DQ143" s="264">
        <f t="shared" ref="DQ143:DQ206" si="301">DJ143/E143*100</f>
        <v>-0.91172478103479326</v>
      </c>
      <c r="DR143" s="81">
        <f t="shared" si="268"/>
        <v>234.48743491999971</v>
      </c>
      <c r="DS143" s="81">
        <f t="shared" ref="DS143:DS206" si="302">SUM(DR132:DR143)</f>
        <v>-1115.6909981329991</v>
      </c>
      <c r="DT143" s="81">
        <f t="shared" si="269"/>
        <v>0.13014494631606774</v>
      </c>
      <c r="DU143" s="264">
        <f t="shared" ref="DU143:DU206" si="303">DS143/E143*100</f>
        <v>-0.61922953401267633</v>
      </c>
      <c r="DV143" s="70">
        <v>959.41190094000001</v>
      </c>
      <c r="DW143" s="70">
        <v>1065.9146930859999</v>
      </c>
      <c r="DX143" s="217">
        <v>87.814313346228232</v>
      </c>
      <c r="DY143" s="218">
        <f t="shared" si="270"/>
        <v>2650.4879825003727</v>
      </c>
      <c r="DZ143" s="218">
        <f t="shared" ref="DZ143:DZ206" si="304">SUM(DY132:DY143)</f>
        <v>27102.201048326631</v>
      </c>
      <c r="EA143" s="71">
        <f t="shared" si="215"/>
        <v>6.8183077175961282E-2</v>
      </c>
      <c r="EB143" s="219">
        <f t="shared" si="271"/>
        <v>1896.2327586616855</v>
      </c>
      <c r="EC143" s="219">
        <f t="shared" ref="EC143:EC206" si="305">SUM(EB132:EB143)</f>
        <v>19221.447374676351</v>
      </c>
      <c r="ED143" s="71">
        <f t="shared" si="216"/>
        <v>0.11062686088383722</v>
      </c>
      <c r="EE143" s="219">
        <f t="shared" si="272"/>
        <v>2126.3620548337431</v>
      </c>
      <c r="EF143" s="219">
        <f t="shared" ref="EF143:EF206" si="306">SUM(EE132:EE143)</f>
        <v>25421.783118147465</v>
      </c>
      <c r="EG143" s="71">
        <f t="shared" si="217"/>
        <v>1.0491607773484013E-2</v>
      </c>
      <c r="EH143" s="219">
        <f t="shared" si="273"/>
        <v>333.34406350006833</v>
      </c>
      <c r="EI143" s="219">
        <f t="shared" ref="EI143:EI206" si="307">SUM(EH132:EH143)</f>
        <v>3605.2818645296884</v>
      </c>
      <c r="EJ143" s="74">
        <f t="shared" si="218"/>
        <v>-2.9293754438649233E-2</v>
      </c>
    </row>
    <row r="144" spans="1:140">
      <c r="A144" s="66">
        <v>41913</v>
      </c>
      <c r="B144" s="86">
        <f t="shared" si="220"/>
        <v>10</v>
      </c>
      <c r="C144" t="str">
        <f t="shared" si="221"/>
        <v>Octubre</v>
      </c>
      <c r="D144">
        <f t="shared" si="274"/>
        <v>2014</v>
      </c>
      <c r="E144" s="65">
        <f t="shared" si="222"/>
        <v>180174.06096624577</v>
      </c>
      <c r="F144" s="65">
        <f t="shared" si="223"/>
        <v>4574.266304347826</v>
      </c>
      <c r="G144" s="40">
        <f t="shared" si="224"/>
        <v>2034.723694497</v>
      </c>
      <c r="H144" s="67">
        <f t="shared" si="275"/>
        <v>1.1293100036626191</v>
      </c>
      <c r="I144" s="67">
        <f>SUMIFS($G$3:$G144,$D$3:$D144,D144)</f>
        <v>19908.911479860999</v>
      </c>
      <c r="J144" s="14">
        <f t="shared" si="281"/>
        <v>24053.519311504999</v>
      </c>
      <c r="K144" s="14">
        <f t="shared" si="282"/>
        <v>13.350156611062477</v>
      </c>
      <c r="L144" s="71">
        <f t="shared" ref="L144:L208" si="308">IFERROR(I144/I132-1,0)</f>
        <v>0.15050540808576374</v>
      </c>
      <c r="M144" s="71">
        <f t="shared" ref="M144:M208" si="309">IFERROR(G144/G132-1,0)</f>
        <v>0.23390931519059688</v>
      </c>
      <c r="N144" s="71">
        <f t="shared" si="211"/>
        <v>0.14009018666577022</v>
      </c>
      <c r="O144" s="67">
        <f t="shared" si="225"/>
        <v>1563.2321440559999</v>
      </c>
      <c r="P144" s="67">
        <f t="shared" si="226"/>
        <v>0.86762330585913783</v>
      </c>
      <c r="Q144" s="67">
        <f>SUMIFS($O$3:$O144,$D$3:$D144,D144)</f>
        <v>14445.305070186001</v>
      </c>
      <c r="R144" s="67">
        <f t="shared" si="278"/>
        <v>17200.206139097001</v>
      </c>
      <c r="S144" s="71">
        <f t="shared" ref="S144:S207" si="310">IFERROR(O144/O132-1,0)</f>
        <v>0.35441137384168053</v>
      </c>
      <c r="T144" s="71">
        <f t="shared" ref="T144:U207" si="311">IFERROR(Q144/Q132-1,0)</f>
        <v>0.20030686231411665</v>
      </c>
      <c r="U144" s="71">
        <f t="shared" si="311"/>
        <v>0.18999716361739871</v>
      </c>
      <c r="V144" s="67">
        <v>720.92221069799996</v>
      </c>
      <c r="W144" s="67">
        <f t="shared" si="283"/>
        <v>9519.5238450003344</v>
      </c>
      <c r="X144" s="71">
        <f t="shared" si="212"/>
        <v>0.25458327178833762</v>
      </c>
      <c r="Y144" s="71">
        <f t="shared" ref="Y144:Y207" si="312">IFERROR(V144/V132-1,0)</f>
        <v>0.4728961869359094</v>
      </c>
      <c r="Z144" s="67">
        <v>773.96713781400001</v>
      </c>
      <c r="AA144" s="67">
        <f t="shared" si="284"/>
        <v>7610.4372935170004</v>
      </c>
      <c r="AB144" s="71">
        <f t="shared" si="213"/>
        <v>0.11170593484289126</v>
      </c>
      <c r="AC144" s="71">
        <f t="shared" ref="AC144:AC207" si="313">IFERROR(Z144/Z132-1,0)</f>
        <v>0.18156524553088271</v>
      </c>
      <c r="AD144" s="67">
        <v>466.15855257200002</v>
      </c>
      <c r="AE144" s="67">
        <v>387.27247041800001</v>
      </c>
      <c r="AF144" s="71">
        <f t="shared" ref="AF144:AF207" si="314">IFERROR(AD144/AD132-1,0)</f>
        <v>0.28676580083867487</v>
      </c>
      <c r="AG144" s="71">
        <f t="shared" ref="AG144:AG207" si="315">IFERROR(AE144/AE132-1,0)</f>
        <v>0.15318012559129346</v>
      </c>
      <c r="AH144" s="67">
        <f t="shared" si="227"/>
        <v>166.999240069</v>
      </c>
      <c r="AI144" s="67">
        <f t="shared" si="228"/>
        <v>9.2687726065233123E-2</v>
      </c>
      <c r="AJ144" s="67">
        <f t="shared" si="229"/>
        <v>56.524752751000001</v>
      </c>
      <c r="AK144" s="67">
        <f t="shared" si="230"/>
        <v>3.1372303231589752E-2</v>
      </c>
      <c r="AL144" s="67">
        <f t="shared" si="231"/>
        <v>247.967557621</v>
      </c>
      <c r="AM144" s="67">
        <f t="shared" si="232"/>
        <v>54.209252615071314</v>
      </c>
      <c r="AN144" s="67">
        <v>138.975383534</v>
      </c>
      <c r="AO144" s="67">
        <f t="shared" si="233"/>
        <v>30.382005394374247</v>
      </c>
      <c r="AP144" s="81">
        <f>SUMIFS($AO$3:$AO144,$D$3:$D144,D144)</f>
        <v>490.65543549973643</v>
      </c>
      <c r="AQ144" s="67">
        <v>0</v>
      </c>
      <c r="AR144" s="67">
        <f t="shared" si="234"/>
        <v>0</v>
      </c>
      <c r="AS144" s="81">
        <f>SUMIFS($AR$3:$AR144,$D$3:$D144,D144)</f>
        <v>36.88741048626153</v>
      </c>
      <c r="AT144" s="67">
        <f t="shared" si="276"/>
        <v>108.992174087</v>
      </c>
      <c r="AU144" s="79">
        <f t="shared" si="235"/>
        <v>138.975383534</v>
      </c>
      <c r="AV144" s="40">
        <f t="shared" si="236"/>
        <v>1838.2170359380002</v>
      </c>
      <c r="AW144" s="67">
        <f t="shared" si="237"/>
        <v>1.0202451041398106</v>
      </c>
      <c r="AX144" s="67">
        <f>SUMIFS($AV$3:$AV144,$D$3:$D144,D144)</f>
        <v>17692.513176410001</v>
      </c>
      <c r="AY144" s="67">
        <f t="shared" si="285"/>
        <v>22485.931969424</v>
      </c>
      <c r="AZ144" s="67">
        <f t="shared" si="286"/>
        <v>12.480116088206819</v>
      </c>
      <c r="BA144" s="262">
        <f t="shared" si="238"/>
        <v>1743.7995186010003</v>
      </c>
      <c r="BB144" s="262">
        <f t="shared" si="239"/>
        <v>0.96784160230905147</v>
      </c>
      <c r="BC144" s="262">
        <f t="shared" si="287"/>
        <v>20799.677315941</v>
      </c>
      <c r="BD144" s="262">
        <f t="shared" si="288"/>
        <v>11.544212970721496</v>
      </c>
      <c r="BE144" s="260">
        <f t="shared" si="240"/>
        <v>1708.4031611030002</v>
      </c>
      <c r="BF144" s="260">
        <f t="shared" si="241"/>
        <v>0.94819595669937007</v>
      </c>
      <c r="BG144" s="260">
        <f t="shared" si="289"/>
        <v>20251.886438107998</v>
      </c>
      <c r="BH144" s="260">
        <f t="shared" si="290"/>
        <v>11.240178708022812</v>
      </c>
      <c r="BI144" s="71">
        <f t="shared" ref="BI144:BI208" si="316">IFERROR(AV144/AV132-1,0)</f>
        <v>0.20353295877946986</v>
      </c>
      <c r="BJ144" s="71">
        <f t="shared" si="291"/>
        <v>0.11681837978018073</v>
      </c>
      <c r="BK144" s="74">
        <f t="shared" si="219"/>
        <v>8.0244229137023781E-2</v>
      </c>
      <c r="BL144" s="67">
        <f t="shared" si="242"/>
        <v>961.14837270400017</v>
      </c>
      <c r="BM144" s="67">
        <f>SUMIFS($BL$3:$BL144,$D$3:$D144,D144)</f>
        <v>9272.0798842149979</v>
      </c>
      <c r="BN144" s="67">
        <f t="shared" si="292"/>
        <v>11948.020430042001</v>
      </c>
      <c r="BO144" s="71">
        <f t="shared" ref="BO144:BQ207" si="317">IFERROR(BL144/BL132-1,0)</f>
        <v>9.0892543061910303E-2</v>
      </c>
      <c r="BP144" s="71">
        <f t="shared" si="317"/>
        <v>5.8000404463961486E-2</v>
      </c>
      <c r="BQ144" s="71">
        <f t="shared" si="317"/>
        <v>6.8012285276764395E-2</v>
      </c>
      <c r="BR144" s="67">
        <v>606.27996245999998</v>
      </c>
      <c r="BS144" s="67">
        <f t="shared" si="277"/>
        <v>354.86841024400019</v>
      </c>
      <c r="BT144" s="67">
        <f t="shared" si="243"/>
        <v>206.33094811200002</v>
      </c>
      <c r="BU144" s="67">
        <f t="shared" si="244"/>
        <v>35.396357498</v>
      </c>
      <c r="BV144" s="67">
        <f t="shared" si="245"/>
        <v>7.7381497147107217</v>
      </c>
      <c r="BW144" s="67">
        <f t="shared" si="246"/>
        <v>1.9645645609681427E-2</v>
      </c>
      <c r="BX144" s="67">
        <f t="shared" si="293"/>
        <v>547.79087783300008</v>
      </c>
      <c r="BY144" s="67">
        <f t="shared" si="247"/>
        <v>281.337581333</v>
      </c>
      <c r="BZ144" s="67">
        <f t="shared" si="248"/>
        <v>291.85382599700006</v>
      </c>
      <c r="CA144" s="67">
        <f t="shared" si="249"/>
        <v>62.149950294000007</v>
      </c>
      <c r="CB144" s="40">
        <f t="shared" si="250"/>
        <v>196.50665855899979</v>
      </c>
      <c r="CC144" s="40">
        <f>SUMIFS($CB$3:$CB144,$D$3:$D144,D144)</f>
        <v>2216.3983034509993</v>
      </c>
      <c r="CD144" s="40">
        <f t="shared" si="279"/>
        <v>1567.5873420810008</v>
      </c>
      <c r="CE144" s="73">
        <f t="shared" ref="CE144:CG208" si="318">IFERROR(CB144/CB132-1,0)</f>
        <v>0.61527737535224736</v>
      </c>
      <c r="CF144" s="73">
        <f t="shared" si="318"/>
        <v>0.51537977464105311</v>
      </c>
      <c r="CG144" s="73">
        <f t="shared" si="318"/>
        <v>4.5527343020301698</v>
      </c>
      <c r="CH144" s="14">
        <f t="shared" si="251"/>
        <v>42.959164483322894</v>
      </c>
      <c r="CI144" s="14">
        <f t="shared" si="252"/>
        <v>0.10906489952280855</v>
      </c>
      <c r="CJ144" s="14">
        <f t="shared" si="294"/>
        <v>357.38525435322572</v>
      </c>
      <c r="CK144" s="264">
        <f t="shared" si="295"/>
        <v>0.87004052285566025</v>
      </c>
      <c r="CL144" s="81">
        <f t="shared" si="253"/>
        <v>231.90301605699977</v>
      </c>
      <c r="CM144" s="81">
        <f t="shared" si="254"/>
        <v>0.12871054513248997</v>
      </c>
      <c r="CN144" s="40">
        <f t="shared" si="255"/>
        <v>285.59587469899992</v>
      </c>
      <c r="CO144" s="40">
        <f>SUMIFS($CN$3:$CN144,$D$3:$D144,D144)</f>
        <v>2094.3043325099998</v>
      </c>
      <c r="CP144" s="40">
        <f t="shared" si="296"/>
        <v>3154.725827879</v>
      </c>
      <c r="CQ144" s="73">
        <f t="shared" ref="CQ144:CS208" si="319">IFERROR(CN144/CN132-1,0)</f>
        <v>7.246983964330167E-2</v>
      </c>
      <c r="CR144" s="73">
        <f t="shared" si="319"/>
        <v>0.12435809213494586</v>
      </c>
      <c r="CS144" s="73">
        <f t="shared" si="319"/>
        <v>-1.0266322180104703E-2</v>
      </c>
      <c r="CT144" s="40">
        <f t="shared" si="256"/>
        <v>62.435340598238</v>
      </c>
      <c r="CU144" s="40">
        <f t="shared" si="257"/>
        <v>0.15851109375422476</v>
      </c>
      <c r="CV144" s="40">
        <f t="shared" si="258"/>
        <v>1.1623783808160664</v>
      </c>
      <c r="CW144" s="40">
        <f t="shared" si="297"/>
        <v>712.89822633395534</v>
      </c>
      <c r="CX144" s="267">
        <f t="shared" si="298"/>
        <v>1.7509322990005836</v>
      </c>
      <c r="CY144" s="67">
        <v>203.04056162799998</v>
      </c>
      <c r="CZ144" s="67">
        <f t="shared" si="259"/>
        <v>44.387569091683737</v>
      </c>
      <c r="DA144" s="67">
        <f t="shared" si="299"/>
        <v>494.38163188221193</v>
      </c>
      <c r="DB144" s="67">
        <v>0</v>
      </c>
      <c r="DC144" s="67">
        <f t="shared" si="260"/>
        <v>0</v>
      </c>
      <c r="DD144" s="67">
        <f t="shared" si="261"/>
        <v>82.555313070999944</v>
      </c>
      <c r="DE144" s="67">
        <f t="shared" si="262"/>
        <v>18.047771506554259</v>
      </c>
      <c r="DF144" s="81">
        <f t="shared" si="263"/>
        <v>2123.8129106370002</v>
      </c>
      <c r="DG144" s="81">
        <f t="shared" si="264"/>
        <v>1.1787561978940355</v>
      </c>
      <c r="DH144" s="40">
        <f t="shared" si="265"/>
        <v>-89.089216140000133</v>
      </c>
      <c r="DI144" s="40">
        <f>SUMIFS($DH$3:$DH144,$D$3:$D144,D144)</f>
        <v>122.09397094099933</v>
      </c>
      <c r="DJ144" s="40">
        <f t="shared" si="280"/>
        <v>-1587.1384857979992</v>
      </c>
      <c r="DK144" s="40">
        <f t="shared" si="266"/>
        <v>-19.476176114915109</v>
      </c>
      <c r="DL144" s="40">
        <f t="shared" si="300"/>
        <v>-355.5129719807295</v>
      </c>
      <c r="DM144" s="73">
        <f t="shared" ref="DM144:DO208" si="320">IFERROR(DH144/DH132-1,0)</f>
        <v>-0.38407215352618751</v>
      </c>
      <c r="DN144" s="73">
        <f t="shared" si="320"/>
        <v>-1.305186003756357</v>
      </c>
      <c r="DO144" s="73">
        <f t="shared" si="320"/>
        <v>-0.45367919666879586</v>
      </c>
      <c r="DP144" s="67">
        <f t="shared" si="267"/>
        <v>-4.9446194231416198E-2</v>
      </c>
      <c r="DQ144" s="264">
        <f t="shared" si="301"/>
        <v>-0.88089177614492331</v>
      </c>
      <c r="DR144" s="81">
        <f t="shared" si="268"/>
        <v>-53.692858642000132</v>
      </c>
      <c r="DS144" s="81">
        <f t="shared" si="302"/>
        <v>-1039.3476079649993</v>
      </c>
      <c r="DT144" s="81">
        <f t="shared" si="269"/>
        <v>-2.9800548621734781E-2</v>
      </c>
      <c r="DU144" s="264">
        <f t="shared" si="303"/>
        <v>-0.57685751344624081</v>
      </c>
      <c r="DV144" s="70">
        <v>943.00986995699998</v>
      </c>
      <c r="DW144" s="70">
        <v>1049.2159195229999</v>
      </c>
      <c r="DX144" s="217">
        <v>88.007736943907162</v>
      </c>
      <c r="DY144" s="218">
        <f t="shared" si="270"/>
        <v>2311.982747373514</v>
      </c>
      <c r="DZ144" s="218">
        <f t="shared" si="304"/>
        <v>27475.132929377087</v>
      </c>
      <c r="EA144" s="71">
        <f t="shared" si="215"/>
        <v>8.4541428590769963E-2</v>
      </c>
      <c r="EB144" s="219">
        <f t="shared" si="271"/>
        <v>1776.2439966526415</v>
      </c>
      <c r="EC144" s="219">
        <f t="shared" si="305"/>
        <v>19640.503759643794</v>
      </c>
      <c r="ED144" s="71">
        <f t="shared" si="216"/>
        <v>0.13195873222903964</v>
      </c>
      <c r="EE144" s="219">
        <f t="shared" si="272"/>
        <v>2088.6993573185628</v>
      </c>
      <c r="EF144" s="219">
        <f t="shared" si="306"/>
        <v>25714.484672752209</v>
      </c>
      <c r="EG144" s="71">
        <f t="shared" si="217"/>
        <v>2.7983159655561307E-2</v>
      </c>
      <c r="EH144" s="219">
        <f t="shared" si="273"/>
        <v>324.51223564699552</v>
      </c>
      <c r="EI144" s="219">
        <f t="shared" si="307"/>
        <v>3616.6574909241044</v>
      </c>
      <c r="EJ144" s="74">
        <f t="shared" si="218"/>
        <v>-5.7714260501428027E-2</v>
      </c>
    </row>
    <row r="145" spans="1:140">
      <c r="A145" s="66">
        <v>41944</v>
      </c>
      <c r="B145" s="86">
        <f t="shared" si="220"/>
        <v>11</v>
      </c>
      <c r="C145" t="str">
        <f t="shared" si="221"/>
        <v>Noviembre</v>
      </c>
      <c r="D145">
        <f t="shared" si="274"/>
        <v>2014</v>
      </c>
      <c r="E145" s="65">
        <f t="shared" si="222"/>
        <v>180174.06096624577</v>
      </c>
      <c r="F145" s="65">
        <f t="shared" si="223"/>
        <v>4641.8834999999981</v>
      </c>
      <c r="G145" s="40">
        <f t="shared" si="224"/>
        <v>2056.4375578609997</v>
      </c>
      <c r="H145" s="67">
        <f t="shared" si="275"/>
        <v>1.1413616071218251</v>
      </c>
      <c r="I145" s="67">
        <f>SUMIFS($G$3:$G145,$D$3:$D145,D145)</f>
        <v>21965.349037722001</v>
      </c>
      <c r="J145" s="14">
        <f t="shared" si="281"/>
        <v>24138.834485736996</v>
      </c>
      <c r="K145" s="14">
        <f t="shared" si="282"/>
        <v>13.397508140896718</v>
      </c>
      <c r="L145" s="71">
        <f t="shared" si="308"/>
        <v>0.13954080785413026</v>
      </c>
      <c r="M145" s="71">
        <f t="shared" si="309"/>
        <v>4.3282535341578887E-2</v>
      </c>
      <c r="N145" s="71">
        <f t="shared" si="211"/>
        <v>0.14230631036082175</v>
      </c>
      <c r="O145" s="67">
        <f t="shared" si="225"/>
        <v>1596.1574623889996</v>
      </c>
      <c r="P145" s="67">
        <f t="shared" si="226"/>
        <v>0.88589747815476483</v>
      </c>
      <c r="Q145" s="67">
        <f>SUMIFS($O$3:$O145,$D$3:$D145,D145)</f>
        <v>16041.462532575</v>
      </c>
      <c r="R145" s="67">
        <f t="shared" si="278"/>
        <v>17255.915543271003</v>
      </c>
      <c r="S145" s="71">
        <f t="shared" si="310"/>
        <v>3.6164415850900467E-2</v>
      </c>
      <c r="T145" s="71">
        <f t="shared" si="311"/>
        <v>0.18168066794866289</v>
      </c>
      <c r="U145" s="71">
        <f t="shared" si="311"/>
        <v>0.18187886169721135</v>
      </c>
      <c r="V145" s="67">
        <v>990.60499517000005</v>
      </c>
      <c r="W145" s="67">
        <f t="shared" si="283"/>
        <v>9564.2388517799172</v>
      </c>
      <c r="X145" s="71">
        <f t="shared" si="212"/>
        <v>0.23477421034695922</v>
      </c>
      <c r="Y145" s="71">
        <f t="shared" si="312"/>
        <v>4.7272946461430543E-2</v>
      </c>
      <c r="Z145" s="67">
        <v>647.9897849460001</v>
      </c>
      <c r="AA145" s="67">
        <f t="shared" si="284"/>
        <v>7660.7383992670002</v>
      </c>
      <c r="AB145" s="71">
        <f t="shared" si="213"/>
        <v>0.11952876376212762</v>
      </c>
      <c r="AC145" s="71">
        <f t="shared" si="313"/>
        <v>8.4159375107562884E-2</v>
      </c>
      <c r="AD145" s="67">
        <v>473.94587446000003</v>
      </c>
      <c r="AE145" s="67">
        <v>323.94505160300002</v>
      </c>
      <c r="AF145" s="71">
        <f t="shared" si="314"/>
        <v>0.26928017885252165</v>
      </c>
      <c r="AG145" s="71">
        <f t="shared" si="315"/>
        <v>0.12701420379948214</v>
      </c>
      <c r="AH145" s="67">
        <f t="shared" si="227"/>
        <v>74.765132592</v>
      </c>
      <c r="AI145" s="67">
        <f t="shared" si="228"/>
        <v>4.1496057862628007E-2</v>
      </c>
      <c r="AJ145" s="67">
        <f t="shared" si="229"/>
        <v>162.61870811899999</v>
      </c>
      <c r="AK145" s="67">
        <f t="shared" si="230"/>
        <v>9.0256448262808125E-2</v>
      </c>
      <c r="AL145" s="67">
        <f t="shared" si="231"/>
        <v>222.89625476099999</v>
      </c>
      <c r="AM145" s="67">
        <f t="shared" si="232"/>
        <v>48.018493949923581</v>
      </c>
      <c r="AN145" s="67">
        <v>132.08309167499999</v>
      </c>
      <c r="AO145" s="67">
        <f t="shared" si="233"/>
        <v>28.454633054664136</v>
      </c>
      <c r="AP145" s="81">
        <f>SUMIFS($AO$3:$AO145,$D$3:$D145,D145)</f>
        <v>519.11006855440053</v>
      </c>
      <c r="AQ145" s="67">
        <v>0</v>
      </c>
      <c r="AR145" s="67">
        <f t="shared" si="234"/>
        <v>0</v>
      </c>
      <c r="AS145" s="81">
        <f>SUMIFS($AR$3:$AR145,$D$3:$D145,D145)</f>
        <v>36.88741048626153</v>
      </c>
      <c r="AT145" s="67">
        <f t="shared" si="276"/>
        <v>90.813163086000003</v>
      </c>
      <c r="AU145" s="79">
        <f t="shared" si="235"/>
        <v>132.08309167499999</v>
      </c>
      <c r="AV145" s="40">
        <f t="shared" si="236"/>
        <v>1956.0839186229998</v>
      </c>
      <c r="AW145" s="67">
        <f t="shared" si="237"/>
        <v>1.085663445743978</v>
      </c>
      <c r="AX145" s="67">
        <f>SUMIFS($AV$3:$AV145,$D$3:$D145,D145)</f>
        <v>19648.597095033001</v>
      </c>
      <c r="AY145" s="67">
        <f t="shared" si="285"/>
        <v>22816.868693226999</v>
      </c>
      <c r="AZ145" s="67">
        <f t="shared" si="286"/>
        <v>12.663792207859245</v>
      </c>
      <c r="BA145" s="262">
        <f t="shared" si="238"/>
        <v>1724.2180372359999</v>
      </c>
      <c r="BB145" s="262">
        <f t="shared" si="239"/>
        <v>0.95697351105330253</v>
      </c>
      <c r="BC145" s="262">
        <f t="shared" si="287"/>
        <v>21001.263092576999</v>
      </c>
      <c r="BD145" s="262">
        <f t="shared" si="288"/>
        <v>11.656096876515107</v>
      </c>
      <c r="BE145" s="260">
        <f t="shared" si="240"/>
        <v>1708.1411307599999</v>
      </c>
      <c r="BF145" s="260">
        <f t="shared" si="241"/>
        <v>0.94805052491990349</v>
      </c>
      <c r="BG145" s="260">
        <f t="shared" si="289"/>
        <v>20465.506806714999</v>
      </c>
      <c r="BH145" s="260">
        <f t="shared" si="290"/>
        <v>11.358742039204554</v>
      </c>
      <c r="BI145" s="71">
        <f t="shared" si="316"/>
        <v>0.20363492295210484</v>
      </c>
      <c r="BJ145" s="71">
        <f t="shared" si="291"/>
        <v>0.12489586111957474</v>
      </c>
      <c r="BK145" s="74">
        <f t="shared" si="219"/>
        <v>0.12332159270875609</v>
      </c>
      <c r="BL145" s="67">
        <f t="shared" si="242"/>
        <v>954.0179912279998</v>
      </c>
      <c r="BM145" s="67">
        <f>SUMIFS($BL$3:$BL145,$D$3:$D145,D145)</f>
        <v>10226.097875442998</v>
      </c>
      <c r="BN145" s="67">
        <f t="shared" si="292"/>
        <v>12010.946481189001</v>
      </c>
      <c r="BO145" s="71">
        <f t="shared" si="317"/>
        <v>7.0616788590052604E-2</v>
      </c>
      <c r="BP145" s="71">
        <f t="shared" si="317"/>
        <v>5.9164828132101999E-2</v>
      </c>
      <c r="BQ145" s="71">
        <f t="shared" si="317"/>
        <v>6.7245231529524885E-2</v>
      </c>
      <c r="BR145" s="67">
        <v>607.45497021599999</v>
      </c>
      <c r="BS145" s="67">
        <f t="shared" si="277"/>
        <v>346.56302101199981</v>
      </c>
      <c r="BT145" s="67">
        <f t="shared" si="243"/>
        <v>214.35710007699998</v>
      </c>
      <c r="BU145" s="67">
        <f t="shared" si="244"/>
        <v>16.076906475999998</v>
      </c>
      <c r="BV145" s="67">
        <f t="shared" si="245"/>
        <v>3.463444628888253</v>
      </c>
      <c r="BW145" s="67">
        <f t="shared" si="246"/>
        <v>8.9229861333990149E-3</v>
      </c>
      <c r="BX145" s="67">
        <f t="shared" si="293"/>
        <v>535.75628586200003</v>
      </c>
      <c r="BY145" s="67">
        <f t="shared" si="247"/>
        <v>432.36607283900003</v>
      </c>
      <c r="BZ145" s="67">
        <f t="shared" si="248"/>
        <v>271.91454233999997</v>
      </c>
      <c r="CA145" s="67">
        <f t="shared" si="249"/>
        <v>67.351305663000005</v>
      </c>
      <c r="CB145" s="40">
        <f t="shared" si="250"/>
        <v>100.35363923799991</v>
      </c>
      <c r="CC145" s="40">
        <f>SUMIFS($CB$3:$CB145,$D$3:$D145,D145)</f>
        <v>2316.7519426889994</v>
      </c>
      <c r="CD145" s="40">
        <f t="shared" si="279"/>
        <v>1321.9657925100003</v>
      </c>
      <c r="CE145" s="73">
        <f t="shared" si="318"/>
        <v>-0.70993978041182226</v>
      </c>
      <c r="CF145" s="73">
        <f t="shared" si="318"/>
        <v>0.28098002600031724</v>
      </c>
      <c r="CG145" s="73">
        <f t="shared" si="318"/>
        <v>0.61274275756548224</v>
      </c>
      <c r="CH145" s="14">
        <f t="shared" si="251"/>
        <v>21.619163694651096</v>
      </c>
      <c r="CI145" s="14">
        <f t="shared" si="252"/>
        <v>5.5698161377846944E-2</v>
      </c>
      <c r="CJ145" s="14">
        <f t="shared" si="294"/>
        <v>300.82999842117181</v>
      </c>
      <c r="CK145" s="264">
        <f t="shared" si="295"/>
        <v>0.73371593303747551</v>
      </c>
      <c r="CL145" s="81">
        <f t="shared" si="253"/>
        <v>116.43054571399992</v>
      </c>
      <c r="CM145" s="81">
        <f t="shared" si="254"/>
        <v>6.4621147511245966E-2</v>
      </c>
      <c r="CN145" s="40">
        <f t="shared" si="255"/>
        <v>368.66737337100011</v>
      </c>
      <c r="CO145" s="40">
        <f>SUMIFS($CN$3:$CN145,$D$3:$D145,D145)</f>
        <v>2462.9717058809997</v>
      </c>
      <c r="CP145" s="40">
        <f t="shared" si="296"/>
        <v>3163.245053308</v>
      </c>
      <c r="CQ145" s="73">
        <f t="shared" si="319"/>
        <v>2.3654780616481297E-2</v>
      </c>
      <c r="CR145" s="73">
        <f t="shared" si="319"/>
        <v>0.10804179308935202</v>
      </c>
      <c r="CS145" s="73">
        <f t="shared" si="319"/>
        <v>8.9383021506278082E-2</v>
      </c>
      <c r="CT145" s="40">
        <f t="shared" si="256"/>
        <v>79.421935809246449</v>
      </c>
      <c r="CU145" s="40">
        <f t="shared" si="257"/>
        <v>0.204617341360845</v>
      </c>
      <c r="CV145" s="40">
        <f t="shared" si="258"/>
        <v>1.3669957221769111</v>
      </c>
      <c r="CW145" s="40">
        <f t="shared" si="297"/>
        <v>710.94330809214023</v>
      </c>
      <c r="CX145" s="267">
        <f t="shared" si="298"/>
        <v>1.7556606296955306</v>
      </c>
      <c r="CY145" s="67">
        <v>215.700804482</v>
      </c>
      <c r="CZ145" s="67">
        <f t="shared" si="259"/>
        <v>46.468379588156424</v>
      </c>
      <c r="DA145" s="67">
        <f t="shared" si="299"/>
        <v>487.52853916601373</v>
      </c>
      <c r="DB145" s="67">
        <v>0</v>
      </c>
      <c r="DC145" s="67">
        <f t="shared" si="260"/>
        <v>0</v>
      </c>
      <c r="DD145" s="67">
        <f t="shared" si="261"/>
        <v>152.96656888900011</v>
      </c>
      <c r="DE145" s="67">
        <f t="shared" si="262"/>
        <v>32.953556221090032</v>
      </c>
      <c r="DF145" s="81">
        <f t="shared" si="263"/>
        <v>2324.751291994</v>
      </c>
      <c r="DG145" s="81">
        <f t="shared" si="264"/>
        <v>1.2902807871048232</v>
      </c>
      <c r="DH145" s="40">
        <f t="shared" si="265"/>
        <v>-268.3137341330002</v>
      </c>
      <c r="DI145" s="40">
        <f>SUMIFS($DH$3:$DH145,$D$3:$D145,D145)</f>
        <v>-146.21976319200087</v>
      </c>
      <c r="DJ145" s="40">
        <f t="shared" si="280"/>
        <v>-1841.279260798</v>
      </c>
      <c r="DK145" s="40">
        <f t="shared" si="266"/>
        <v>-57.802772114595356</v>
      </c>
      <c r="DL145" s="40">
        <f t="shared" si="300"/>
        <v>-410.11330967096814</v>
      </c>
      <c r="DM145" s="73">
        <f t="shared" si="320"/>
        <v>17.931384167211203</v>
      </c>
      <c r="DN145" s="73">
        <f t="shared" si="320"/>
        <v>-0.64701430774058544</v>
      </c>
      <c r="DO145" s="73">
        <f t="shared" si="320"/>
        <v>-0.11646992997884809</v>
      </c>
      <c r="DP145" s="67">
        <f t="shared" si="267"/>
        <v>-0.14891917998299806</v>
      </c>
      <c r="DQ145" s="264">
        <f t="shared" si="301"/>
        <v>-1.0219446966580554</v>
      </c>
      <c r="DR145" s="81">
        <f t="shared" si="268"/>
        <v>-252.23682765700019</v>
      </c>
      <c r="DS145" s="81">
        <f t="shared" si="302"/>
        <v>-1305.5229749359999</v>
      </c>
      <c r="DT145" s="81">
        <f t="shared" si="269"/>
        <v>-0.13999619384959905</v>
      </c>
      <c r="DU145" s="264">
        <f t="shared" si="303"/>
        <v>-0.72458985934750042</v>
      </c>
      <c r="DV145" s="70">
        <v>939.05253205700001</v>
      </c>
      <c r="DW145" s="70">
        <v>1048.411827616</v>
      </c>
      <c r="DX145" s="217">
        <v>88.652482269503551</v>
      </c>
      <c r="DY145" s="218">
        <f t="shared" si="270"/>
        <v>2319.6615652672076</v>
      </c>
      <c r="DZ145" s="218">
        <f t="shared" si="304"/>
        <v>27492.677915571567</v>
      </c>
      <c r="EA145" s="71">
        <f t="shared" si="215"/>
        <v>8.7818602955452629E-2</v>
      </c>
      <c r="EB145" s="219">
        <f t="shared" si="271"/>
        <v>1800.4656175747914</v>
      </c>
      <c r="EC145" s="219">
        <f t="shared" si="305"/>
        <v>19641.846682722</v>
      </c>
      <c r="ED145" s="71">
        <f t="shared" si="216"/>
        <v>0.12559239214403584</v>
      </c>
      <c r="EE145" s="219">
        <f t="shared" si="272"/>
        <v>2206.4626602067437</v>
      </c>
      <c r="EF145" s="219">
        <f t="shared" si="306"/>
        <v>26022.902679972634</v>
      </c>
      <c r="EG145" s="71">
        <f t="shared" si="217"/>
        <v>7.0159909575939983E-2</v>
      </c>
      <c r="EH145" s="219">
        <f t="shared" si="273"/>
        <v>415.85679716248808</v>
      </c>
      <c r="EI145" s="219">
        <f t="shared" si="307"/>
        <v>3611.8894556633686</v>
      </c>
      <c r="EJ145" s="74">
        <f t="shared" si="218"/>
        <v>3.9789357620969801E-2</v>
      </c>
    </row>
    <row r="146" spans="1:140">
      <c r="A146" s="66">
        <v>41974</v>
      </c>
      <c r="B146" s="86">
        <f t="shared" si="220"/>
        <v>12</v>
      </c>
      <c r="C146" t="str">
        <f t="shared" si="221"/>
        <v>Diciembre</v>
      </c>
      <c r="D146">
        <f t="shared" si="274"/>
        <v>2014</v>
      </c>
      <c r="E146" s="65">
        <f t="shared" si="222"/>
        <v>180174.06096624577</v>
      </c>
      <c r="F146" s="65">
        <f t="shared" si="223"/>
        <v>4629.9038095238093</v>
      </c>
      <c r="G146" s="40">
        <f t="shared" si="224"/>
        <v>2729.4965304900002</v>
      </c>
      <c r="H146" s="67">
        <f t="shared" si="275"/>
        <v>1.5149220236543097</v>
      </c>
      <c r="I146" s="67">
        <f>SUMIFS($G$3:$G146,$D$3:$D146,D146)</f>
        <v>24694.845568212</v>
      </c>
      <c r="J146" s="14">
        <f t="shared" si="281"/>
        <v>24694.845568212</v>
      </c>
      <c r="K146" s="14">
        <f t="shared" si="282"/>
        <v>13.70610477211722</v>
      </c>
      <c r="L146" s="71">
        <f t="shared" si="308"/>
        <v>0.15132317498015491</v>
      </c>
      <c r="M146" s="71">
        <f t="shared" si="309"/>
        <v>0.25581541527356144</v>
      </c>
      <c r="N146" s="71">
        <f t="shared" si="211"/>
        <v>0.15132317498015491</v>
      </c>
      <c r="O146" s="67">
        <f t="shared" si="225"/>
        <v>1443.5331820379999</v>
      </c>
      <c r="P146" s="67">
        <f t="shared" si="226"/>
        <v>0.80118812569165265</v>
      </c>
      <c r="Q146" s="67">
        <f>SUMIFS($O$3:$O146,$D$3:$D146,D146)</f>
        <v>17484.995714613</v>
      </c>
      <c r="R146" s="67">
        <f t="shared" si="278"/>
        <v>17484.995714613</v>
      </c>
      <c r="S146" s="71">
        <f t="shared" si="310"/>
        <v>0.18862827077246447</v>
      </c>
      <c r="T146" s="71">
        <f t="shared" si="311"/>
        <v>0.18225117356272613</v>
      </c>
      <c r="U146" s="71">
        <f t="shared" si="311"/>
        <v>0.18225117356272613</v>
      </c>
      <c r="V146" s="67">
        <v>630.88129351300006</v>
      </c>
      <c r="W146" s="67">
        <f t="shared" si="283"/>
        <v>9688.2477673435005</v>
      </c>
      <c r="X146" s="71">
        <f t="shared" si="212"/>
        <v>0.24064998358792056</v>
      </c>
      <c r="Y146" s="71">
        <f t="shared" si="312"/>
        <v>0.24465510641015586</v>
      </c>
      <c r="Z146" s="67">
        <v>711.34323793900001</v>
      </c>
      <c r="AA146" s="67">
        <f t="shared" si="284"/>
        <v>7721.671839351</v>
      </c>
      <c r="AB146" s="71">
        <f t="shared" si="213"/>
        <v>0.11266385052416039</v>
      </c>
      <c r="AC146" s="71">
        <f t="shared" si="313"/>
        <v>9.3684689690951339E-2</v>
      </c>
      <c r="AD146" s="67">
        <v>473.47048155899995</v>
      </c>
      <c r="AE146" s="67">
        <v>358.17009974700005</v>
      </c>
      <c r="AF146" s="71">
        <f t="shared" si="314"/>
        <v>0.24809975053978772</v>
      </c>
      <c r="AG146" s="71">
        <f t="shared" si="315"/>
        <v>0.13438841936198997</v>
      </c>
      <c r="AH146" s="67">
        <f t="shared" si="227"/>
        <v>708.80109081000001</v>
      </c>
      <c r="AI146" s="67">
        <f t="shared" si="228"/>
        <v>0.39339796583859454</v>
      </c>
      <c r="AJ146" s="67">
        <f t="shared" si="229"/>
        <v>209.568336926</v>
      </c>
      <c r="AK146" s="67">
        <f t="shared" si="230"/>
        <v>0.11631437722062614</v>
      </c>
      <c r="AL146" s="67">
        <f t="shared" si="231"/>
        <v>367.59392071600001</v>
      </c>
      <c r="AM146" s="67">
        <f t="shared" si="232"/>
        <v>79.395584841277184</v>
      </c>
      <c r="AN146" s="67">
        <v>236.895451452</v>
      </c>
      <c r="AO146" s="67">
        <f t="shared" si="233"/>
        <v>51.16638729398678</v>
      </c>
      <c r="AP146" s="81">
        <f>SUMIFS($AO$3:$AO146,$D$3:$D146,D146)</f>
        <v>570.27645584838729</v>
      </c>
      <c r="AQ146" s="67">
        <v>0</v>
      </c>
      <c r="AR146" s="67">
        <f t="shared" si="234"/>
        <v>0</v>
      </c>
      <c r="AS146" s="81">
        <f>SUMIFS($AR$3:$AR146,$D$3:$D146,D146)</f>
        <v>36.88741048626153</v>
      </c>
      <c r="AT146" s="67">
        <f t="shared" si="276"/>
        <v>130.69846926400001</v>
      </c>
      <c r="AU146" s="79">
        <f t="shared" si="235"/>
        <v>236.895451452</v>
      </c>
      <c r="AV146" s="40">
        <f t="shared" si="236"/>
        <v>3284.0142716850005</v>
      </c>
      <c r="AW146" s="67">
        <f t="shared" si="237"/>
        <v>1.8226898223158969</v>
      </c>
      <c r="AX146" s="67">
        <f>SUMIFS($AV$3:$AV146,$D$3:$D146,D146)</f>
        <v>22932.611366718003</v>
      </c>
      <c r="AY146" s="67">
        <f t="shared" si="285"/>
        <v>22932.611366718003</v>
      </c>
      <c r="AZ146" s="67">
        <f t="shared" si="286"/>
        <v>12.728031573320786</v>
      </c>
      <c r="BA146" s="262">
        <f t="shared" si="238"/>
        <v>3020.4916362150007</v>
      </c>
      <c r="BB146" s="262">
        <f t="shared" si="239"/>
        <v>1.676429792399954</v>
      </c>
      <c r="BC146" s="262">
        <f t="shared" si="287"/>
        <v>21203.104234062997</v>
      </c>
      <c r="BD146" s="262">
        <f t="shared" si="288"/>
        <v>11.76812251461393</v>
      </c>
      <c r="BE146" s="260">
        <f t="shared" si="240"/>
        <v>2962.6674120450007</v>
      </c>
      <c r="BF146" s="260">
        <f t="shared" si="241"/>
        <v>1.6443362580366292</v>
      </c>
      <c r="BG146" s="260">
        <f t="shared" si="289"/>
        <v>20676.392078734003</v>
      </c>
      <c r="BH146" s="260">
        <f t="shared" si="290"/>
        <v>11.475787340225164</v>
      </c>
      <c r="BI146" s="71">
        <f t="shared" si="316"/>
        <v>3.653180287857194E-2</v>
      </c>
      <c r="BJ146" s="71">
        <f t="shared" si="291"/>
        <v>0.1113287588340075</v>
      </c>
      <c r="BK146" s="74">
        <f t="shared" si="219"/>
        <v>0.1113287588340075</v>
      </c>
      <c r="BL146" s="67">
        <f t="shared" si="242"/>
        <v>1905.0669354610006</v>
      </c>
      <c r="BM146" s="67">
        <f>SUMIFS($BL$3:$BL146,$D$3:$D146,D146)</f>
        <v>12131.164810903998</v>
      </c>
      <c r="BN146" s="67">
        <f t="shared" si="292"/>
        <v>12131.164810903998</v>
      </c>
      <c r="BO146" s="71">
        <f t="shared" si="317"/>
        <v>6.7354917009756266E-2</v>
      </c>
      <c r="BP146" s="71">
        <f t="shared" si="317"/>
        <v>6.0442662862306484E-2</v>
      </c>
      <c r="BQ146" s="71">
        <f t="shared" si="317"/>
        <v>6.0442662862306484E-2</v>
      </c>
      <c r="BR146" s="67">
        <v>608.32651111099995</v>
      </c>
      <c r="BS146" s="67">
        <f t="shared" si="277"/>
        <v>1296.7404243500007</v>
      </c>
      <c r="BT146" s="67">
        <f t="shared" si="243"/>
        <v>232.85659586899999</v>
      </c>
      <c r="BU146" s="67">
        <f t="shared" si="244"/>
        <v>57.824224169999994</v>
      </c>
      <c r="BV146" s="67">
        <f t="shared" si="245"/>
        <v>12.489292769118519</v>
      </c>
      <c r="BW146" s="67">
        <f t="shared" si="246"/>
        <v>3.2093534363324877E-2</v>
      </c>
      <c r="BX146" s="67">
        <f t="shared" si="293"/>
        <v>526.71215532899987</v>
      </c>
      <c r="BY146" s="67">
        <f t="shared" si="247"/>
        <v>473.51986421400005</v>
      </c>
      <c r="BZ146" s="67">
        <f t="shared" si="248"/>
        <v>455.65687067700003</v>
      </c>
      <c r="CA146" s="67">
        <f t="shared" si="249"/>
        <v>159.08978129400001</v>
      </c>
      <c r="CB146" s="40">
        <f t="shared" si="250"/>
        <v>-554.51774119500033</v>
      </c>
      <c r="CC146" s="40">
        <f>SUMIFS($CB$3:$CB146,$D$3:$D146,D146)</f>
        <v>1762.2342014939991</v>
      </c>
      <c r="CD146" s="40">
        <f t="shared" si="279"/>
        <v>1762.2342014939991</v>
      </c>
      <c r="CE146" s="73">
        <f t="shared" si="318"/>
        <v>-0.44257593343531976</v>
      </c>
      <c r="CF146" s="73">
        <f t="shared" si="318"/>
        <v>1.1654613459896277</v>
      </c>
      <c r="CG146" s="73">
        <f t="shared" si="318"/>
        <v>1.1654613459896277</v>
      </c>
      <c r="CH146" s="14">
        <f t="shared" si="251"/>
        <v>-119.76873905119707</v>
      </c>
      <c r="CI146" s="14">
        <f t="shared" si="252"/>
        <v>-0.30776779866158704</v>
      </c>
      <c r="CJ146" s="14">
        <f t="shared" si="294"/>
        <v>401.1322669237382</v>
      </c>
      <c r="CK146" s="264">
        <f t="shared" si="295"/>
        <v>0.97807319879643506</v>
      </c>
      <c r="CL146" s="81">
        <f t="shared" si="253"/>
        <v>-496.69351702500035</v>
      </c>
      <c r="CM146" s="81">
        <f t="shared" si="254"/>
        <v>-0.27567426429826214</v>
      </c>
      <c r="CN146" s="40">
        <f t="shared" si="255"/>
        <v>830.67995415299993</v>
      </c>
      <c r="CO146" s="40">
        <f>SUMIFS($CN$3:$CN146,$D$3:$D146,D146)</f>
        <v>3293.6516600339996</v>
      </c>
      <c r="CP146" s="40">
        <f t="shared" si="296"/>
        <v>3293.6516600339996</v>
      </c>
      <c r="CQ146" s="73">
        <f t="shared" si="319"/>
        <v>0.18622243329001509</v>
      </c>
      <c r="CR146" s="73">
        <f t="shared" si="319"/>
        <v>0.1267712380122723</v>
      </c>
      <c r="CS146" s="73">
        <f t="shared" si="319"/>
        <v>0.1267712380122723</v>
      </c>
      <c r="CT146" s="40">
        <f t="shared" si="256"/>
        <v>179.41624455442764</v>
      </c>
      <c r="CU146" s="40">
        <f t="shared" si="257"/>
        <v>0.46104303233117527</v>
      </c>
      <c r="CV146" s="40">
        <f t="shared" si="258"/>
        <v>1.8280387545080865</v>
      </c>
      <c r="CW146" s="40">
        <f t="shared" si="297"/>
        <v>735.44197452831952</v>
      </c>
      <c r="CX146" s="267">
        <f t="shared" si="298"/>
        <v>1.8280387545080865</v>
      </c>
      <c r="CY146" s="67">
        <v>472.14796739199994</v>
      </c>
      <c r="CZ146" s="67">
        <f t="shared" si="259"/>
        <v>101.97792153279333</v>
      </c>
      <c r="DA146" s="67">
        <f t="shared" si="299"/>
        <v>483.19401657061525</v>
      </c>
      <c r="DB146" s="67">
        <v>0</v>
      </c>
      <c r="DC146" s="67">
        <f t="shared" si="260"/>
        <v>0</v>
      </c>
      <c r="DD146" s="67">
        <f t="shared" si="261"/>
        <v>358.53198676099998</v>
      </c>
      <c r="DE146" s="67">
        <f t="shared" si="262"/>
        <v>77.438323021634318</v>
      </c>
      <c r="DF146" s="81">
        <f t="shared" si="263"/>
        <v>4114.6942258380004</v>
      </c>
      <c r="DG146" s="81">
        <f t="shared" si="264"/>
        <v>2.2837328546470719</v>
      </c>
      <c r="DH146" s="40">
        <f t="shared" si="265"/>
        <v>-1385.1976953480003</v>
      </c>
      <c r="DI146" s="40">
        <f>SUMIFS($DH$3:$DH146,$D$3:$D146,D146)</f>
        <v>-1531.417458540001</v>
      </c>
      <c r="DJ146" s="40">
        <f t="shared" si="280"/>
        <v>-1531.417458540001</v>
      </c>
      <c r="DK146" s="40">
        <f t="shared" si="266"/>
        <v>-299.18498360562467</v>
      </c>
      <c r="DL146" s="40">
        <f t="shared" si="300"/>
        <v>-334.30970760458104</v>
      </c>
      <c r="DM146" s="73">
        <f t="shared" si="320"/>
        <v>-0.18280290614909322</v>
      </c>
      <c r="DN146" s="73">
        <f t="shared" si="320"/>
        <v>-0.27396769460546455</v>
      </c>
      <c r="DO146" s="73">
        <f t="shared" si="320"/>
        <v>-0.27396769460546455</v>
      </c>
      <c r="DP146" s="67">
        <f t="shared" si="267"/>
        <v>-0.76881083099276226</v>
      </c>
      <c r="DQ146" s="264">
        <f t="shared" si="301"/>
        <v>-0.84996555571165167</v>
      </c>
      <c r="DR146" s="81">
        <f t="shared" si="268"/>
        <v>-1327.3734711780003</v>
      </c>
      <c r="DS146" s="81">
        <f t="shared" si="302"/>
        <v>-1004.7053032110013</v>
      </c>
      <c r="DT146" s="81">
        <f t="shared" si="269"/>
        <v>-0.73671729662943741</v>
      </c>
      <c r="DU146" s="264">
        <f t="shared" si="303"/>
        <v>-0.55763038132288367</v>
      </c>
      <c r="DV146" s="70">
        <v>1848.2250428770001</v>
      </c>
      <c r="DW146" s="70">
        <v>2051.5854502490001</v>
      </c>
      <c r="DX146" s="217">
        <v>89.29722759509994</v>
      </c>
      <c r="DY146" s="218">
        <f t="shared" si="270"/>
        <v>3056.6419630252635</v>
      </c>
      <c r="DZ146" s="218">
        <f t="shared" si="304"/>
        <v>28012.769141297158</v>
      </c>
      <c r="EA146" s="71">
        <f t="shared" si="215"/>
        <v>9.5853457303792799E-2</v>
      </c>
      <c r="EB146" s="219">
        <f t="shared" si="271"/>
        <v>1616.5487114375001</v>
      </c>
      <c r="EC146" s="219">
        <f t="shared" si="305"/>
        <v>19841.076643527827</v>
      </c>
      <c r="ED146" s="71">
        <f t="shared" si="216"/>
        <v>0.12566061947437279</v>
      </c>
      <c r="EE146" s="219">
        <f t="shared" si="272"/>
        <v>3677.6217583995922</v>
      </c>
      <c r="EF146" s="219">
        <f t="shared" si="306"/>
        <v>26003.015598041991</v>
      </c>
      <c r="EG146" s="71">
        <f t="shared" si="217"/>
        <v>5.8333156898680016E-2</v>
      </c>
      <c r="EH146" s="219">
        <f t="shared" si="273"/>
        <v>930.24159486736653</v>
      </c>
      <c r="EI146" s="219">
        <f t="shared" si="307"/>
        <v>3724.8820197863579</v>
      </c>
      <c r="EJ146" s="74">
        <f t="shared" si="218"/>
        <v>7.453005238081567E-2</v>
      </c>
    </row>
    <row r="147" spans="1:140">
      <c r="A147" s="72">
        <v>42005</v>
      </c>
      <c r="B147" s="87">
        <f t="shared" si="220"/>
        <v>1</v>
      </c>
      <c r="C147" t="str">
        <f t="shared" si="221"/>
        <v>Enero</v>
      </c>
      <c r="D147">
        <f t="shared" si="274"/>
        <v>2015</v>
      </c>
      <c r="E147" s="65">
        <f t="shared" si="222"/>
        <v>188477.32697742901</v>
      </c>
      <c r="F147" s="65">
        <f t="shared" si="223"/>
        <v>4753.5238095238092</v>
      </c>
      <c r="G147" s="40">
        <f t="shared" si="224"/>
        <v>1832.895121606</v>
      </c>
      <c r="H147" s="67">
        <f t="shared" si="275"/>
        <v>0.97247512525763768</v>
      </c>
      <c r="I147" s="67">
        <f>SUMIFS($G$3:$G147,$D$3:$D147,D147)</f>
        <v>1832.895121606</v>
      </c>
      <c r="J147" s="14">
        <f t="shared" si="281"/>
        <v>24846.755675306998</v>
      </c>
      <c r="K147" s="14">
        <f t="shared" si="282"/>
        <v>13.182888400302126</v>
      </c>
      <c r="L147" s="71">
        <f t="shared" si="308"/>
        <v>9.0369697399825366E-2</v>
      </c>
      <c r="M147" s="71">
        <f t="shared" si="309"/>
        <v>9.0369697399825366E-2</v>
      </c>
      <c r="N147" s="71">
        <f t="shared" si="211"/>
        <v>0.16295959828447248</v>
      </c>
      <c r="O147" s="67">
        <f t="shared" si="225"/>
        <v>1412.7278108</v>
      </c>
      <c r="P147" s="67">
        <f t="shared" si="226"/>
        <v>0.74954788114603332</v>
      </c>
      <c r="Q147" s="67">
        <f>SUMIFS($O$3:$O147,$D$3:$D147,D147)</f>
        <v>1412.7278108</v>
      </c>
      <c r="R147" s="67">
        <f t="shared" si="278"/>
        <v>17592.574348230999</v>
      </c>
      <c r="S147" s="71">
        <f t="shared" si="310"/>
        <v>8.2426312255184042E-2</v>
      </c>
      <c r="T147" s="71">
        <f t="shared" si="311"/>
        <v>8.2426312255184042E-2</v>
      </c>
      <c r="U147" s="71">
        <f t="shared" si="311"/>
        <v>0.1769034084558696</v>
      </c>
      <c r="V147" s="67">
        <v>786.85349604800001</v>
      </c>
      <c r="W147" s="67">
        <f t="shared" si="283"/>
        <v>9759.0674916614989</v>
      </c>
      <c r="X147" s="71">
        <f t="shared" si="212"/>
        <v>0.22450960477959914</v>
      </c>
      <c r="Y147" s="71">
        <f t="shared" si="312"/>
        <v>9.8905564393832357E-2</v>
      </c>
      <c r="Z147" s="67">
        <v>600.61783711600003</v>
      </c>
      <c r="AA147" s="67">
        <f t="shared" si="284"/>
        <v>7743.0253666500003</v>
      </c>
      <c r="AB147" s="71">
        <f t="shared" si="213"/>
        <v>0.1114467847377214</v>
      </c>
      <c r="AC147" s="71">
        <f t="shared" si="313"/>
        <v>3.6863184796843473E-2</v>
      </c>
      <c r="AD147" s="67">
        <v>558.70751712499998</v>
      </c>
      <c r="AE147" s="67">
        <v>303.25570589300003</v>
      </c>
      <c r="AF147" s="71">
        <f t="shared" si="314"/>
        <v>0.11964512107868019</v>
      </c>
      <c r="AG147" s="71">
        <f t="shared" si="315"/>
        <v>3.937799591354274E-2</v>
      </c>
      <c r="AH147" s="67">
        <f t="shared" si="227"/>
        <v>23.149614742999997</v>
      </c>
      <c r="AI147" s="67">
        <f t="shared" si="228"/>
        <v>1.2282440076079955E-2</v>
      </c>
      <c r="AJ147" s="67">
        <f t="shared" si="229"/>
        <v>72.860751746999995</v>
      </c>
      <c r="AK147" s="67">
        <f t="shared" si="230"/>
        <v>3.8657568480757049E-2</v>
      </c>
      <c r="AL147" s="67">
        <f t="shared" si="231"/>
        <v>324.15694431599997</v>
      </c>
      <c r="AM147" s="67">
        <f t="shared" si="232"/>
        <v>68.192977947547689</v>
      </c>
      <c r="AN147" s="67">
        <v>217.409102308</v>
      </c>
      <c r="AO147" s="67">
        <f t="shared" si="233"/>
        <v>45.736407561989104</v>
      </c>
      <c r="AP147" s="81">
        <f>SUMIFS($AO$3:$AO147,$D$3:$D147,D147)</f>
        <v>45.736407561989104</v>
      </c>
      <c r="AQ147" s="67">
        <v>0</v>
      </c>
      <c r="AR147" s="67">
        <f t="shared" si="234"/>
        <v>0</v>
      </c>
      <c r="AS147" s="81">
        <f>SUMIFS($AR$3:$AR147,$D$3:$D147,D147)</f>
        <v>0</v>
      </c>
      <c r="AT147" s="67">
        <f t="shared" si="276"/>
        <v>106.74784200799996</v>
      </c>
      <c r="AU147" s="79">
        <f t="shared" si="235"/>
        <v>217.409102308</v>
      </c>
      <c r="AV147" s="40">
        <f t="shared" si="236"/>
        <v>1545.886143102</v>
      </c>
      <c r="AW147" s="67">
        <f t="shared" si="237"/>
        <v>0.82019740405546315</v>
      </c>
      <c r="AX147" s="67">
        <f>SUMIFS($AV$3:$AV147,$D$3:$D147,D147)</f>
        <v>1545.886143102</v>
      </c>
      <c r="AY147" s="67">
        <f t="shared" si="285"/>
        <v>23127.450518033005</v>
      </c>
      <c r="AZ147" s="67">
        <f t="shared" si="286"/>
        <v>12.270680452085687</v>
      </c>
      <c r="BA147" s="262">
        <f t="shared" si="238"/>
        <v>1423.0431616420001</v>
      </c>
      <c r="BB147" s="262">
        <f t="shared" si="239"/>
        <v>0.75502087410886076</v>
      </c>
      <c r="BC147" s="262">
        <f t="shared" si="287"/>
        <v>21286.802696785999</v>
      </c>
      <c r="BD147" s="262">
        <f t="shared" si="288"/>
        <v>11.294091994065253</v>
      </c>
      <c r="BE147" s="260">
        <f t="shared" si="240"/>
        <v>1364.7359411360001</v>
      </c>
      <c r="BF147" s="260">
        <f t="shared" si="241"/>
        <v>0.72408494062494488</v>
      </c>
      <c r="BG147" s="260">
        <f t="shared" si="289"/>
        <v>20772.777372239001</v>
      </c>
      <c r="BH147" s="260">
        <f t="shared" si="290"/>
        <v>11.021366710451403</v>
      </c>
      <c r="BI147" s="71">
        <f t="shared" si="316"/>
        <v>0.14421345260337004</v>
      </c>
      <c r="BJ147" s="71">
        <f t="shared" si="291"/>
        <v>0.14421345260337004</v>
      </c>
      <c r="BK147" s="74">
        <f t="shared" si="219"/>
        <v>0.13794050561833848</v>
      </c>
      <c r="BL147" s="67">
        <f t="shared" si="242"/>
        <v>949.6053593490002</v>
      </c>
      <c r="BM147" s="67">
        <f>SUMIFS($BL$3:$BL147,$D$3:$D147,D147)</f>
        <v>949.6053593490002</v>
      </c>
      <c r="BN147" s="67">
        <f t="shared" si="292"/>
        <v>12223.452339134999</v>
      </c>
      <c r="BO147" s="71">
        <f t="shared" si="317"/>
        <v>0.10764680831454432</v>
      </c>
      <c r="BP147" s="71">
        <f t="shared" si="317"/>
        <v>0.10764680831454432</v>
      </c>
      <c r="BQ147" s="71">
        <f t="shared" si="317"/>
        <v>6.3664054887738519E-2</v>
      </c>
      <c r="BR147" s="67">
        <v>662.40034298399996</v>
      </c>
      <c r="BS147" s="67">
        <f t="shared" si="277"/>
        <v>287.20501636500023</v>
      </c>
      <c r="BT147" s="67">
        <f t="shared" si="243"/>
        <v>97.975579720000013</v>
      </c>
      <c r="BU147" s="67">
        <f t="shared" si="244"/>
        <v>58.307220506</v>
      </c>
      <c r="BV147" s="67">
        <f t="shared" si="245"/>
        <v>12.266104650444783</v>
      </c>
      <c r="BW147" s="67">
        <f t="shared" si="246"/>
        <v>3.093593348391584E-2</v>
      </c>
      <c r="BX147" s="67">
        <f t="shared" si="293"/>
        <v>514.02532454699997</v>
      </c>
      <c r="BY147" s="67">
        <f t="shared" si="247"/>
        <v>163.70640595499998</v>
      </c>
      <c r="BZ147" s="67">
        <f t="shared" si="248"/>
        <v>253.799432422</v>
      </c>
      <c r="CA147" s="67">
        <f t="shared" si="249"/>
        <v>22.492145149999999</v>
      </c>
      <c r="CB147" s="40">
        <f t="shared" si="250"/>
        <v>287.00897850399997</v>
      </c>
      <c r="CC147" s="40">
        <f>SUMIFS($CB$3:$CB147,$D$3:$D147,D147)</f>
        <v>287.00897850399997</v>
      </c>
      <c r="CD147" s="40">
        <f t="shared" si="279"/>
        <v>1719.3051572739987</v>
      </c>
      <c r="CE147" s="73">
        <f t="shared" si="318"/>
        <v>-0.1301124491975002</v>
      </c>
      <c r="CF147" s="73">
        <f t="shared" si="318"/>
        <v>-0.1301124491975002</v>
      </c>
      <c r="CG147" s="73">
        <f t="shared" si="318"/>
        <v>0.65134809040184627</v>
      </c>
      <c r="CH147" s="14">
        <f t="shared" si="251"/>
        <v>60.378151031655719</v>
      </c>
      <c r="CI147" s="14">
        <f t="shared" si="252"/>
        <v>0.15227772120217439</v>
      </c>
      <c r="CJ147" s="14">
        <f t="shared" si="294"/>
        <v>390.32971872736414</v>
      </c>
      <c r="CK147" s="264">
        <f t="shared" si="295"/>
        <v>0.91220794821644147</v>
      </c>
      <c r="CL147" s="81">
        <f t="shared" si="253"/>
        <v>345.31619900999999</v>
      </c>
      <c r="CM147" s="81">
        <f t="shared" si="254"/>
        <v>0.18321365468609024</v>
      </c>
      <c r="CN147" s="40">
        <f t="shared" si="255"/>
        <v>69.263806791999997</v>
      </c>
      <c r="CO147" s="40">
        <f>SUMIFS($CN$3:$CN147,$D$3:$D147,D147)</f>
        <v>69.263806791999997</v>
      </c>
      <c r="CP147" s="40">
        <f t="shared" si="296"/>
        <v>3309.9697978990002</v>
      </c>
      <c r="CQ147" s="73">
        <f t="shared" si="319"/>
        <v>0.30820533946787965</v>
      </c>
      <c r="CR147" s="73">
        <f t="shared" si="319"/>
        <v>0.30820533946787965</v>
      </c>
      <c r="CS147" s="73">
        <f t="shared" si="319"/>
        <v>0.22723865564830348</v>
      </c>
      <c r="CT147" s="40">
        <f t="shared" si="256"/>
        <v>14.571044464577659</v>
      </c>
      <c r="CU147" s="40">
        <f t="shared" si="257"/>
        <v>3.6749145323084216E-2</v>
      </c>
      <c r="CV147" s="40">
        <f t="shared" si="258"/>
        <v>3.6749145323084216E-2</v>
      </c>
      <c r="CW147" s="40">
        <f t="shared" si="297"/>
        <v>738.59054120690325</v>
      </c>
      <c r="CX147" s="267">
        <f t="shared" si="298"/>
        <v>1.7561633810179107</v>
      </c>
      <c r="CY147" s="67">
        <v>45.851716745999994</v>
      </c>
      <c r="CZ147" s="67">
        <f t="shared" si="259"/>
        <v>9.6458371901145998</v>
      </c>
      <c r="DA147" s="67">
        <f t="shared" si="299"/>
        <v>482.9438580729331</v>
      </c>
      <c r="DB147" s="67">
        <v>0</v>
      </c>
      <c r="DC147" s="67">
        <f t="shared" si="260"/>
        <v>0</v>
      </c>
      <c r="DD147" s="67">
        <f t="shared" si="261"/>
        <v>23.412090046000003</v>
      </c>
      <c r="DE147" s="67">
        <f t="shared" si="262"/>
        <v>4.9252072744630562</v>
      </c>
      <c r="DF147" s="81">
        <f t="shared" si="263"/>
        <v>1615.149949894</v>
      </c>
      <c r="DG147" s="81">
        <f t="shared" si="264"/>
        <v>0.85694654937854742</v>
      </c>
      <c r="DH147" s="40">
        <f t="shared" si="265"/>
        <v>217.74517171199997</v>
      </c>
      <c r="DI147" s="40">
        <f>SUMIFS($DH$3:$DH147,$D$3:$D147,D147)</f>
        <v>217.74517171199997</v>
      </c>
      <c r="DJ147" s="40">
        <f t="shared" si="280"/>
        <v>-1590.6646406250013</v>
      </c>
      <c r="DK147" s="40">
        <f t="shared" si="266"/>
        <v>45.807106567078058</v>
      </c>
      <c r="DL147" s="40">
        <f t="shared" si="300"/>
        <v>-348.26082247953894</v>
      </c>
      <c r="DM147" s="73">
        <f t="shared" si="320"/>
        <v>-0.21389464825596138</v>
      </c>
      <c r="DN147" s="73">
        <f t="shared" si="320"/>
        <v>-0.21389464825596138</v>
      </c>
      <c r="DO147" s="73">
        <f t="shared" si="320"/>
        <v>-3.9415914457590628E-2</v>
      </c>
      <c r="DP147" s="67">
        <f t="shared" si="267"/>
        <v>0.11552857587909017</v>
      </c>
      <c r="DQ147" s="264">
        <f t="shared" si="301"/>
        <v>-0.84395543280146923</v>
      </c>
      <c r="DR147" s="81">
        <f t="shared" si="268"/>
        <v>276.05239221799997</v>
      </c>
      <c r="DS147" s="81">
        <f t="shared" si="302"/>
        <v>-1076.6393160780012</v>
      </c>
      <c r="DT147" s="81">
        <f t="shared" si="269"/>
        <v>0.14646450936300601</v>
      </c>
      <c r="DU147" s="264">
        <f t="shared" si="303"/>
        <v>-0.57123014918761739</v>
      </c>
      <c r="DV147" s="70">
        <v>958.95601805599995</v>
      </c>
      <c r="DW147" s="70">
        <v>1068.1294928520001</v>
      </c>
      <c r="DX147" s="217">
        <v>89.813023855577057</v>
      </c>
      <c r="DY147" s="218">
        <f t="shared" si="270"/>
        <v>2040.7899020896668</v>
      </c>
      <c r="DZ147" s="218">
        <f t="shared" si="304"/>
        <v>28117.992779462133</v>
      </c>
      <c r="EA147" s="71">
        <f t="shared" si="215"/>
        <v>0.10762567715085636</v>
      </c>
      <c r="EB147" s="219">
        <f t="shared" si="271"/>
        <v>1572.9654232238333</v>
      </c>
      <c r="EC147" s="219">
        <f t="shared" si="305"/>
        <v>19911.231098816035</v>
      </c>
      <c r="ED147" s="71">
        <f t="shared" si="216"/>
        <v>0.12132720522436791</v>
      </c>
      <c r="EE147" s="219">
        <f t="shared" si="272"/>
        <v>1721.2271413863614</v>
      </c>
      <c r="EF147" s="219">
        <f t="shared" si="306"/>
        <v>26168.582840199218</v>
      </c>
      <c r="EG147" s="71">
        <f t="shared" si="217"/>
        <v>8.4216048863736459E-2</v>
      </c>
      <c r="EH147" s="219">
        <f t="shared" si="273"/>
        <v>77.120003111552037</v>
      </c>
      <c r="EI147" s="219">
        <f t="shared" si="307"/>
        <v>3741.0378562269548</v>
      </c>
      <c r="EJ147" s="74">
        <f t="shared" si="218"/>
        <v>0.17139725006827078</v>
      </c>
    </row>
    <row r="148" spans="1:140">
      <c r="A148" s="66">
        <v>42036</v>
      </c>
      <c r="B148" s="86">
        <f t="shared" si="220"/>
        <v>2</v>
      </c>
      <c r="C148" t="str">
        <f t="shared" si="221"/>
        <v>Febrero</v>
      </c>
      <c r="D148">
        <f t="shared" si="274"/>
        <v>2015</v>
      </c>
      <c r="E148" s="65">
        <f t="shared" si="222"/>
        <v>188477.32697742901</v>
      </c>
      <c r="F148" s="65">
        <f t="shared" si="223"/>
        <v>4760.0457499999993</v>
      </c>
      <c r="G148" s="40">
        <f t="shared" si="224"/>
        <v>1930.551442508</v>
      </c>
      <c r="H148" s="67">
        <f t="shared" si="275"/>
        <v>1.0242884242194246</v>
      </c>
      <c r="I148" s="67">
        <f>SUMIFS($G$3:$G148,$D$3:$D148,D148)</f>
        <v>3763.446564114</v>
      </c>
      <c r="J148" s="14">
        <f t="shared" si="281"/>
        <v>24979.715783173997</v>
      </c>
      <c r="K148" s="14">
        <f t="shared" si="282"/>
        <v>13.253432751709932</v>
      </c>
      <c r="L148" s="71">
        <f t="shared" si="308"/>
        <v>8.189275909710747E-2</v>
      </c>
      <c r="M148" s="71">
        <f t="shared" si="309"/>
        <v>7.3965703608353195E-2</v>
      </c>
      <c r="N148" s="71">
        <f t="shared" si="211"/>
        <v>0.15118124073661643</v>
      </c>
      <c r="O148" s="67">
        <f t="shared" si="225"/>
        <v>1123.0507655489998</v>
      </c>
      <c r="P148" s="67">
        <f t="shared" si="226"/>
        <v>0.59585456964990291</v>
      </c>
      <c r="Q148" s="67">
        <f>SUMIFS($O$3:$O148,$D$3:$D148,D148)</f>
        <v>2535.7785763490001</v>
      </c>
      <c r="R148" s="67">
        <f t="shared" si="278"/>
        <v>17669.925975349997</v>
      </c>
      <c r="S148" s="71">
        <f t="shared" si="310"/>
        <v>7.3971206703999703E-2</v>
      </c>
      <c r="T148" s="71">
        <f t="shared" si="311"/>
        <v>7.8665330939847067E-2</v>
      </c>
      <c r="U148" s="71">
        <f t="shared" si="311"/>
        <v>0.16975787614940785</v>
      </c>
      <c r="V148" s="67">
        <v>583.88252461000013</v>
      </c>
      <c r="W148" s="67">
        <f t="shared" si="283"/>
        <v>9856.4066585629989</v>
      </c>
      <c r="X148" s="71">
        <f t="shared" si="212"/>
        <v>0.22749487602345742</v>
      </c>
      <c r="Y148" s="71">
        <f t="shared" si="312"/>
        <v>0.2000626775791241</v>
      </c>
      <c r="Z148" s="67">
        <v>589.26770468999996</v>
      </c>
      <c r="AA148" s="67">
        <f t="shared" si="284"/>
        <v>7746.376688028</v>
      </c>
      <c r="AB148" s="71">
        <f t="shared" si="213"/>
        <v>9.7550642816956135E-2</v>
      </c>
      <c r="AC148" s="71">
        <f t="shared" si="313"/>
        <v>5.7197946216422935E-3</v>
      </c>
      <c r="AD148" s="67">
        <v>425.58099056599997</v>
      </c>
      <c r="AE148" s="67">
        <v>287.34977984300002</v>
      </c>
      <c r="AF148" s="71">
        <f t="shared" si="314"/>
        <v>0.13459857904012384</v>
      </c>
      <c r="AG148" s="71">
        <f t="shared" si="315"/>
        <v>-8.38568928891259E-3</v>
      </c>
      <c r="AH148" s="67">
        <f t="shared" si="227"/>
        <v>349.80611917599998</v>
      </c>
      <c r="AI148" s="67">
        <f t="shared" si="228"/>
        <v>0.1855958617334863</v>
      </c>
      <c r="AJ148" s="67">
        <f t="shared" si="229"/>
        <v>50.240349010999999</v>
      </c>
      <c r="AK148" s="67">
        <f t="shared" si="230"/>
        <v>2.6655911252930969E-2</v>
      </c>
      <c r="AL148" s="67">
        <f t="shared" si="231"/>
        <v>407.45420877200002</v>
      </c>
      <c r="AM148" s="67">
        <f t="shared" si="232"/>
        <v>85.598800972028499</v>
      </c>
      <c r="AN148" s="67">
        <v>288.35147585499999</v>
      </c>
      <c r="AO148" s="67">
        <f t="shared" si="233"/>
        <v>60.577458915179548</v>
      </c>
      <c r="AP148" s="81">
        <f>SUMIFS($AO$3:$AO148,$D$3:$D148,D148)</f>
        <v>106.31386647716866</v>
      </c>
      <c r="AQ148" s="67">
        <v>0</v>
      </c>
      <c r="AR148" s="67">
        <f t="shared" si="234"/>
        <v>0</v>
      </c>
      <c r="AS148" s="81">
        <f>SUMIFS($AR$3:$AR148,$D$3:$D148,D148)</f>
        <v>0</v>
      </c>
      <c r="AT148" s="67">
        <f t="shared" si="276"/>
        <v>119.10273291700003</v>
      </c>
      <c r="AU148" s="79">
        <f t="shared" si="235"/>
        <v>288.35147585499999</v>
      </c>
      <c r="AV148" s="40">
        <f t="shared" si="236"/>
        <v>2031.2142501810001</v>
      </c>
      <c r="AW148" s="67">
        <f t="shared" si="237"/>
        <v>1.0776968682414767</v>
      </c>
      <c r="AX148" s="67">
        <f>SUMIFS($AV$3:$AV148,$D$3:$D148,D148)</f>
        <v>3577.1003932829999</v>
      </c>
      <c r="AY148" s="67">
        <f t="shared" si="285"/>
        <v>23427.995550120006</v>
      </c>
      <c r="AZ148" s="67">
        <f t="shared" si="286"/>
        <v>12.43013996740606</v>
      </c>
      <c r="BA148" s="262">
        <f t="shared" si="238"/>
        <v>1952.3685503460001</v>
      </c>
      <c r="BB148" s="262">
        <f t="shared" si="239"/>
        <v>1.0358638790435546</v>
      </c>
      <c r="BC148" s="262">
        <f t="shared" si="287"/>
        <v>21751.240489359003</v>
      </c>
      <c r="BD148" s="262">
        <f t="shared" si="288"/>
        <v>11.540507730122791</v>
      </c>
      <c r="BE148" s="260">
        <f t="shared" si="240"/>
        <v>1756.254571034</v>
      </c>
      <c r="BF148" s="260">
        <f t="shared" si="241"/>
        <v>0.93181211724438306</v>
      </c>
      <c r="BG148" s="260">
        <f t="shared" si="289"/>
        <v>21058.499052919004</v>
      </c>
      <c r="BH148" s="260">
        <f t="shared" si="290"/>
        <v>11.172961432884101</v>
      </c>
      <c r="BI148" s="71">
        <f t="shared" si="316"/>
        <v>0.17365827562241676</v>
      </c>
      <c r="BJ148" s="71">
        <f t="shared" si="291"/>
        <v>0.16074944922366163</v>
      </c>
      <c r="BK148" s="74">
        <f t="shared" si="219"/>
        <v>0.15215622089887204</v>
      </c>
      <c r="BL148" s="67">
        <f t="shared" si="242"/>
        <v>998.131579612</v>
      </c>
      <c r="BM148" s="67">
        <f>SUMIFS($BL$3:$BL148,$D$3:$D148,D148)</f>
        <v>1947.7369389610003</v>
      </c>
      <c r="BN148" s="67">
        <f t="shared" si="292"/>
        <v>12332.084504972001</v>
      </c>
      <c r="BO148" s="71">
        <f t="shared" si="317"/>
        <v>0.12212730458805998</v>
      </c>
      <c r="BP148" s="71">
        <f t="shared" si="317"/>
        <v>0.11502044341238893</v>
      </c>
      <c r="BQ148" s="71">
        <f t="shared" si="317"/>
        <v>7.1972280882423245E-2</v>
      </c>
      <c r="BR148" s="67">
        <v>678.39995802999999</v>
      </c>
      <c r="BS148" s="67">
        <f t="shared" si="277"/>
        <v>319.731621582</v>
      </c>
      <c r="BT148" s="67">
        <f t="shared" si="243"/>
        <v>198.12867802700001</v>
      </c>
      <c r="BU148" s="67">
        <f t="shared" si="244"/>
        <v>196.113979312</v>
      </c>
      <c r="BV148" s="67">
        <f t="shared" si="245"/>
        <v>41.200019834263159</v>
      </c>
      <c r="BW148" s="67">
        <f t="shared" si="246"/>
        <v>0.10405176179917149</v>
      </c>
      <c r="BX148" s="67">
        <f t="shared" si="293"/>
        <v>692.74143643999992</v>
      </c>
      <c r="BY148" s="67">
        <f t="shared" si="247"/>
        <v>310.42193658100001</v>
      </c>
      <c r="BZ148" s="67">
        <f t="shared" si="248"/>
        <v>307.48679157999999</v>
      </c>
      <c r="CA148" s="67">
        <f t="shared" si="249"/>
        <v>20.931285069000001</v>
      </c>
      <c r="CB148" s="40">
        <f t="shared" si="250"/>
        <v>-100.66280767300009</v>
      </c>
      <c r="CC148" s="40">
        <f>SUMIFS($CB$3:$CB148,$D$3:$D148,D148)</f>
        <v>186.34617083099988</v>
      </c>
      <c r="CD148" s="40">
        <f t="shared" si="279"/>
        <v>1551.7202330539988</v>
      </c>
      <c r="CE148" s="73">
        <f t="shared" si="318"/>
        <v>-2.5041784818969961</v>
      </c>
      <c r="CF148" s="73">
        <f t="shared" si="318"/>
        <v>-0.53044875916915535</v>
      </c>
      <c r="CG148" s="73">
        <f t="shared" si="318"/>
        <v>0.13665891140693409</v>
      </c>
      <c r="CH148" s="14">
        <f t="shared" si="251"/>
        <v>-21.14744541541436</v>
      </c>
      <c r="CI148" s="14">
        <f t="shared" si="252"/>
        <v>-5.3408444022051998E-2</v>
      </c>
      <c r="CJ148" s="14">
        <f t="shared" si="294"/>
        <v>354.35236472407666</v>
      </c>
      <c r="CK148" s="264">
        <f t="shared" si="295"/>
        <v>0.82329278430387764</v>
      </c>
      <c r="CL148" s="81">
        <f t="shared" si="253"/>
        <v>95.451171638999909</v>
      </c>
      <c r="CM148" s="81">
        <f t="shared" si="254"/>
        <v>5.0643317777119473E-2</v>
      </c>
      <c r="CN148" s="40">
        <f t="shared" si="255"/>
        <v>263.99010063399999</v>
      </c>
      <c r="CO148" s="40">
        <f>SUMIFS($CN$3:$CN148,$D$3:$D148,D148)</f>
        <v>333.25390742599996</v>
      </c>
      <c r="CP148" s="40">
        <f t="shared" si="296"/>
        <v>3517.8647490000003</v>
      </c>
      <c r="CQ148" s="73">
        <f t="shared" si="319"/>
        <v>3.7061127892831127</v>
      </c>
      <c r="CR148" s="73">
        <f t="shared" si="319"/>
        <v>2.056230796252223</v>
      </c>
      <c r="CS148" s="73">
        <f t="shared" si="319"/>
        <v>0.34851049950485291</v>
      </c>
      <c r="CT148" s="40">
        <f t="shared" si="256"/>
        <v>55.459572134154385</v>
      </c>
      <c r="CU148" s="40">
        <f t="shared" si="257"/>
        <v>0.14006464590067852</v>
      </c>
      <c r="CV148" s="40">
        <f t="shared" si="258"/>
        <v>0.17681379122376273</v>
      </c>
      <c r="CW148" s="40">
        <f t="shared" si="297"/>
        <v>781.61945539536612</v>
      </c>
      <c r="CX148" s="267">
        <f t="shared" si="298"/>
        <v>1.8664657470557611</v>
      </c>
      <c r="CY148" s="67">
        <v>220.58772052800001</v>
      </c>
      <c r="CZ148" s="67">
        <f t="shared" si="259"/>
        <v>46.341512689872786</v>
      </c>
      <c r="DA148" s="67">
        <f t="shared" si="299"/>
        <v>522.24551141977418</v>
      </c>
      <c r="DB148" s="67">
        <v>0</v>
      </c>
      <c r="DC148" s="67">
        <f t="shared" si="260"/>
        <v>0</v>
      </c>
      <c r="DD148" s="67">
        <f t="shared" si="261"/>
        <v>43.402380105999981</v>
      </c>
      <c r="DE148" s="67">
        <f t="shared" si="262"/>
        <v>9.1180594442815988</v>
      </c>
      <c r="DF148" s="81">
        <f t="shared" si="263"/>
        <v>2295.204350815</v>
      </c>
      <c r="DG148" s="81">
        <f t="shared" si="264"/>
        <v>1.2177615141421552</v>
      </c>
      <c r="DH148" s="40">
        <f t="shared" si="265"/>
        <v>-364.65290830700008</v>
      </c>
      <c r="DI148" s="40">
        <f>SUMIFS($DH$3:$DH148,$D$3:$D148,D148)</f>
        <v>-146.9077365950001</v>
      </c>
      <c r="DJ148" s="40">
        <f t="shared" si="280"/>
        <v>-1966.1445159460013</v>
      </c>
      <c r="DK148" s="40">
        <f t="shared" si="266"/>
        <v>-76.607017549568738</v>
      </c>
      <c r="DL148" s="40">
        <f t="shared" si="300"/>
        <v>-427.26709067128922</v>
      </c>
      <c r="DM148" s="73">
        <f t="shared" si="320"/>
        <v>-34.680060891982428</v>
      </c>
      <c r="DN148" s="73">
        <f t="shared" si="320"/>
        <v>-1.5104165216603676</v>
      </c>
      <c r="DO148" s="73">
        <f t="shared" si="320"/>
        <v>0.58108039835068159</v>
      </c>
      <c r="DP148" s="67">
        <f t="shared" si="267"/>
        <v>-0.19347308992273052</v>
      </c>
      <c r="DQ148" s="264">
        <f t="shared" si="301"/>
        <v>-1.0431729627518835</v>
      </c>
      <c r="DR148" s="81">
        <f t="shared" si="268"/>
        <v>-168.53892899500008</v>
      </c>
      <c r="DS148" s="81">
        <f t="shared" si="302"/>
        <v>-1273.4030795060012</v>
      </c>
      <c r="DT148" s="81">
        <f t="shared" si="269"/>
        <v>-8.9421328123559046E-2</v>
      </c>
      <c r="DU148" s="264">
        <f t="shared" si="303"/>
        <v>-0.67562666551319295</v>
      </c>
      <c r="DV148" s="70">
        <v>1034.146786947</v>
      </c>
      <c r="DW148" s="70">
        <v>1147.2693375450001</v>
      </c>
      <c r="DX148" s="217">
        <v>90.264345583494517</v>
      </c>
      <c r="DY148" s="218">
        <f t="shared" si="270"/>
        <v>2138.7752052356486</v>
      </c>
      <c r="DZ148" s="218">
        <f t="shared" si="304"/>
        <v>28200.673471402653</v>
      </c>
      <c r="EA148" s="71">
        <f t="shared" si="215"/>
        <v>9.8291762496458324E-2</v>
      </c>
      <c r="EB148" s="219">
        <f t="shared" si="271"/>
        <v>1244.179812404642</v>
      </c>
      <c r="EC148" s="219">
        <f t="shared" si="305"/>
        <v>19959.33468429964</v>
      </c>
      <c r="ED148" s="71">
        <f t="shared" si="216"/>
        <v>0.11619286095688963</v>
      </c>
      <c r="EE148" s="219">
        <f t="shared" si="272"/>
        <v>2250.2952157362365</v>
      </c>
      <c r="EF148" s="219">
        <f t="shared" si="306"/>
        <v>26439.329414885462</v>
      </c>
      <c r="EG148" s="71">
        <f t="shared" si="217"/>
        <v>9.9788945995340939E-2</v>
      </c>
      <c r="EH148" s="219">
        <f t="shared" si="273"/>
        <v>292.46331863095281</v>
      </c>
      <c r="EI148" s="219">
        <f t="shared" si="307"/>
        <v>3969.3392449717107</v>
      </c>
      <c r="EJ148" s="74">
        <f t="shared" si="218"/>
        <v>0.28725622353093572</v>
      </c>
    </row>
    <row r="149" spans="1:140">
      <c r="A149" s="66">
        <v>42064</v>
      </c>
      <c r="B149" s="86">
        <f t="shared" si="220"/>
        <v>3</v>
      </c>
      <c r="C149" t="str">
        <f t="shared" si="221"/>
        <v>Marzo</v>
      </c>
      <c r="D149">
        <f t="shared" si="274"/>
        <v>2015</v>
      </c>
      <c r="E149" s="65">
        <f t="shared" si="222"/>
        <v>188477.32697742901</v>
      </c>
      <c r="F149" s="65">
        <f t="shared" si="223"/>
        <v>4765.0093181818183</v>
      </c>
      <c r="G149" s="40">
        <f t="shared" si="224"/>
        <v>1888.5530510630001</v>
      </c>
      <c r="H149" s="67">
        <f t="shared" si="275"/>
        <v>1.0020054302283068</v>
      </c>
      <c r="I149" s="67">
        <f>SUMIFS($G$3:$G149,$D$3:$D149,D149)</f>
        <v>5651.9996151770001</v>
      </c>
      <c r="J149" s="14">
        <f t="shared" si="281"/>
        <v>25176.083636321</v>
      </c>
      <c r="K149" s="14">
        <f t="shared" si="282"/>
        <v>13.357619210790245</v>
      </c>
      <c r="L149" s="71">
        <f t="shared" si="308"/>
        <v>9.306908928760782E-2</v>
      </c>
      <c r="M149" s="71">
        <f t="shared" si="309"/>
        <v>0.11604394920179861</v>
      </c>
      <c r="N149" s="71">
        <f t="shared" si="211"/>
        <v>0.15517015423036407</v>
      </c>
      <c r="O149" s="67">
        <f t="shared" si="225"/>
        <v>1410.80461655</v>
      </c>
      <c r="P149" s="67">
        <f t="shared" si="226"/>
        <v>0.74852749621122872</v>
      </c>
      <c r="Q149" s="67">
        <f>SUMIFS($O$3:$O149,$D$3:$D149,D149)</f>
        <v>3946.5831928990001</v>
      </c>
      <c r="R149" s="67">
        <f t="shared" si="278"/>
        <v>17834.603470709</v>
      </c>
      <c r="S149" s="71">
        <f t="shared" si="310"/>
        <v>0.1321514415010947</v>
      </c>
      <c r="T149" s="71">
        <f t="shared" si="311"/>
        <v>9.7194924524347748E-2</v>
      </c>
      <c r="U149" s="71">
        <f t="shared" si="311"/>
        <v>0.15685808071204188</v>
      </c>
      <c r="V149" s="67">
        <v>722.14980272000003</v>
      </c>
      <c r="W149" s="67">
        <f t="shared" si="283"/>
        <v>9927.9224612829985</v>
      </c>
      <c r="X149" s="71">
        <f t="shared" si="212"/>
        <v>0.20751734096573315</v>
      </c>
      <c r="Y149" s="71">
        <f t="shared" si="312"/>
        <v>0.10991710042819758</v>
      </c>
      <c r="Z149" s="67">
        <v>634.06159326600005</v>
      </c>
      <c r="AA149" s="67">
        <f t="shared" si="284"/>
        <v>7791.3949321910004</v>
      </c>
      <c r="AB149" s="71">
        <f t="shared" si="213"/>
        <v>8.9553296612939981E-2</v>
      </c>
      <c r="AC149" s="71">
        <f t="shared" si="313"/>
        <v>7.6426029139543328E-2</v>
      </c>
      <c r="AD149" s="67">
        <v>469.36814667099998</v>
      </c>
      <c r="AE149" s="67">
        <v>328.77822502199996</v>
      </c>
      <c r="AF149" s="71">
        <f t="shared" si="314"/>
        <v>6.551802053315825E-2</v>
      </c>
      <c r="AG149" s="71">
        <f t="shared" si="315"/>
        <v>0.15773757645973951</v>
      </c>
      <c r="AH149" s="67">
        <f t="shared" si="227"/>
        <v>116.87966767499999</v>
      </c>
      <c r="AI149" s="67">
        <f t="shared" si="228"/>
        <v>6.2012587693901687E-2</v>
      </c>
      <c r="AJ149" s="67">
        <f t="shared" si="229"/>
        <v>92.676015736000011</v>
      </c>
      <c r="AK149" s="67">
        <f t="shared" si="230"/>
        <v>4.9170909425672385E-2</v>
      </c>
      <c r="AL149" s="67">
        <f t="shared" si="231"/>
        <v>268.19275110200005</v>
      </c>
      <c r="AM149" s="67">
        <f t="shared" si="232"/>
        <v>56.283783135251916</v>
      </c>
      <c r="AN149" s="67">
        <v>156.36985620299998</v>
      </c>
      <c r="AO149" s="67">
        <f t="shared" si="233"/>
        <v>32.816275008390946</v>
      </c>
      <c r="AP149" s="81">
        <f>SUMIFS($AO$3:$AO149,$D$3:$D149,D149)</f>
        <v>139.13014148555959</v>
      </c>
      <c r="AQ149" s="67">
        <v>0</v>
      </c>
      <c r="AR149" s="67">
        <f t="shared" si="234"/>
        <v>0</v>
      </c>
      <c r="AS149" s="81">
        <f>SUMIFS($AR$3:$AR149,$D$3:$D149,D149)</f>
        <v>0</v>
      </c>
      <c r="AT149" s="67">
        <f t="shared" si="276"/>
        <v>111.82289489900006</v>
      </c>
      <c r="AU149" s="79">
        <f t="shared" si="235"/>
        <v>156.36985620299998</v>
      </c>
      <c r="AV149" s="40">
        <f t="shared" si="236"/>
        <v>1964.8233786620003</v>
      </c>
      <c r="AW149" s="67">
        <f t="shared" si="237"/>
        <v>1.0424720098546902</v>
      </c>
      <c r="AX149" s="67">
        <f>SUMIFS($AV$3:$AV149,$D$3:$D149,D149)</f>
        <v>5541.9237719450002</v>
      </c>
      <c r="AY149" s="67">
        <f t="shared" si="285"/>
        <v>23646.526710125007</v>
      </c>
      <c r="AZ149" s="67">
        <f t="shared" si="286"/>
        <v>12.546085563361572</v>
      </c>
      <c r="BA149" s="262">
        <f t="shared" si="238"/>
        <v>1807.1747846880003</v>
      </c>
      <c r="BB149" s="262">
        <f t="shared" si="239"/>
        <v>0.95882874278263586</v>
      </c>
      <c r="BC149" s="262">
        <f t="shared" si="287"/>
        <v>21895.003037181003</v>
      </c>
      <c r="BD149" s="262">
        <f t="shared" si="288"/>
        <v>11.616783508290641</v>
      </c>
      <c r="BE149" s="260">
        <f t="shared" si="240"/>
        <v>1740.9463837030003</v>
      </c>
      <c r="BF149" s="260">
        <f t="shared" si="241"/>
        <v>0.92369008602901403</v>
      </c>
      <c r="BG149" s="260">
        <f t="shared" si="289"/>
        <v>21205.130213281005</v>
      </c>
      <c r="BH149" s="260">
        <f t="shared" si="290"/>
        <v>11.250759204485329</v>
      </c>
      <c r="BI149" s="71">
        <f t="shared" si="316"/>
        <v>0.12514008690542266</v>
      </c>
      <c r="BJ149" s="71">
        <f t="shared" si="291"/>
        <v>0.14786953129308955</v>
      </c>
      <c r="BK149" s="74">
        <f t="shared" si="219"/>
        <v>0.15447995856568464</v>
      </c>
      <c r="BL149" s="67">
        <f t="shared" si="242"/>
        <v>1019.0883814860002</v>
      </c>
      <c r="BM149" s="67">
        <f>SUMIFS($BL$3:$BL149,$D$3:$D149,D149)</f>
        <v>2966.8253204470006</v>
      </c>
      <c r="BN149" s="67">
        <f t="shared" si="292"/>
        <v>12424.804763566002</v>
      </c>
      <c r="BO149" s="71">
        <f t="shared" si="317"/>
        <v>0.10009007898991551</v>
      </c>
      <c r="BP149" s="71">
        <f t="shared" si="317"/>
        <v>0.10984646115480978</v>
      </c>
      <c r="BQ149" s="71">
        <f t="shared" si="317"/>
        <v>7.6010409643485932E-2</v>
      </c>
      <c r="BR149" s="67">
        <v>673.98758477800004</v>
      </c>
      <c r="BS149" s="67">
        <f t="shared" si="277"/>
        <v>345.10079670800019</v>
      </c>
      <c r="BT149" s="67">
        <f t="shared" si="243"/>
        <v>191.93758803900002</v>
      </c>
      <c r="BU149" s="67">
        <f t="shared" si="244"/>
        <v>66.228400985000007</v>
      </c>
      <c r="BV149" s="67">
        <f t="shared" si="245"/>
        <v>13.898902722454853</v>
      </c>
      <c r="BW149" s="67">
        <f t="shared" si="246"/>
        <v>3.5138656753621697E-2</v>
      </c>
      <c r="BX149" s="67">
        <f t="shared" si="293"/>
        <v>689.87282389999996</v>
      </c>
      <c r="BY149" s="67">
        <f t="shared" si="247"/>
        <v>370.78635034999996</v>
      </c>
      <c r="BZ149" s="67">
        <f t="shared" si="248"/>
        <v>276.69621993500004</v>
      </c>
      <c r="CA149" s="67">
        <f t="shared" si="249"/>
        <v>40.086437867000001</v>
      </c>
      <c r="CB149" s="40">
        <f t="shared" si="250"/>
        <v>-76.270327599000211</v>
      </c>
      <c r="CC149" s="40">
        <f>SUMIFS($CB$3:$CB149,$D$3:$D149,D149)</f>
        <v>110.07584323199967</v>
      </c>
      <c r="CD149" s="40">
        <f t="shared" si="279"/>
        <v>1529.5569261959986</v>
      </c>
      <c r="CE149" s="73">
        <f t="shared" si="318"/>
        <v>0.40961979710713847</v>
      </c>
      <c r="CF149" s="73">
        <f t="shared" si="318"/>
        <v>-0.67884801835182973</v>
      </c>
      <c r="CG149" s="73">
        <f t="shared" si="318"/>
        <v>0.16594636596858714</v>
      </c>
      <c r="CH149" s="14">
        <f t="shared" si="251"/>
        <v>-16.006333357623451</v>
      </c>
      <c r="CI149" s="14">
        <f t="shared" si="252"/>
        <v>-4.046657962638335E-2</v>
      </c>
      <c r="CJ149" s="14">
        <f t="shared" si="294"/>
        <v>350.57698540628314</v>
      </c>
      <c r="CK149" s="264">
        <f t="shared" si="295"/>
        <v>0.8115336474286744</v>
      </c>
      <c r="CL149" s="81">
        <f t="shared" si="253"/>
        <v>-10.041926614000204</v>
      </c>
      <c r="CM149" s="81">
        <f t="shared" si="254"/>
        <v>-5.32792287276165E-3</v>
      </c>
      <c r="CN149" s="40">
        <f t="shared" si="255"/>
        <v>232.00552916699996</v>
      </c>
      <c r="CO149" s="40">
        <f>SUMIFS($CN$3:$CN149,$D$3:$D149,D149)</f>
        <v>565.25943659299992</v>
      </c>
      <c r="CP149" s="40">
        <f t="shared" si="296"/>
        <v>3535.9402033920005</v>
      </c>
      <c r="CQ149" s="73">
        <f t="shared" si="319"/>
        <v>8.4492348310590382E-2</v>
      </c>
      <c r="CR149" s="73">
        <f t="shared" si="319"/>
        <v>0.750186931494492</v>
      </c>
      <c r="CS149" s="73">
        <f t="shared" si="319"/>
        <v>0.3583735322046615</v>
      </c>
      <c r="CT149" s="40">
        <f t="shared" si="256"/>
        <v>48.689417727209438</v>
      </c>
      <c r="CU149" s="40">
        <f t="shared" si="257"/>
        <v>0.12309466230640233</v>
      </c>
      <c r="CV149" s="40">
        <f t="shared" si="258"/>
        <v>0.29990845353016504</v>
      </c>
      <c r="CW149" s="40">
        <f t="shared" si="297"/>
        <v>781.9497345768508</v>
      </c>
      <c r="CX149" s="267">
        <f t="shared" si="298"/>
        <v>1.8760560010570633</v>
      </c>
      <c r="CY149" s="67">
        <v>168.91107145999999</v>
      </c>
      <c r="CZ149" s="67">
        <f t="shared" si="259"/>
        <v>35.448214301593701</v>
      </c>
      <c r="DA149" s="67">
        <f t="shared" si="299"/>
        <v>518.21599095797399</v>
      </c>
      <c r="DB149" s="67">
        <v>0</v>
      </c>
      <c r="DC149" s="67">
        <f t="shared" si="260"/>
        <v>0</v>
      </c>
      <c r="DD149" s="67">
        <f t="shared" si="261"/>
        <v>63.094457706999975</v>
      </c>
      <c r="DE149" s="67">
        <f t="shared" si="262"/>
        <v>13.241203425615732</v>
      </c>
      <c r="DF149" s="81">
        <f t="shared" si="263"/>
        <v>2196.8289078290004</v>
      </c>
      <c r="DG149" s="81">
        <f t="shared" si="264"/>
        <v>1.1655666721610927</v>
      </c>
      <c r="DH149" s="40">
        <f t="shared" si="265"/>
        <v>-308.27585676600017</v>
      </c>
      <c r="DI149" s="40">
        <f>SUMIFS($DH$3:$DH149,$D$3:$D149,D149)</f>
        <v>-455.18359336100025</v>
      </c>
      <c r="DJ149" s="40">
        <f t="shared" si="280"/>
        <v>-2006.3832771960015</v>
      </c>
      <c r="DK149" s="40">
        <f t="shared" si="266"/>
        <v>-64.695751084832878</v>
      </c>
      <c r="DL149" s="40">
        <f t="shared" si="300"/>
        <v>-431.37274917056737</v>
      </c>
      <c r="DM149" s="73">
        <f t="shared" si="320"/>
        <v>0.15012385197107214</v>
      </c>
      <c r="DN149" s="73">
        <f t="shared" si="320"/>
        <v>-24.009726487952314</v>
      </c>
      <c r="DO149" s="73">
        <f t="shared" si="320"/>
        <v>0.55387789083093808</v>
      </c>
      <c r="DP149" s="67">
        <f t="shared" si="267"/>
        <v>-0.16356124193278568</v>
      </c>
      <c r="DQ149" s="264">
        <f t="shared" si="301"/>
        <v>-1.0645223536283888</v>
      </c>
      <c r="DR149" s="81">
        <f t="shared" si="268"/>
        <v>-242.04745578100017</v>
      </c>
      <c r="DS149" s="81">
        <f t="shared" si="302"/>
        <v>-1316.5104532960013</v>
      </c>
      <c r="DT149" s="81">
        <f t="shared" si="269"/>
        <v>-0.12842258517916397</v>
      </c>
      <c r="DU149" s="264">
        <f t="shared" si="303"/>
        <v>-0.69849804982307462</v>
      </c>
      <c r="DV149" s="70">
        <v>1013.328719061</v>
      </c>
      <c r="DW149" s="70">
        <v>1129.2472331849999</v>
      </c>
      <c r="DX149" s="217">
        <v>90.199871050934888</v>
      </c>
      <c r="DY149" s="218">
        <f t="shared" si="270"/>
        <v>2093.742517654548</v>
      </c>
      <c r="DZ149" s="218">
        <f t="shared" si="304"/>
        <v>28368.825936256235</v>
      </c>
      <c r="EA149" s="71">
        <f t="shared" si="215"/>
        <v>0.10493286695152326</v>
      </c>
      <c r="EB149" s="219">
        <f t="shared" si="271"/>
        <v>1564.0871767469978</v>
      </c>
      <c r="EC149" s="219">
        <f t="shared" si="305"/>
        <v>20105.415136932741</v>
      </c>
      <c r="ED149" s="71">
        <f t="shared" si="216"/>
        <v>0.10647648663784293</v>
      </c>
      <c r="EE149" s="219">
        <f t="shared" si="272"/>
        <v>2178.2995427482215</v>
      </c>
      <c r="EF149" s="219">
        <f t="shared" si="306"/>
        <v>26630.468846748128</v>
      </c>
      <c r="EG149" s="71">
        <f t="shared" si="217"/>
        <v>0.10505291100643177</v>
      </c>
      <c r="EH149" s="219">
        <f t="shared" si="273"/>
        <v>257.21270603146309</v>
      </c>
      <c r="EI149" s="219">
        <f t="shared" si="307"/>
        <v>3983.1142797074845</v>
      </c>
      <c r="EJ149" s="74">
        <f t="shared" si="218"/>
        <v>0.30082635143616065</v>
      </c>
    </row>
    <row r="150" spans="1:140">
      <c r="A150" s="66">
        <v>42095</v>
      </c>
      <c r="B150" s="86">
        <f t="shared" si="220"/>
        <v>4</v>
      </c>
      <c r="C150" t="str">
        <f t="shared" si="221"/>
        <v>Abril</v>
      </c>
      <c r="D150">
        <f t="shared" si="274"/>
        <v>2015</v>
      </c>
      <c r="E150" s="65">
        <f t="shared" si="222"/>
        <v>188477.32697742901</v>
      </c>
      <c r="F150" s="65">
        <f t="shared" si="223"/>
        <v>4962.6759999999986</v>
      </c>
      <c r="G150" s="40">
        <f t="shared" si="224"/>
        <v>2233.7868660610002</v>
      </c>
      <c r="H150" s="67">
        <f t="shared" si="275"/>
        <v>1.1851753746107117</v>
      </c>
      <c r="I150" s="67">
        <f>SUMIFS($G$3:$G150,$D$3:$D150,D150)</f>
        <v>7885.7864812380003</v>
      </c>
      <c r="J150" s="14">
        <f t="shared" si="281"/>
        <v>25438.904936230003</v>
      </c>
      <c r="K150" s="14">
        <f t="shared" si="282"/>
        <v>13.497063728666115</v>
      </c>
      <c r="L150" s="71">
        <f t="shared" si="308"/>
        <v>0.10418479398921288</v>
      </c>
      <c r="M150" s="71">
        <f t="shared" si="309"/>
        <v>0.13334646957943419</v>
      </c>
      <c r="N150" s="71">
        <f t="shared" si="211"/>
        <v>0.16895606144026343</v>
      </c>
      <c r="O150" s="67">
        <f t="shared" si="225"/>
        <v>1778.6221536210003</v>
      </c>
      <c r="P150" s="67">
        <f t="shared" si="226"/>
        <v>0.94367963624293028</v>
      </c>
      <c r="Q150" s="67">
        <f>SUMIFS($O$3:$O150,$D$3:$D150,D150)</f>
        <v>5725.2053465200006</v>
      </c>
      <c r="R150" s="67">
        <f t="shared" si="278"/>
        <v>18045.922327668999</v>
      </c>
      <c r="S150" s="71">
        <f t="shared" si="310"/>
        <v>0.13482958748966856</v>
      </c>
      <c r="T150" s="71">
        <f t="shared" si="311"/>
        <v>0.10861664174345464</v>
      </c>
      <c r="U150" s="71">
        <f t="shared" si="311"/>
        <v>0.1600477677482095</v>
      </c>
      <c r="V150" s="67">
        <v>1178.4512138273001</v>
      </c>
      <c r="W150" s="67">
        <f t="shared" si="283"/>
        <v>10135.6844716083</v>
      </c>
      <c r="X150" s="71">
        <f t="shared" si="212"/>
        <v>0.20911512345917949</v>
      </c>
      <c r="Y150" s="71">
        <f t="shared" si="312"/>
        <v>0.21403556316043026</v>
      </c>
      <c r="Z150" s="67">
        <v>626.25016044300003</v>
      </c>
      <c r="AA150" s="67">
        <f t="shared" si="284"/>
        <v>7813.6282525940005</v>
      </c>
      <c r="AB150" s="71">
        <f t="shared" si="213"/>
        <v>9.2636363697283119E-2</v>
      </c>
      <c r="AC150" s="71">
        <f t="shared" si="313"/>
        <v>3.6809106847961015E-2</v>
      </c>
      <c r="AD150" s="67">
        <v>496.007565586</v>
      </c>
      <c r="AE150" s="67">
        <v>322.20829277900003</v>
      </c>
      <c r="AF150" s="71">
        <f t="shared" si="314"/>
        <v>5.6009294413455368E-2</v>
      </c>
      <c r="AG150" s="71">
        <f t="shared" si="315"/>
        <v>8.6056429444654858E-2</v>
      </c>
      <c r="AH150" s="67">
        <f t="shared" si="227"/>
        <v>94.702143438999997</v>
      </c>
      <c r="AI150" s="67">
        <f t="shared" si="228"/>
        <v>5.0245907535785984E-2</v>
      </c>
      <c r="AJ150" s="67">
        <f t="shared" si="229"/>
        <v>72.096541117000001</v>
      </c>
      <c r="AK150" s="67">
        <f t="shared" si="230"/>
        <v>3.8252102930998101E-2</v>
      </c>
      <c r="AL150" s="67">
        <f t="shared" si="231"/>
        <v>288.366027884</v>
      </c>
      <c r="AM150" s="67">
        <f t="shared" si="232"/>
        <v>58.106962429947082</v>
      </c>
      <c r="AN150" s="67">
        <v>137.55850835199999</v>
      </c>
      <c r="AO150" s="67">
        <f t="shared" si="233"/>
        <v>27.7186155920717</v>
      </c>
      <c r="AP150" s="81">
        <f>SUMIFS($AO$3:$AO150,$D$3:$D150,D150)</f>
        <v>166.84875707763129</v>
      </c>
      <c r="AQ150" s="67">
        <v>0</v>
      </c>
      <c r="AR150" s="67">
        <f t="shared" si="234"/>
        <v>0</v>
      </c>
      <c r="AS150" s="81">
        <f>SUMIFS($AR$3:$AR150,$D$3:$D150,D150)</f>
        <v>0</v>
      </c>
      <c r="AT150" s="67">
        <f t="shared" si="276"/>
        <v>150.80751953200001</v>
      </c>
      <c r="AU150" s="79">
        <f t="shared" si="235"/>
        <v>137.55850835199999</v>
      </c>
      <c r="AV150" s="40">
        <f t="shared" si="236"/>
        <v>1937.4762485199997</v>
      </c>
      <c r="AW150" s="67">
        <f t="shared" si="237"/>
        <v>1.0279625032840267</v>
      </c>
      <c r="AX150" s="67">
        <f>SUMIFS($AV$3:$AV150,$D$3:$D150,D150)</f>
        <v>7479.4000204650001</v>
      </c>
      <c r="AY150" s="67">
        <f t="shared" si="285"/>
        <v>23909.488741186007</v>
      </c>
      <c r="AZ150" s="67">
        <f t="shared" si="286"/>
        <v>12.685604748654608</v>
      </c>
      <c r="BA150" s="262">
        <f t="shared" si="238"/>
        <v>1799.4852360189998</v>
      </c>
      <c r="BB150" s="262">
        <f t="shared" si="239"/>
        <v>0.95474891589188127</v>
      </c>
      <c r="BC150" s="262">
        <f t="shared" si="287"/>
        <v>22098.026493648002</v>
      </c>
      <c r="BD150" s="262">
        <f t="shared" si="288"/>
        <v>11.72450121615654</v>
      </c>
      <c r="BE150" s="260">
        <f t="shared" si="240"/>
        <v>1783.7417939479999</v>
      </c>
      <c r="BF150" s="260">
        <f t="shared" si="241"/>
        <v>0.94639595252834363</v>
      </c>
      <c r="BG150" s="260">
        <f t="shared" si="289"/>
        <v>21406.670794956004</v>
      </c>
      <c r="BH150" s="260">
        <f t="shared" si="290"/>
        <v>11.357690146740858</v>
      </c>
      <c r="BI150" s="71">
        <f t="shared" si="316"/>
        <v>0.15703780136309198</v>
      </c>
      <c r="BJ150" s="71">
        <f t="shared" si="291"/>
        <v>0.15023052246797985</v>
      </c>
      <c r="BK150" s="74">
        <f t="shared" si="219"/>
        <v>0.16491039743367431</v>
      </c>
      <c r="BL150" s="67">
        <f t="shared" si="242"/>
        <v>1016.2826899909996</v>
      </c>
      <c r="BM150" s="67">
        <f>SUMIFS($BL$3:$BL150,$D$3:$D150,D150)</f>
        <v>3983.1080104380003</v>
      </c>
      <c r="BN150" s="67">
        <f t="shared" si="292"/>
        <v>12507.353634583002</v>
      </c>
      <c r="BO150" s="71">
        <f t="shared" si="317"/>
        <v>8.8407284109839335E-2</v>
      </c>
      <c r="BP150" s="71">
        <f t="shared" si="317"/>
        <v>0.10429643809597655</v>
      </c>
      <c r="BQ150" s="71">
        <f t="shared" si="317"/>
        <v>7.9550751461012092E-2</v>
      </c>
      <c r="BR150" s="67">
        <v>676.24459749300001</v>
      </c>
      <c r="BS150" s="67">
        <f t="shared" si="277"/>
        <v>340.03809249799963</v>
      </c>
      <c r="BT150" s="67">
        <f t="shared" si="243"/>
        <v>194.34458785799998</v>
      </c>
      <c r="BU150" s="67">
        <f t="shared" si="244"/>
        <v>15.743442071</v>
      </c>
      <c r="BV150" s="67">
        <f t="shared" si="245"/>
        <v>3.1723695181793059</v>
      </c>
      <c r="BW150" s="67">
        <f t="shared" si="246"/>
        <v>8.3529633635378055E-3</v>
      </c>
      <c r="BX150" s="67">
        <f t="shared" si="293"/>
        <v>691.35569869199992</v>
      </c>
      <c r="BY150" s="67">
        <f t="shared" si="247"/>
        <v>312.17633040999999</v>
      </c>
      <c r="BZ150" s="67">
        <f t="shared" si="248"/>
        <v>328.03464518700002</v>
      </c>
      <c r="CA150" s="67">
        <f t="shared" si="249"/>
        <v>70.894553003000013</v>
      </c>
      <c r="CB150" s="40">
        <f t="shared" si="250"/>
        <v>296.31061754100051</v>
      </c>
      <c r="CC150" s="40">
        <f>SUMIFS($CB$3:$CB150,$D$3:$D150,D150)</f>
        <v>406.38646077300018</v>
      </c>
      <c r="CD150" s="40">
        <f t="shared" si="279"/>
        <v>1529.4161950439989</v>
      </c>
      <c r="CE150" s="73">
        <f t="shared" si="318"/>
        <v>-4.7471921656006E-4</v>
      </c>
      <c r="CF150" s="73">
        <f t="shared" si="318"/>
        <v>-0.36423088133515258</v>
      </c>
      <c r="CG150" s="73">
        <f t="shared" si="318"/>
        <v>0.23606546315907906</v>
      </c>
      <c r="CH150" s="14">
        <f t="shared" si="251"/>
        <v>59.707830521476843</v>
      </c>
      <c r="CI150" s="14">
        <f t="shared" si="252"/>
        <v>0.15721287132668482</v>
      </c>
      <c r="CJ150" s="14">
        <f t="shared" si="294"/>
        <v>343.41448300535768</v>
      </c>
      <c r="CK150" s="264">
        <f t="shared" si="295"/>
        <v>0.81145898001150729</v>
      </c>
      <c r="CL150" s="81">
        <f t="shared" si="253"/>
        <v>312.05405961200051</v>
      </c>
      <c r="CM150" s="81">
        <f t="shared" si="254"/>
        <v>0.16556583469022262</v>
      </c>
      <c r="CN150" s="40">
        <f t="shared" si="255"/>
        <v>268.16568078800003</v>
      </c>
      <c r="CO150" s="40">
        <f>SUMIFS($CN$3:$CN150,$D$3:$D150,D150)</f>
        <v>833.42511738099995</v>
      </c>
      <c r="CP150" s="40">
        <f t="shared" si="296"/>
        <v>3610.0004456240003</v>
      </c>
      <c r="CQ150" s="73">
        <f t="shared" si="319"/>
        <v>0.38154645631236872</v>
      </c>
      <c r="CR150" s="73">
        <f t="shared" si="319"/>
        <v>0.61180287346408013</v>
      </c>
      <c r="CS150" s="73">
        <f t="shared" si="319"/>
        <v>0.37110374918495026</v>
      </c>
      <c r="CT150" s="40">
        <f t="shared" si="256"/>
        <v>54.036507881634854</v>
      </c>
      <c r="CU150" s="40">
        <f t="shared" si="257"/>
        <v>0.14228007426066375</v>
      </c>
      <c r="CV150" s="40">
        <f t="shared" si="258"/>
        <v>0.44218852779082879</v>
      </c>
      <c r="CW150" s="40">
        <f t="shared" si="297"/>
        <v>792.20200819706429</v>
      </c>
      <c r="CX150" s="267">
        <f t="shared" si="298"/>
        <v>1.9153499805609584</v>
      </c>
      <c r="CY150" s="67">
        <v>173.638341887</v>
      </c>
      <c r="CZ150" s="67">
        <f t="shared" si="259"/>
        <v>34.988853168532472</v>
      </c>
      <c r="DA150" s="67">
        <f t="shared" si="299"/>
        <v>515.25378539868473</v>
      </c>
      <c r="DB150" s="67">
        <v>0</v>
      </c>
      <c r="DC150" s="67">
        <f t="shared" si="260"/>
        <v>0</v>
      </c>
      <c r="DD150" s="67">
        <f t="shared" si="261"/>
        <v>94.527338901000036</v>
      </c>
      <c r="DE150" s="67">
        <f t="shared" si="262"/>
        <v>19.047654713102379</v>
      </c>
      <c r="DF150" s="81">
        <f t="shared" si="263"/>
        <v>2205.6419293079998</v>
      </c>
      <c r="DG150" s="81">
        <f t="shared" si="264"/>
        <v>1.1702425775446907</v>
      </c>
      <c r="DH150" s="40">
        <f t="shared" si="265"/>
        <v>28.144936753000479</v>
      </c>
      <c r="DI150" s="40">
        <f>SUMIFS($DH$3:$DH150,$D$3:$D150,D150)</f>
        <v>-427.03865660799977</v>
      </c>
      <c r="DJ150" s="40">
        <f t="shared" si="280"/>
        <v>-2080.5842505800015</v>
      </c>
      <c r="DK150" s="40">
        <f t="shared" si="266"/>
        <v>5.67132263984199</v>
      </c>
      <c r="DL150" s="40">
        <f t="shared" si="300"/>
        <v>-448.78752519170638</v>
      </c>
      <c r="DM150" s="73">
        <f t="shared" si="320"/>
        <v>-0.72500184213198482</v>
      </c>
      <c r="DN150" s="73">
        <f t="shared" si="320"/>
        <v>-4.4966443653417691</v>
      </c>
      <c r="DO150" s="73">
        <f t="shared" si="320"/>
        <v>0.49082837041899752</v>
      </c>
      <c r="DP150" s="67">
        <f t="shared" si="267"/>
        <v>1.493279706602108E-2</v>
      </c>
      <c r="DQ150" s="264">
        <f t="shared" si="301"/>
        <v>-1.1038910005494511</v>
      </c>
      <c r="DR150" s="81">
        <f t="shared" si="268"/>
        <v>43.888378824000483</v>
      </c>
      <c r="DS150" s="81">
        <f t="shared" si="302"/>
        <v>-1389.2285518880012</v>
      </c>
      <c r="DT150" s="81">
        <f t="shared" si="269"/>
        <v>2.3285760429558888E-2</v>
      </c>
      <c r="DU150" s="264">
        <f t="shared" si="303"/>
        <v>-0.73707993113376835</v>
      </c>
      <c r="DV150" s="70">
        <v>1003.9660630229999</v>
      </c>
      <c r="DW150" s="70">
        <v>1121.704313422</v>
      </c>
      <c r="DX150" s="217">
        <v>90.070921985815588</v>
      </c>
      <c r="DY150" s="218">
        <f t="shared" si="270"/>
        <v>2480.0310875165442</v>
      </c>
      <c r="DZ150" s="218">
        <f t="shared" si="304"/>
        <v>28615.86389513746</v>
      </c>
      <c r="EA150" s="71">
        <f t="shared" si="215"/>
        <v>0.1224708958954297</v>
      </c>
      <c r="EB150" s="219">
        <f t="shared" si="271"/>
        <v>1974.6907374847328</v>
      </c>
      <c r="EC150" s="219">
        <f t="shared" si="305"/>
        <v>20304.439392955668</v>
      </c>
      <c r="ED150" s="71">
        <f t="shared" si="216"/>
        <v>0.11403840653968444</v>
      </c>
      <c r="EE150" s="219">
        <f t="shared" si="272"/>
        <v>2151.0563074119682</v>
      </c>
      <c r="EF150" s="219">
        <f t="shared" si="306"/>
        <v>26884.394729558993</v>
      </c>
      <c r="EG150" s="71">
        <f t="shared" si="217"/>
        <v>0.11883266702663042</v>
      </c>
      <c r="EH150" s="219">
        <f t="shared" si="273"/>
        <v>297.72725189848825</v>
      </c>
      <c r="EI150" s="219">
        <f t="shared" si="307"/>
        <v>4060.9309872667791</v>
      </c>
      <c r="EJ150" s="74">
        <f t="shared" si="218"/>
        <v>0.31679742210905637</v>
      </c>
    </row>
    <row r="151" spans="1:140">
      <c r="A151" s="66">
        <v>42125</v>
      </c>
      <c r="B151" s="86">
        <f t="shared" si="220"/>
        <v>5</v>
      </c>
      <c r="C151" t="str">
        <f t="shared" si="221"/>
        <v>Mayo</v>
      </c>
      <c r="D151">
        <f t="shared" si="274"/>
        <v>2015</v>
      </c>
      <c r="E151" s="65">
        <f t="shared" si="222"/>
        <v>188477.32697742901</v>
      </c>
      <c r="F151" s="65">
        <f t="shared" si="223"/>
        <v>5069.1372222222217</v>
      </c>
      <c r="G151" s="40">
        <f t="shared" si="224"/>
        <v>2646.1948248070003</v>
      </c>
      <c r="H151" s="67">
        <f t="shared" si="275"/>
        <v>1.4039857564002347</v>
      </c>
      <c r="I151" s="67">
        <f>SUMIFS($G$3:$G151,$D$3:$D151,D151)</f>
        <v>10531.981306045</v>
      </c>
      <c r="J151" s="14">
        <f t="shared" si="281"/>
        <v>25400.463945049003</v>
      </c>
      <c r="K151" s="14">
        <f t="shared" si="282"/>
        <v>13.476668176693115</v>
      </c>
      <c r="L151" s="71">
        <f t="shared" si="308"/>
        <v>7.1808702967769644E-2</v>
      </c>
      <c r="M151" s="71">
        <f t="shared" si="309"/>
        <v>-1.4318884875210824E-2</v>
      </c>
      <c r="N151" s="71">
        <f t="shared" si="211"/>
        <v>0.13107896876285219</v>
      </c>
      <c r="O151" s="67">
        <f t="shared" si="225"/>
        <v>1733.7850264000001</v>
      </c>
      <c r="P151" s="67">
        <f t="shared" si="226"/>
        <v>0.91989050046726761</v>
      </c>
      <c r="Q151" s="67">
        <f>SUMIFS($O$3:$O151,$D$3:$D151,D151)</f>
        <v>7458.9903729200005</v>
      </c>
      <c r="R151" s="67">
        <f t="shared" si="278"/>
        <v>17995.808032244997</v>
      </c>
      <c r="S151" s="71">
        <f t="shared" si="310"/>
        <v>-2.8092558145467073E-2</v>
      </c>
      <c r="T151" s="71">
        <f t="shared" si="311"/>
        <v>7.351744782119396E-2</v>
      </c>
      <c r="U151" s="71">
        <f t="shared" si="311"/>
        <v>0.13687251564332503</v>
      </c>
      <c r="V151" s="67">
        <v>1129.5525759960001</v>
      </c>
      <c r="W151" s="67">
        <f t="shared" si="283"/>
        <v>10108.234950033302</v>
      </c>
      <c r="X151" s="71">
        <f t="shared" si="212"/>
        <v>0.1767698317108235</v>
      </c>
      <c r="Y151" s="71">
        <f t="shared" si="312"/>
        <v>-2.3724694737050966E-2</v>
      </c>
      <c r="Z151" s="67">
        <v>584.86333945000013</v>
      </c>
      <c r="AA151" s="67">
        <f t="shared" si="284"/>
        <v>7771.5284753290007</v>
      </c>
      <c r="AB151" s="71">
        <f t="shared" si="213"/>
        <v>7.6450984923695842E-2</v>
      </c>
      <c r="AC151" s="71">
        <f t="shared" si="313"/>
        <v>-6.7148730352087349E-2</v>
      </c>
      <c r="AD151" s="67">
        <v>471.03378889499993</v>
      </c>
      <c r="AE151" s="67">
        <v>313.03828014800001</v>
      </c>
      <c r="AF151" s="71">
        <f t="shared" si="314"/>
        <v>6.1031905178356549E-2</v>
      </c>
      <c r="AG151" s="71">
        <f t="shared" si="315"/>
        <v>1.0775040917128997E-2</v>
      </c>
      <c r="AH151" s="67">
        <f t="shared" si="227"/>
        <v>70.703664073000013</v>
      </c>
      <c r="AI151" s="67">
        <f t="shared" si="228"/>
        <v>3.7513087227445181E-2</v>
      </c>
      <c r="AJ151" s="67">
        <f t="shared" si="229"/>
        <v>121.379653995</v>
      </c>
      <c r="AK151" s="67">
        <f t="shared" si="230"/>
        <v>6.4400135518441301E-2</v>
      </c>
      <c r="AL151" s="67">
        <f t="shared" si="231"/>
        <v>720.326480339</v>
      </c>
      <c r="AM151" s="67">
        <f t="shared" si="232"/>
        <v>142.10041053558643</v>
      </c>
      <c r="AN151" s="67">
        <v>499.10288574200001</v>
      </c>
      <c r="AO151" s="67">
        <f t="shared" si="233"/>
        <v>98.459138875550494</v>
      </c>
      <c r="AP151" s="81">
        <f>SUMIFS($AO$3:$AO151,$D$3:$D151,D151)</f>
        <v>265.3078959531818</v>
      </c>
      <c r="AQ151" s="67">
        <v>127.47884999999999</v>
      </c>
      <c r="AR151" s="67">
        <f t="shared" si="234"/>
        <v>25.148036916648209</v>
      </c>
      <c r="AS151" s="81">
        <f>SUMIFS($AR$3:$AR151,$D$3:$D151,D151)</f>
        <v>25.148036916648209</v>
      </c>
      <c r="AT151" s="67">
        <f t="shared" si="276"/>
        <v>93.744744596999993</v>
      </c>
      <c r="AU151" s="79">
        <f t="shared" si="235"/>
        <v>626.58173574199998</v>
      </c>
      <c r="AV151" s="40">
        <f t="shared" si="236"/>
        <v>2014.3969675559999</v>
      </c>
      <c r="AW151" s="67">
        <f t="shared" si="237"/>
        <v>1.0687741596617788</v>
      </c>
      <c r="AX151" s="67">
        <f>SUMIFS($AV$3:$AV151,$D$3:$D151,D151)</f>
        <v>9493.7969880210003</v>
      </c>
      <c r="AY151" s="67">
        <f t="shared" si="285"/>
        <v>24208.697069555001</v>
      </c>
      <c r="AZ151" s="67">
        <f t="shared" si="286"/>
        <v>12.844355052029202</v>
      </c>
      <c r="BA151" s="262">
        <f t="shared" si="238"/>
        <v>1769.0529633199999</v>
      </c>
      <c r="BB151" s="262">
        <f t="shared" si="239"/>
        <v>0.93860253203392041</v>
      </c>
      <c r="BC151" s="262">
        <f t="shared" si="287"/>
        <v>22241.886997301997</v>
      </c>
      <c r="BD151" s="262">
        <f t="shared" si="288"/>
        <v>11.800828966534294</v>
      </c>
      <c r="BE151" s="260">
        <f t="shared" si="240"/>
        <v>1736.9735850359998</v>
      </c>
      <c r="BF151" s="260">
        <f t="shared" si="241"/>
        <v>0.9215822469956878</v>
      </c>
      <c r="BG151" s="260">
        <f t="shared" si="289"/>
        <v>21546.180584645001</v>
      </c>
      <c r="BH151" s="260">
        <f t="shared" si="290"/>
        <v>11.431709548398493</v>
      </c>
      <c r="BI151" s="71">
        <f t="shared" si="316"/>
        <v>0.17444630959707386</v>
      </c>
      <c r="BJ151" s="71">
        <f t="shared" si="291"/>
        <v>0.15528480601864159</v>
      </c>
      <c r="BK151" s="74">
        <f t="shared" si="219"/>
        <v>0.17378502745630953</v>
      </c>
      <c r="BL151" s="67">
        <f t="shared" si="242"/>
        <v>1013.1241966320001</v>
      </c>
      <c r="BM151" s="67">
        <f>SUMIFS($BL$3:$BL151,$D$3:$D151,D151)</f>
        <v>4996.2322070700002</v>
      </c>
      <c r="BN151" s="67">
        <f t="shared" si="292"/>
        <v>12574.035221887001</v>
      </c>
      <c r="BO151" s="71">
        <f t="shared" si="317"/>
        <v>7.0454971750844475E-2</v>
      </c>
      <c r="BP151" s="71">
        <f t="shared" si="317"/>
        <v>9.7262293403433953E-2</v>
      </c>
      <c r="BQ151" s="71">
        <f t="shared" si="317"/>
        <v>7.7903979557792935E-2</v>
      </c>
      <c r="BR151" s="67">
        <v>679.86524350800005</v>
      </c>
      <c r="BS151" s="67">
        <f t="shared" si="277"/>
        <v>333.25895312400007</v>
      </c>
      <c r="BT151" s="67">
        <f t="shared" si="243"/>
        <v>188.91969810200001</v>
      </c>
      <c r="BU151" s="67">
        <f t="shared" si="244"/>
        <v>32.079378284000001</v>
      </c>
      <c r="BV151" s="67">
        <f t="shared" si="245"/>
        <v>6.3283704657608304</v>
      </c>
      <c r="BW151" s="67">
        <f t="shared" si="246"/>
        <v>1.7020285038232556E-2</v>
      </c>
      <c r="BX151" s="67">
        <f t="shared" si="293"/>
        <v>695.70641265699999</v>
      </c>
      <c r="BY151" s="67">
        <f t="shared" si="247"/>
        <v>329.58721653999999</v>
      </c>
      <c r="BZ151" s="67">
        <f t="shared" si="248"/>
        <v>296.54539699999998</v>
      </c>
      <c r="CA151" s="67">
        <f t="shared" si="249"/>
        <v>154.14108099799998</v>
      </c>
      <c r="CB151" s="40">
        <f t="shared" si="250"/>
        <v>631.79785725100032</v>
      </c>
      <c r="CC151" s="40">
        <f>SUMIFS($CB$3:$CB151,$D$3:$D151,D151)</f>
        <v>1038.1843180240005</v>
      </c>
      <c r="CD151" s="40">
        <f t="shared" si="279"/>
        <v>1191.7668754939996</v>
      </c>
      <c r="CE151" s="73">
        <f t="shared" si="318"/>
        <v>-0.34829058006459002</v>
      </c>
      <c r="CF151" s="73">
        <f t="shared" si="318"/>
        <v>-0.35462452552685075</v>
      </c>
      <c r="CG151" s="73">
        <f t="shared" si="318"/>
        <v>-0.34960410167500511</v>
      </c>
      <c r="CH151" s="14">
        <f t="shared" si="251"/>
        <v>124.63617171011029</v>
      </c>
      <c r="CI151" s="14">
        <f t="shared" si="252"/>
        <v>0.33521159673845591</v>
      </c>
      <c r="CJ151" s="14">
        <f t="shared" si="294"/>
        <v>248.7997519862673</v>
      </c>
      <c r="CK151" s="264">
        <f t="shared" si="295"/>
        <v>0.63231312466391187</v>
      </c>
      <c r="CL151" s="81">
        <f t="shared" si="253"/>
        <v>663.8772355350003</v>
      </c>
      <c r="CM151" s="81">
        <f t="shared" si="254"/>
        <v>0.35223188177668846</v>
      </c>
      <c r="CN151" s="40">
        <f t="shared" si="255"/>
        <v>247.42930285400001</v>
      </c>
      <c r="CO151" s="40">
        <f>SUMIFS($CN$3:$CN151,$D$3:$D151,D151)</f>
        <v>1080.8544202349999</v>
      </c>
      <c r="CP151" s="40">
        <f t="shared" si="296"/>
        <v>3585.1166330960004</v>
      </c>
      <c r="CQ151" s="73">
        <f t="shared" si="319"/>
        <v>-9.1379412604101318E-2</v>
      </c>
      <c r="CR151" s="73">
        <f t="shared" si="319"/>
        <v>0.36922836263622272</v>
      </c>
      <c r="CS151" s="73">
        <f t="shared" si="319"/>
        <v>0.3142829230979145</v>
      </c>
      <c r="CT151" s="40">
        <f t="shared" si="256"/>
        <v>48.81093014592556</v>
      </c>
      <c r="CU151" s="40">
        <f t="shared" si="257"/>
        <v>0.13127801991994018</v>
      </c>
      <c r="CV151" s="40">
        <f t="shared" si="258"/>
        <v>0.57346654771076888</v>
      </c>
      <c r="CW151" s="40">
        <f t="shared" si="297"/>
        <v>779.42639933266446</v>
      </c>
      <c r="CX151" s="267">
        <f t="shared" si="298"/>
        <v>1.9021474309879902</v>
      </c>
      <c r="CY151" s="67">
        <v>152.72492555100001</v>
      </c>
      <c r="CZ151" s="67">
        <f t="shared" si="259"/>
        <v>30.128386519402223</v>
      </c>
      <c r="DA151" s="67">
        <f t="shared" si="299"/>
        <v>499.12121686307279</v>
      </c>
      <c r="DB151" s="67">
        <v>0</v>
      </c>
      <c r="DC151" s="67">
        <f t="shared" si="260"/>
        <v>0</v>
      </c>
      <c r="DD151" s="67">
        <f t="shared" si="261"/>
        <v>94.704377303000001</v>
      </c>
      <c r="DE151" s="67">
        <f t="shared" si="262"/>
        <v>18.682543626523341</v>
      </c>
      <c r="DF151" s="81">
        <f t="shared" si="263"/>
        <v>2261.8262704099998</v>
      </c>
      <c r="DG151" s="81">
        <f t="shared" si="264"/>
        <v>1.2000521795817187</v>
      </c>
      <c r="DH151" s="40">
        <f t="shared" si="265"/>
        <v>384.36855439700031</v>
      </c>
      <c r="DI151" s="40">
        <f>SUMIFS($DH$3:$DH151,$D$3:$D151,D151)</f>
        <v>-42.67010221099946</v>
      </c>
      <c r="DJ151" s="40">
        <f t="shared" si="280"/>
        <v>-2393.3497576020004</v>
      </c>
      <c r="DK151" s="40">
        <f t="shared" si="266"/>
        <v>75.825241564184722</v>
      </c>
      <c r="DL151" s="40">
        <f t="shared" si="300"/>
        <v>-530.62664734639714</v>
      </c>
      <c r="DM151" s="73">
        <f t="shared" si="320"/>
        <v>-0.44864470742596141</v>
      </c>
      <c r="DN151" s="73">
        <f t="shared" si="320"/>
        <v>-1.0520835727255702</v>
      </c>
      <c r="DO151" s="73">
        <f t="shared" si="320"/>
        <v>1.6728183725098003</v>
      </c>
      <c r="DP151" s="67">
        <f t="shared" si="267"/>
        <v>0.20393357681851576</v>
      </c>
      <c r="DQ151" s="264">
        <f t="shared" si="301"/>
        <v>-1.2698343063240782</v>
      </c>
      <c r="DR151" s="81">
        <f t="shared" si="268"/>
        <v>416.44793268100034</v>
      </c>
      <c r="DS151" s="81">
        <f t="shared" si="302"/>
        <v>-1697.6433449450003</v>
      </c>
      <c r="DT151" s="81">
        <f t="shared" si="269"/>
        <v>0.22095386185674834</v>
      </c>
      <c r="DU151" s="264">
        <f t="shared" si="303"/>
        <v>-0.90071488818827561</v>
      </c>
      <c r="DV151" s="70">
        <v>997.624618758</v>
      </c>
      <c r="DW151" s="70">
        <v>1112.7519777990001</v>
      </c>
      <c r="DX151" s="217">
        <v>91.424887169568024</v>
      </c>
      <c r="DY151" s="218">
        <f t="shared" si="270"/>
        <v>2894.3922237487004</v>
      </c>
      <c r="DZ151" s="218">
        <f t="shared" si="304"/>
        <v>28477.575747001683</v>
      </c>
      <c r="EA151" s="71">
        <f t="shared" si="215"/>
        <v>9.0226034364289998E-2</v>
      </c>
      <c r="EB151" s="219">
        <f t="shared" si="271"/>
        <v>1896.4037912174895</v>
      </c>
      <c r="EC151" s="219">
        <f t="shared" si="305"/>
        <v>20185.67359338727</v>
      </c>
      <c r="ED151" s="71">
        <f t="shared" si="216"/>
        <v>9.6172692770073676E-2</v>
      </c>
      <c r="EE151" s="219">
        <f t="shared" si="272"/>
        <v>2203.3354701546937</v>
      </c>
      <c r="EF151" s="219">
        <f t="shared" si="306"/>
        <v>27150.179158651026</v>
      </c>
      <c r="EG151" s="71">
        <f t="shared" si="217"/>
        <v>0.13061621139177215</v>
      </c>
      <c r="EH151" s="219">
        <f t="shared" si="273"/>
        <v>270.63670573099722</v>
      </c>
      <c r="EI151" s="219">
        <f t="shared" si="307"/>
        <v>4023.9510564664715</v>
      </c>
      <c r="EJ151" s="74">
        <f t="shared" si="218"/>
        <v>0.26655434496943475</v>
      </c>
    </row>
    <row r="152" spans="1:140">
      <c r="A152" s="66">
        <v>42156</v>
      </c>
      <c r="B152" s="86">
        <f t="shared" si="220"/>
        <v>6</v>
      </c>
      <c r="C152" t="str">
        <f t="shared" si="221"/>
        <v>Junio</v>
      </c>
      <c r="D152">
        <f t="shared" si="274"/>
        <v>2015</v>
      </c>
      <c r="E152" s="65">
        <f t="shared" si="222"/>
        <v>188477.32697742901</v>
      </c>
      <c r="F152" s="65">
        <f t="shared" si="223"/>
        <v>5136.5576190476186</v>
      </c>
      <c r="G152" s="40">
        <f t="shared" si="224"/>
        <v>2176.1483012119998</v>
      </c>
      <c r="H152" s="67">
        <f t="shared" si="275"/>
        <v>1.1545942082851182</v>
      </c>
      <c r="I152" s="67">
        <f>SUMIFS($G$3:$G152,$D$3:$D152,D152)</f>
        <v>12708.129607257</v>
      </c>
      <c r="J152" s="14">
        <f t="shared" si="281"/>
        <v>25797.381137458</v>
      </c>
      <c r="K152" s="14">
        <f t="shared" si="282"/>
        <v>13.687259656726431</v>
      </c>
      <c r="L152" s="71">
        <f t="shared" si="308"/>
        <v>9.5000356348407644E-2</v>
      </c>
      <c r="M152" s="71">
        <f t="shared" si="309"/>
        <v>0.22308355021739179</v>
      </c>
      <c r="N152" s="71">
        <f t="shared" si="211"/>
        <v>0.13505220478776803</v>
      </c>
      <c r="O152" s="67">
        <f t="shared" si="225"/>
        <v>1396.3960154700001</v>
      </c>
      <c r="P152" s="67">
        <f t="shared" si="226"/>
        <v>0.74088275649050606</v>
      </c>
      <c r="Q152" s="67">
        <f>SUMIFS($O$3:$O152,$D$3:$D152,D152)</f>
        <v>8855.3863883900012</v>
      </c>
      <c r="R152" s="67">
        <f t="shared" si="278"/>
        <v>18045.901676635</v>
      </c>
      <c r="S152" s="71">
        <f t="shared" si="310"/>
        <v>3.7208316249057072E-2</v>
      </c>
      <c r="T152" s="71">
        <f t="shared" si="311"/>
        <v>6.7624002130246996E-2</v>
      </c>
      <c r="U152" s="71">
        <f t="shared" si="311"/>
        <v>0.11929062851377004</v>
      </c>
      <c r="V152" s="67">
        <v>767.50029843300001</v>
      </c>
      <c r="W152" s="67">
        <f t="shared" si="283"/>
        <v>10091.043146055303</v>
      </c>
      <c r="X152" s="71">
        <f t="shared" si="212"/>
        <v>0.14340155405709676</v>
      </c>
      <c r="Y152" s="71">
        <f t="shared" si="312"/>
        <v>-2.1908980509906195E-2</v>
      </c>
      <c r="Z152" s="67">
        <v>656.35894385999984</v>
      </c>
      <c r="AA152" s="67">
        <f t="shared" si="284"/>
        <v>7834.7978404160003</v>
      </c>
      <c r="AB152" s="71">
        <f t="shared" si="213"/>
        <v>7.3438053685450866E-2</v>
      </c>
      <c r="AC152" s="71">
        <f t="shared" si="313"/>
        <v>0.10667758691341889</v>
      </c>
      <c r="AD152" s="67">
        <v>482.19822783000001</v>
      </c>
      <c r="AE152" s="67">
        <v>336.64001341599999</v>
      </c>
      <c r="AF152" s="71">
        <f t="shared" si="314"/>
        <v>-2.4459237883670326E-2</v>
      </c>
      <c r="AG152" s="71">
        <f t="shared" si="315"/>
        <v>0.11649837597088375</v>
      </c>
      <c r="AH152" s="67">
        <f t="shared" si="227"/>
        <v>121.51339210399999</v>
      </c>
      <c r="AI152" s="67">
        <f t="shared" si="228"/>
        <v>6.4471092652195638E-2</v>
      </c>
      <c r="AJ152" s="67">
        <f t="shared" si="229"/>
        <v>97.55312631000001</v>
      </c>
      <c r="AK152" s="67">
        <f t="shared" si="230"/>
        <v>5.1758547234534172E-2</v>
      </c>
      <c r="AL152" s="67">
        <f t="shared" si="231"/>
        <v>560.685767328</v>
      </c>
      <c r="AM152" s="67">
        <f t="shared" si="232"/>
        <v>109.15593845357431</v>
      </c>
      <c r="AN152" s="67">
        <v>327.91874749600004</v>
      </c>
      <c r="AO152" s="67">
        <f t="shared" si="233"/>
        <v>63.840176985457475</v>
      </c>
      <c r="AP152" s="81">
        <f>SUMIFS($AO$3:$AO152,$D$3:$D152,D152)</f>
        <v>329.1480729386393</v>
      </c>
      <c r="AQ152" s="67">
        <v>128.50014999999999</v>
      </c>
      <c r="AR152" s="67">
        <f t="shared" si="234"/>
        <v>25.016783521222433</v>
      </c>
      <c r="AS152" s="81">
        <f>SUMIFS($AR$3:$AR152,$D$3:$D152,D152)</f>
        <v>50.164820437870645</v>
      </c>
      <c r="AT152" s="67">
        <f t="shared" si="276"/>
        <v>104.26686983199997</v>
      </c>
      <c r="AU152" s="79">
        <f t="shared" si="235"/>
        <v>456.418897496</v>
      </c>
      <c r="AV152" s="40">
        <f t="shared" si="236"/>
        <v>2109.3853955309996</v>
      </c>
      <c r="AW152" s="67">
        <f t="shared" si="237"/>
        <v>1.119171960552904</v>
      </c>
      <c r="AX152" s="67">
        <f>SUMIFS($AV$3:$AV152,$D$3:$D152,D152)</f>
        <v>11603.182383552001</v>
      </c>
      <c r="AY152" s="67">
        <f t="shared" si="285"/>
        <v>24304.429461571999</v>
      </c>
      <c r="AZ152" s="67">
        <f t="shared" si="286"/>
        <v>12.895147576282511</v>
      </c>
      <c r="BA152" s="262">
        <f t="shared" si="238"/>
        <v>1873.8539120079997</v>
      </c>
      <c r="BB152" s="262">
        <f t="shared" si="239"/>
        <v>0.99420654041448808</v>
      </c>
      <c r="BC152" s="262">
        <f t="shared" si="287"/>
        <v>22268.271507412992</v>
      </c>
      <c r="BD152" s="262">
        <f t="shared" si="288"/>
        <v>11.81482773791657</v>
      </c>
      <c r="BE152" s="260">
        <f t="shared" si="240"/>
        <v>1848.3923407849998</v>
      </c>
      <c r="BF152" s="260">
        <f t="shared" si="241"/>
        <v>0.98069745068400349</v>
      </c>
      <c r="BG152" s="260">
        <f t="shared" si="289"/>
        <v>21572.443862556</v>
      </c>
      <c r="BH152" s="260">
        <f t="shared" si="290"/>
        <v>11.445643997879595</v>
      </c>
      <c r="BI152" s="71">
        <f t="shared" si="316"/>
        <v>4.7541652831911918E-2</v>
      </c>
      <c r="BJ152" s="71">
        <f t="shared" si="291"/>
        <v>0.13407968440429463</v>
      </c>
      <c r="BK152" s="74">
        <f t="shared" si="219"/>
        <v>0.14753695183757021</v>
      </c>
      <c r="BL152" s="67">
        <f t="shared" si="242"/>
        <v>1017.6511719879998</v>
      </c>
      <c r="BM152" s="67">
        <f>SUMIFS($BL$3:$BL152,$D$3:$D152,D152)</f>
        <v>6013.8833790580002</v>
      </c>
      <c r="BN152" s="67">
        <f t="shared" si="292"/>
        <v>12645.069422936002</v>
      </c>
      <c r="BO152" s="71">
        <f t="shared" si="317"/>
        <v>7.5040067133528066E-2</v>
      </c>
      <c r="BP152" s="71">
        <f t="shared" si="317"/>
        <v>9.3437562907153549E-2</v>
      </c>
      <c r="BQ152" s="71">
        <f t="shared" si="317"/>
        <v>7.8347323768850785E-2</v>
      </c>
      <c r="BR152" s="67">
        <v>672.40040875299997</v>
      </c>
      <c r="BS152" s="67">
        <f t="shared" si="277"/>
        <v>345.25076323499979</v>
      </c>
      <c r="BT152" s="67">
        <f t="shared" si="243"/>
        <v>189.17546575100002</v>
      </c>
      <c r="BU152" s="67">
        <f t="shared" si="244"/>
        <v>25.461571223</v>
      </c>
      <c r="BV152" s="67">
        <f t="shared" si="245"/>
        <v>4.9569328549108906</v>
      </c>
      <c r="BW152" s="67">
        <f t="shared" si="246"/>
        <v>1.3509089730484737E-2</v>
      </c>
      <c r="BX152" s="67">
        <f t="shared" si="293"/>
        <v>695.827644857</v>
      </c>
      <c r="BY152" s="67">
        <f t="shared" si="247"/>
        <v>491.07154408699995</v>
      </c>
      <c r="BZ152" s="67">
        <f t="shared" si="248"/>
        <v>324.65579609899999</v>
      </c>
      <c r="CA152" s="67">
        <f t="shared" si="249"/>
        <v>61.369846382999995</v>
      </c>
      <c r="CB152" s="40">
        <f t="shared" si="250"/>
        <v>66.76290568100012</v>
      </c>
      <c r="CC152" s="40">
        <f>SUMIFS($CB$3:$CB152,$D$3:$D152,D152)</f>
        <v>1104.9472237050006</v>
      </c>
      <c r="CD152" s="40">
        <f t="shared" si="279"/>
        <v>1492.951675886</v>
      </c>
      <c r="CE152" s="73">
        <f t="shared" si="318"/>
        <v>-1.2847980806712047</v>
      </c>
      <c r="CF152" s="73">
        <f t="shared" si="318"/>
        <v>-0.19595160543032764</v>
      </c>
      <c r="CG152" s="73">
        <f t="shared" si="318"/>
        <v>-3.5732935809283606E-2</v>
      </c>
      <c r="CH152" s="14">
        <f t="shared" si="251"/>
        <v>12.997596957430567</v>
      </c>
      <c r="CI152" s="14">
        <f t="shared" si="252"/>
        <v>3.5422247732214106E-2</v>
      </c>
      <c r="CJ152" s="14">
        <f t="shared" si="294"/>
        <v>315.01741737209306</v>
      </c>
      <c r="CK152" s="264">
        <f t="shared" si="295"/>
        <v>0.79211208044391856</v>
      </c>
      <c r="CL152" s="81">
        <f t="shared" si="253"/>
        <v>92.224476904000113</v>
      </c>
      <c r="CM152" s="81">
        <f t="shared" si="254"/>
        <v>4.8931337462698843E-2</v>
      </c>
      <c r="CN152" s="40">
        <f t="shared" si="255"/>
        <v>223.67106257899999</v>
      </c>
      <c r="CO152" s="40">
        <f>SUMIFS($CN$3:$CN152,$D$3:$D152,D152)</f>
        <v>1304.5254828139998</v>
      </c>
      <c r="CP152" s="40">
        <f t="shared" si="296"/>
        <v>3642.9168757100006</v>
      </c>
      <c r="CQ152" s="73">
        <f t="shared" si="319"/>
        <v>0.34846540594781095</v>
      </c>
      <c r="CR152" s="73">
        <f t="shared" si="319"/>
        <v>0.36562309528733272</v>
      </c>
      <c r="CS152" s="73">
        <f t="shared" si="319"/>
        <v>0.3243158611427035</v>
      </c>
      <c r="CT152" s="40">
        <f t="shared" si="256"/>
        <v>43.544934013700676</v>
      </c>
      <c r="CU152" s="40">
        <f t="shared" si="257"/>
        <v>0.11867266273666199</v>
      </c>
      <c r="CV152" s="40">
        <f t="shared" si="258"/>
        <v>0.69213921044743087</v>
      </c>
      <c r="CW152" s="40">
        <f t="shared" si="297"/>
        <v>785.31420068094485</v>
      </c>
      <c r="CX152" s="267">
        <f t="shared" si="298"/>
        <v>1.9328143783290472</v>
      </c>
      <c r="CY152" s="67">
        <v>151.46070195700003</v>
      </c>
      <c r="CZ152" s="67">
        <f t="shared" si="259"/>
        <v>29.486810659992695</v>
      </c>
      <c r="DA152" s="67">
        <f t="shared" si="299"/>
        <v>507.05523101201442</v>
      </c>
      <c r="DB152" s="67">
        <v>0</v>
      </c>
      <c r="DC152" s="67">
        <f t="shared" si="260"/>
        <v>0</v>
      </c>
      <c r="DD152" s="67">
        <f t="shared" si="261"/>
        <v>72.210360621999968</v>
      </c>
      <c r="DE152" s="67">
        <f t="shared" si="262"/>
        <v>14.058123353707977</v>
      </c>
      <c r="DF152" s="81">
        <f t="shared" si="263"/>
        <v>2333.0564581099998</v>
      </c>
      <c r="DG152" s="81">
        <f t="shared" si="264"/>
        <v>1.2378446232895661</v>
      </c>
      <c r="DH152" s="40">
        <f t="shared" si="265"/>
        <v>-156.90815689799987</v>
      </c>
      <c r="DI152" s="40">
        <f>SUMIFS($DH$3:$DH152,$D$3:$D152,D152)</f>
        <v>-199.57825910899933</v>
      </c>
      <c r="DJ152" s="40">
        <f t="shared" si="280"/>
        <v>-2149.9651998240001</v>
      </c>
      <c r="DK152" s="40">
        <f t="shared" si="266"/>
        <v>-30.547337056270106</v>
      </c>
      <c r="DL152" s="40">
        <f t="shared" si="300"/>
        <v>-470.29678330885184</v>
      </c>
      <c r="DM152" s="73">
        <f t="shared" si="320"/>
        <v>-0.60801645609512922</v>
      </c>
      <c r="DN152" s="73">
        <f t="shared" si="320"/>
        <v>-1.4763551227476692</v>
      </c>
      <c r="DO152" s="73">
        <f t="shared" si="320"/>
        <v>0.78788992276276137</v>
      </c>
      <c r="DP152" s="67">
        <f t="shared" si="267"/>
        <v>-8.3250415004447881E-2</v>
      </c>
      <c r="DQ152" s="264">
        <f t="shared" si="301"/>
        <v>-1.1407022978851287</v>
      </c>
      <c r="DR152" s="81">
        <f t="shared" si="268"/>
        <v>-131.44658567499988</v>
      </c>
      <c r="DS152" s="81">
        <f t="shared" si="302"/>
        <v>-1454.1375549669999</v>
      </c>
      <c r="DT152" s="81">
        <f t="shared" si="269"/>
        <v>-6.9741325273963151E-2</v>
      </c>
      <c r="DU152" s="264">
        <f t="shared" si="303"/>
        <v>-0.77151855784814871</v>
      </c>
      <c r="DV152" s="70">
        <v>996.48943531400005</v>
      </c>
      <c r="DW152" s="70">
        <v>1113.18519324</v>
      </c>
      <c r="DX152" s="217">
        <v>90.586718246292719</v>
      </c>
      <c r="DY152" s="218">
        <f t="shared" si="270"/>
        <v>2402.2818613379441</v>
      </c>
      <c r="DZ152" s="218">
        <f t="shared" si="304"/>
        <v>28867.029417418074</v>
      </c>
      <c r="EA152" s="71">
        <f t="shared" si="215"/>
        <v>9.6816085008951003E-2</v>
      </c>
      <c r="EB152" s="219">
        <f t="shared" si="271"/>
        <v>1541.5019359387686</v>
      </c>
      <c r="EC152" s="219">
        <f t="shared" si="305"/>
        <v>20204.115735347135</v>
      </c>
      <c r="ED152" s="71">
        <f t="shared" si="216"/>
        <v>8.212189976300599E-2</v>
      </c>
      <c r="EE152" s="219">
        <f t="shared" si="272"/>
        <v>2328.5813156360005</v>
      </c>
      <c r="EF152" s="219">
        <f t="shared" si="306"/>
        <v>27200.732897007514</v>
      </c>
      <c r="EG152" s="71">
        <f t="shared" si="217"/>
        <v>0.10857271047585293</v>
      </c>
      <c r="EH152" s="219">
        <f t="shared" si="273"/>
        <v>246.91374950891739</v>
      </c>
      <c r="EI152" s="219">
        <f t="shared" si="307"/>
        <v>4083.216635467938</v>
      </c>
      <c r="EJ152" s="74">
        <f t="shared" si="218"/>
        <v>0.27888335131517872</v>
      </c>
    </row>
    <row r="153" spans="1:140">
      <c r="A153" s="66">
        <v>42186</v>
      </c>
      <c r="B153" s="86">
        <f t="shared" si="220"/>
        <v>7</v>
      </c>
      <c r="C153" t="str">
        <f t="shared" si="221"/>
        <v>Julio</v>
      </c>
      <c r="D153">
        <f t="shared" si="274"/>
        <v>2015</v>
      </c>
      <c r="E153" s="65">
        <f t="shared" si="222"/>
        <v>188477.32697742901</v>
      </c>
      <c r="F153" s="65">
        <f t="shared" si="223"/>
        <v>5151.6581818181821</v>
      </c>
      <c r="G153" s="40">
        <f t="shared" si="224"/>
        <v>2170.085056034</v>
      </c>
      <c r="H153" s="67">
        <f t="shared" si="275"/>
        <v>1.1513772456534666</v>
      </c>
      <c r="I153" s="67">
        <f>SUMIFS($G$3:$G153,$D$3:$D153,D153)</f>
        <v>14878.214663291001</v>
      </c>
      <c r="J153" s="14">
        <f t="shared" si="281"/>
        <v>25630.403263893</v>
      </c>
      <c r="K153" s="14">
        <f t="shared" si="282"/>
        <v>13.598666574342044</v>
      </c>
      <c r="L153" s="71">
        <f t="shared" si="308"/>
        <v>6.7100388244104581E-2</v>
      </c>
      <c r="M153" s="71">
        <f t="shared" si="309"/>
        <v>-7.1447743854141876E-2</v>
      </c>
      <c r="N153" s="71">
        <f t="shared" si="211"/>
        <v>0.1072644721832583</v>
      </c>
      <c r="O153" s="67">
        <f t="shared" si="225"/>
        <v>1714.310288115</v>
      </c>
      <c r="P153" s="67">
        <f t="shared" si="226"/>
        <v>0.90955783149465841</v>
      </c>
      <c r="Q153" s="67">
        <f>SUMIFS($O$3:$O153,$D$3:$D153,D153)</f>
        <v>10569.696676505002</v>
      </c>
      <c r="R153" s="67">
        <f t="shared" si="278"/>
        <v>18039.236412195998</v>
      </c>
      <c r="S153" s="71">
        <f t="shared" si="310"/>
        <v>-3.8729570731602658E-3</v>
      </c>
      <c r="T153" s="71">
        <f t="shared" si="311"/>
        <v>5.533853862963678E-2</v>
      </c>
      <c r="U153" s="71">
        <f t="shared" si="311"/>
        <v>9.5901225888327835E-2</v>
      </c>
      <c r="V153" s="67">
        <v>1009.9188953170001</v>
      </c>
      <c r="W153" s="67">
        <f t="shared" si="283"/>
        <v>10088.521559140301</v>
      </c>
      <c r="X153" s="71">
        <f t="shared" si="212"/>
        <v>0.11620118054045903</v>
      </c>
      <c r="Y153" s="71">
        <f t="shared" si="312"/>
        <v>-2.4906026173914242E-3</v>
      </c>
      <c r="Z153" s="67">
        <v>690.41037317300015</v>
      </c>
      <c r="AA153" s="67">
        <f t="shared" si="284"/>
        <v>7844.9967707670012</v>
      </c>
      <c r="AB153" s="71">
        <f t="shared" si="213"/>
        <v>5.9395675168778528E-2</v>
      </c>
      <c r="AC153" s="71">
        <f t="shared" si="313"/>
        <v>1.4993764745691029E-2</v>
      </c>
      <c r="AD153" s="67">
        <v>474.50683414899999</v>
      </c>
      <c r="AE153" s="67">
        <v>366.97726885400004</v>
      </c>
      <c r="AF153" s="71">
        <f t="shared" si="314"/>
        <v>-3.2972734508241786E-2</v>
      </c>
      <c r="AG153" s="71">
        <f t="shared" si="315"/>
        <v>6.9211414968612273E-2</v>
      </c>
      <c r="AH153" s="67">
        <f t="shared" si="227"/>
        <v>119.13493225400001</v>
      </c>
      <c r="AI153" s="67">
        <f t="shared" si="228"/>
        <v>6.3209158451332959E-2</v>
      </c>
      <c r="AJ153" s="67">
        <f t="shared" si="229"/>
        <v>57.425329457999993</v>
      </c>
      <c r="AK153" s="67">
        <f t="shared" si="230"/>
        <v>3.0468030494127777E-2</v>
      </c>
      <c r="AL153" s="67">
        <f t="shared" si="231"/>
        <v>279.21450620700006</v>
      </c>
      <c r="AM153" s="67">
        <f t="shared" si="232"/>
        <v>54.198958151461923</v>
      </c>
      <c r="AN153" s="67">
        <v>145.61451615700003</v>
      </c>
      <c r="AO153" s="67">
        <f t="shared" si="233"/>
        <v>28.265562468977336</v>
      </c>
      <c r="AP153" s="81">
        <f>SUMIFS($AO$3:$AO153,$D$3:$D153,D153)</f>
        <v>357.41363540761665</v>
      </c>
      <c r="AQ153" s="67">
        <v>0</v>
      </c>
      <c r="AR153" s="67">
        <f t="shared" si="234"/>
        <v>0</v>
      </c>
      <c r="AS153" s="81">
        <f>SUMIFS($AR$3:$AR153,$D$3:$D153,D153)</f>
        <v>50.164820437870645</v>
      </c>
      <c r="AT153" s="67">
        <f t="shared" si="276"/>
        <v>133.59999005000003</v>
      </c>
      <c r="AU153" s="79">
        <f t="shared" si="235"/>
        <v>145.61451615700003</v>
      </c>
      <c r="AV153" s="40">
        <f t="shared" si="236"/>
        <v>2270.6238144860008</v>
      </c>
      <c r="AW153" s="67">
        <f t="shared" si="237"/>
        <v>1.2047198731537179</v>
      </c>
      <c r="AX153" s="67">
        <f>SUMIFS($AV$3:$AV153,$D$3:$D153,D153)</f>
        <v>13873.806198038001</v>
      </c>
      <c r="AY153" s="67">
        <f t="shared" si="285"/>
        <v>24641.796264788001</v>
      </c>
      <c r="AZ153" s="67">
        <f t="shared" si="286"/>
        <v>13.074143537561397</v>
      </c>
      <c r="BA153" s="262">
        <f t="shared" si="238"/>
        <v>1996.3576270790008</v>
      </c>
      <c r="BB153" s="262">
        <f t="shared" si="239"/>
        <v>1.0592030665407692</v>
      </c>
      <c r="BC153" s="262">
        <f t="shared" si="287"/>
        <v>22541.806887788996</v>
      </c>
      <c r="BD153" s="262">
        <f t="shared" si="288"/>
        <v>11.959956801853666</v>
      </c>
      <c r="BE153" s="260">
        <f t="shared" si="240"/>
        <v>1856.5904996260008</v>
      </c>
      <c r="BF153" s="260">
        <f t="shared" si="241"/>
        <v>0.98504712975281938</v>
      </c>
      <c r="BG153" s="260">
        <f t="shared" si="289"/>
        <v>21777.714893875003</v>
      </c>
      <c r="BH153" s="260">
        <f t="shared" si="290"/>
        <v>11.554554196581417</v>
      </c>
      <c r="BI153" s="71">
        <f t="shared" si="316"/>
        <v>0.17450695962787544</v>
      </c>
      <c r="BJ153" s="71">
        <f t="shared" si="291"/>
        <v>0.14050457107731718</v>
      </c>
      <c r="BK153" s="74">
        <f t="shared" si="219"/>
        <v>0.1447719146477966</v>
      </c>
      <c r="BL153" s="67">
        <f t="shared" si="242"/>
        <v>1008.6017290380003</v>
      </c>
      <c r="BM153" s="67">
        <f>SUMIFS($BL$3:$BL153,$D$3:$D153,D153)</f>
        <v>7022.4851080960007</v>
      </c>
      <c r="BN153" s="67">
        <f t="shared" si="292"/>
        <v>12736.549656916002</v>
      </c>
      <c r="BO153" s="71">
        <f t="shared" si="317"/>
        <v>9.9747126714345491E-2</v>
      </c>
      <c r="BP153" s="71">
        <f t="shared" si="317"/>
        <v>9.4339315467606433E-2</v>
      </c>
      <c r="BQ153" s="71">
        <f t="shared" si="317"/>
        <v>8.2552134018460288E-2</v>
      </c>
      <c r="BR153" s="67">
        <v>684.43196869999997</v>
      </c>
      <c r="BS153" s="67">
        <f t="shared" si="277"/>
        <v>324.16976033800029</v>
      </c>
      <c r="BT153" s="67">
        <f t="shared" si="243"/>
        <v>190.09571683999997</v>
      </c>
      <c r="BU153" s="67">
        <f t="shared" si="244"/>
        <v>139.767127453</v>
      </c>
      <c r="BV153" s="67">
        <f t="shared" si="245"/>
        <v>27.130512646642984</v>
      </c>
      <c r="BW153" s="67">
        <f t="shared" si="246"/>
        <v>7.4155936787949961E-2</v>
      </c>
      <c r="BX153" s="67">
        <f t="shared" si="293"/>
        <v>764.09199391399989</v>
      </c>
      <c r="BY153" s="67">
        <f t="shared" si="247"/>
        <v>575.63692978300003</v>
      </c>
      <c r="BZ153" s="67">
        <f t="shared" si="248"/>
        <v>288.209367966</v>
      </c>
      <c r="CA153" s="67">
        <f t="shared" si="249"/>
        <v>68.312943406000002</v>
      </c>
      <c r="CB153" s="40">
        <f t="shared" si="250"/>
        <v>-100.53875845200082</v>
      </c>
      <c r="CC153" s="40">
        <f>SUMIFS($CB$3:$CB153,$D$3:$D153,D153)</f>
        <v>1004.4084652529998</v>
      </c>
      <c r="CD153" s="40">
        <f t="shared" si="279"/>
        <v>988.6069991049992</v>
      </c>
      <c r="CE153" s="73">
        <f t="shared" si="318"/>
        <v>-1.248977922037505</v>
      </c>
      <c r="CF153" s="73">
        <f t="shared" si="318"/>
        <v>-0.43510218409452428</v>
      </c>
      <c r="CG153" s="73">
        <f t="shared" si="318"/>
        <v>-0.39049809569785587</v>
      </c>
      <c r="CH153" s="14">
        <f t="shared" si="251"/>
        <v>-19.515805378321421</v>
      </c>
      <c r="CI153" s="14">
        <f t="shared" si="252"/>
        <v>-5.3342627500251406E-2</v>
      </c>
      <c r="CJ153" s="14">
        <f t="shared" si="294"/>
        <v>200.87380048565831</v>
      </c>
      <c r="CK153" s="264">
        <f t="shared" si="295"/>
        <v>0.52452303678064638</v>
      </c>
      <c r="CL153" s="81">
        <f t="shared" si="253"/>
        <v>39.22836900099918</v>
      </c>
      <c r="CM153" s="81">
        <f t="shared" si="254"/>
        <v>2.0813309287698541E-2</v>
      </c>
      <c r="CN153" s="40">
        <f t="shared" si="255"/>
        <v>286.77915658799998</v>
      </c>
      <c r="CO153" s="40">
        <f>SUMIFS($CN$3:$CN153,$D$3:$D153,D153)</f>
        <v>1591.3046394019998</v>
      </c>
      <c r="CP153" s="40">
        <f t="shared" si="296"/>
        <v>3606.5537891250005</v>
      </c>
      <c r="CQ153" s="73">
        <f t="shared" si="319"/>
        <v>-0.11252965947114624</v>
      </c>
      <c r="CR153" s="73">
        <f t="shared" si="319"/>
        <v>0.24476025865662554</v>
      </c>
      <c r="CS153" s="73">
        <f t="shared" si="319"/>
        <v>0.24014357656008989</v>
      </c>
      <c r="CT153" s="40">
        <f t="shared" si="256"/>
        <v>55.667349514789933</v>
      </c>
      <c r="CU153" s="40">
        <f t="shared" si="257"/>
        <v>0.15215578509469366</v>
      </c>
      <c r="CV153" s="40">
        <f t="shared" si="258"/>
        <v>0.8442949955421245</v>
      </c>
      <c r="CW153" s="40">
        <f t="shared" si="297"/>
        <v>765.25645086133125</v>
      </c>
      <c r="CX153" s="267">
        <f t="shared" si="298"/>
        <v>1.9135212956181733</v>
      </c>
      <c r="CY153" s="67">
        <v>216.948239554</v>
      </c>
      <c r="CZ153" s="67">
        <f t="shared" si="259"/>
        <v>42.112312559804217</v>
      </c>
      <c r="DA153" s="67">
        <f t="shared" si="299"/>
        <v>500.88055836395</v>
      </c>
      <c r="DB153" s="67">
        <v>0</v>
      </c>
      <c r="DC153" s="67">
        <f t="shared" si="260"/>
        <v>0</v>
      </c>
      <c r="DD153" s="67">
        <f t="shared" si="261"/>
        <v>69.830917033999981</v>
      </c>
      <c r="DE153" s="67">
        <f t="shared" si="262"/>
        <v>13.555036954985717</v>
      </c>
      <c r="DF153" s="81">
        <f t="shared" si="263"/>
        <v>2557.4029710740006</v>
      </c>
      <c r="DG153" s="81">
        <f t="shared" si="264"/>
        <v>1.3568756582484114</v>
      </c>
      <c r="DH153" s="40">
        <f t="shared" si="265"/>
        <v>-387.3179150400008</v>
      </c>
      <c r="DI153" s="40">
        <f>SUMIFS($DH$3:$DH153,$D$3:$D153,D153)</f>
        <v>-586.8961741490001</v>
      </c>
      <c r="DJ153" s="40">
        <f t="shared" si="280"/>
        <v>-2617.9467900200007</v>
      </c>
      <c r="DK153" s="40">
        <f t="shared" si="266"/>
        <v>-75.18315489311135</v>
      </c>
      <c r="DL153" s="40">
        <f t="shared" si="300"/>
        <v>-564.38265037567294</v>
      </c>
      <c r="DM153" s="73">
        <f t="shared" si="320"/>
        <v>-5.8016398247531518</v>
      </c>
      <c r="DN153" s="73">
        <f t="shared" si="320"/>
        <v>-2.1746541748433046</v>
      </c>
      <c r="DO153" s="73">
        <f t="shared" si="320"/>
        <v>1.0354392169474895</v>
      </c>
      <c r="DP153" s="67">
        <f t="shared" si="267"/>
        <v>-0.20549841259494506</v>
      </c>
      <c r="DQ153" s="264">
        <f t="shared" si="301"/>
        <v>-1.3889982588375265</v>
      </c>
      <c r="DR153" s="81">
        <f t="shared" si="268"/>
        <v>-247.5507875870008</v>
      </c>
      <c r="DS153" s="81">
        <f t="shared" si="302"/>
        <v>-1853.8547961060005</v>
      </c>
      <c r="DT153" s="81">
        <f t="shared" si="269"/>
        <v>-0.13134247580699512</v>
      </c>
      <c r="DU153" s="264">
        <f t="shared" si="303"/>
        <v>-0.98359565356527356</v>
      </c>
      <c r="DV153" s="70">
        <v>985.05465095199997</v>
      </c>
      <c r="DW153" s="70">
        <v>1100.6219479649999</v>
      </c>
      <c r="DX153" s="217">
        <v>91.295938104448737</v>
      </c>
      <c r="DY153" s="218">
        <f t="shared" si="270"/>
        <v>2376.9787584101232</v>
      </c>
      <c r="DZ153" s="218">
        <f t="shared" si="304"/>
        <v>28592.373498572859</v>
      </c>
      <c r="EA153" s="71">
        <f t="shared" si="215"/>
        <v>7.1847073994802502E-2</v>
      </c>
      <c r="EB153" s="219">
        <f t="shared" si="271"/>
        <v>1877.7508876174895</v>
      </c>
      <c r="EC153" s="219">
        <f t="shared" si="305"/>
        <v>20129.245494938838</v>
      </c>
      <c r="ED153" s="71">
        <f t="shared" si="216"/>
        <v>6.1199794056277623E-2</v>
      </c>
      <c r="EE153" s="219">
        <f t="shared" si="272"/>
        <v>2487.1027798501323</v>
      </c>
      <c r="EF153" s="219">
        <f t="shared" si="306"/>
        <v>27494.359726250641</v>
      </c>
      <c r="EG153" s="71">
        <f t="shared" si="217"/>
        <v>0.10728365301245968</v>
      </c>
      <c r="EH153" s="219">
        <f t="shared" si="273"/>
        <v>314.12038973727965</v>
      </c>
      <c r="EI153" s="219">
        <f t="shared" si="307"/>
        <v>4030.6994106029329</v>
      </c>
      <c r="EJ153" s="74">
        <f t="shared" si="218"/>
        <v>0.19923392846668331</v>
      </c>
    </row>
    <row r="154" spans="1:140">
      <c r="A154" s="66">
        <v>42217</v>
      </c>
      <c r="B154" s="86">
        <f t="shared" si="220"/>
        <v>8</v>
      </c>
      <c r="C154" t="str">
        <f t="shared" si="221"/>
        <v>Agosto</v>
      </c>
      <c r="D154">
        <f t="shared" si="274"/>
        <v>2015</v>
      </c>
      <c r="E154" s="65">
        <f t="shared" si="222"/>
        <v>188477.32697742901</v>
      </c>
      <c r="F154" s="65">
        <f t="shared" si="223"/>
        <v>5262.0709523809528</v>
      </c>
      <c r="G154" s="40">
        <f t="shared" si="224"/>
        <v>1938.667023795</v>
      </c>
      <c r="H154" s="67">
        <f t="shared" si="275"/>
        <v>1.0285942902974021</v>
      </c>
      <c r="I154" s="67">
        <f>SUMIFS($G$3:$G154,$D$3:$D154,D154)</f>
        <v>16816.881687085999</v>
      </c>
      <c r="J154" s="14">
        <f t="shared" si="281"/>
        <v>25965.047292091</v>
      </c>
      <c r="K154" s="14">
        <f t="shared" si="282"/>
        <v>13.776217918880199</v>
      </c>
      <c r="L154" s="71">
        <f t="shared" si="308"/>
        <v>8.1702442379020912E-2</v>
      </c>
      <c r="M154" s="71">
        <f t="shared" si="309"/>
        <v>0.20862794929785244</v>
      </c>
      <c r="N154" s="71">
        <f t="shared" si="211"/>
        <v>0.12025961438810029</v>
      </c>
      <c r="O154" s="67">
        <f t="shared" si="225"/>
        <v>1256.805842538</v>
      </c>
      <c r="P154" s="67">
        <f t="shared" si="226"/>
        <v>0.66682070607278299</v>
      </c>
      <c r="Q154" s="67">
        <f>SUMIFS($O$3:$O154,$D$3:$D154,D154)</f>
        <v>11826.502519043002</v>
      </c>
      <c r="R154" s="67">
        <f t="shared" si="278"/>
        <v>18094.589083990999</v>
      </c>
      <c r="S154" s="71">
        <f t="shared" si="310"/>
        <v>4.6071435111173731E-2</v>
      </c>
      <c r="T154" s="71">
        <f t="shared" si="311"/>
        <v>5.4345930883839655E-2</v>
      </c>
      <c r="U154" s="71">
        <f t="shared" si="311"/>
        <v>9.3992420003786048E-2</v>
      </c>
      <c r="V154" s="67">
        <v>627.03193151899995</v>
      </c>
      <c r="W154" s="67">
        <f t="shared" si="283"/>
        <v>10114.101668281302</v>
      </c>
      <c r="X154" s="71">
        <f t="shared" si="212"/>
        <v>0.1061625161386186</v>
      </c>
      <c r="Y154" s="71">
        <f t="shared" si="312"/>
        <v>4.2530603764507902E-2</v>
      </c>
      <c r="Z154" s="67">
        <v>664.11010512899998</v>
      </c>
      <c r="AA154" s="67">
        <f t="shared" si="284"/>
        <v>7832.3879201960008</v>
      </c>
      <c r="AB154" s="71">
        <f t="shared" si="213"/>
        <v>4.9337373472885249E-2</v>
      </c>
      <c r="AC154" s="71">
        <f t="shared" si="313"/>
        <v>-1.8632329514041035E-2</v>
      </c>
      <c r="AD154" s="67">
        <v>464.32775558700001</v>
      </c>
      <c r="AE154" s="67">
        <v>356.75208745800001</v>
      </c>
      <c r="AF154" s="71">
        <f t="shared" si="314"/>
        <v>4.5645483321682834E-2</v>
      </c>
      <c r="AG154" s="71">
        <f t="shared" si="315"/>
        <v>9.1574041980037046E-2</v>
      </c>
      <c r="AH154" s="67">
        <f t="shared" si="227"/>
        <v>150.38964129600001</v>
      </c>
      <c r="AI154" s="67">
        <f t="shared" si="228"/>
        <v>7.9791900547278999E-2</v>
      </c>
      <c r="AJ154" s="67">
        <f t="shared" si="229"/>
        <v>74.352695522000005</v>
      </c>
      <c r="AK154" s="67">
        <f t="shared" si="230"/>
        <v>3.9449145801449141E-2</v>
      </c>
      <c r="AL154" s="67">
        <f t="shared" si="231"/>
        <v>457.11884443900004</v>
      </c>
      <c r="AM154" s="67">
        <f t="shared" si="232"/>
        <v>86.870520860644319</v>
      </c>
      <c r="AN154" s="67">
        <v>334.90676548600004</v>
      </c>
      <c r="AO154" s="67">
        <f t="shared" si="233"/>
        <v>63.645429435812396</v>
      </c>
      <c r="AP154" s="81">
        <f>SUMIFS($AO$3:$AO154,$D$3:$D154,D154)</f>
        <v>421.05906484342904</v>
      </c>
      <c r="AQ154" s="67">
        <v>0</v>
      </c>
      <c r="AR154" s="67">
        <f t="shared" si="234"/>
        <v>0</v>
      </c>
      <c r="AS154" s="81">
        <f>SUMIFS($AR$3:$AR154,$D$3:$D154,D154)</f>
        <v>50.164820437870645</v>
      </c>
      <c r="AT154" s="67">
        <f t="shared" si="276"/>
        <v>122.212078953</v>
      </c>
      <c r="AU154" s="79">
        <f t="shared" si="235"/>
        <v>334.90676548600004</v>
      </c>
      <c r="AV154" s="40">
        <f t="shared" si="236"/>
        <v>2154.6904558440001</v>
      </c>
      <c r="AW154" s="67">
        <f t="shared" si="237"/>
        <v>1.1432093665579381</v>
      </c>
      <c r="AX154" s="67">
        <f>SUMIFS($AV$3:$AV154,$D$3:$D154,D154)</f>
        <v>16028.496653882001</v>
      </c>
      <c r="AY154" s="67">
        <f t="shared" si="285"/>
        <v>24974.062117835001</v>
      </c>
      <c r="AZ154" s="67">
        <f t="shared" si="286"/>
        <v>13.250433098950811</v>
      </c>
      <c r="BA154" s="262">
        <f t="shared" si="238"/>
        <v>2008.6625584350002</v>
      </c>
      <c r="BB154" s="262">
        <f t="shared" si="239"/>
        <v>1.0657316668521866</v>
      </c>
      <c r="BC154" s="262">
        <f t="shared" si="287"/>
        <v>22853.574413488997</v>
      </c>
      <c r="BD154" s="262">
        <f t="shared" si="288"/>
        <v>12.125370610877676</v>
      </c>
      <c r="BE154" s="260">
        <f t="shared" si="240"/>
        <v>1800.5444138030002</v>
      </c>
      <c r="BF154" s="260">
        <f t="shared" si="241"/>
        <v>0.95531088151447707</v>
      </c>
      <c r="BG154" s="260">
        <f t="shared" si="289"/>
        <v>21935.504009966004</v>
      </c>
      <c r="BH154" s="260">
        <f t="shared" si="290"/>
        <v>11.6382720201634</v>
      </c>
      <c r="BI154" s="71">
        <f t="shared" si="316"/>
        <v>0.18232076791382723</v>
      </c>
      <c r="BJ154" s="71">
        <f t="shared" si="291"/>
        <v>0.1459529599966094</v>
      </c>
      <c r="BK154" s="74">
        <f t="shared" si="219"/>
        <v>0.1429107587006071</v>
      </c>
      <c r="BL154" s="67">
        <f t="shared" si="242"/>
        <v>1012.37602474</v>
      </c>
      <c r="BM154" s="67">
        <f>SUMIFS($BL$3:$BL154,$D$3:$D154,D154)</f>
        <v>8034.8611328360003</v>
      </c>
      <c r="BN154" s="67">
        <f t="shared" si="292"/>
        <v>12827.817909268</v>
      </c>
      <c r="BO154" s="71">
        <f t="shared" si="317"/>
        <v>9.9085313454021051E-2</v>
      </c>
      <c r="BP154" s="71">
        <f t="shared" si="317"/>
        <v>9.4935043418147957E-2</v>
      </c>
      <c r="BQ154" s="71">
        <f t="shared" si="317"/>
        <v>8.7363995965686891E-2</v>
      </c>
      <c r="BR154" s="67">
        <v>699.04849012600005</v>
      </c>
      <c r="BS154" s="67">
        <f t="shared" si="277"/>
        <v>313.327534614</v>
      </c>
      <c r="BT154" s="67">
        <f t="shared" si="243"/>
        <v>189.26221580000004</v>
      </c>
      <c r="BU154" s="67">
        <f t="shared" si="244"/>
        <v>208.11814463200002</v>
      </c>
      <c r="BV154" s="67">
        <f t="shared" si="245"/>
        <v>39.550615435512491</v>
      </c>
      <c r="BW154" s="67">
        <f t="shared" si="246"/>
        <v>0.11042078533770967</v>
      </c>
      <c r="BX154" s="67">
        <f t="shared" si="293"/>
        <v>918.07040352299998</v>
      </c>
      <c r="BY154" s="67">
        <f t="shared" si="247"/>
        <v>338.24739457899994</v>
      </c>
      <c r="BZ154" s="67">
        <f t="shared" si="248"/>
        <v>367.76076541800001</v>
      </c>
      <c r="CA154" s="67">
        <f t="shared" si="249"/>
        <v>38.925910674999997</v>
      </c>
      <c r="CB154" s="40">
        <f t="shared" si="250"/>
        <v>-216.02343204900012</v>
      </c>
      <c r="CC154" s="40">
        <f>SUMIFS($CB$3:$CB154,$D$3:$D154,D154)</f>
        <v>788.38503320399968</v>
      </c>
      <c r="CD154" s="40">
        <f t="shared" si="279"/>
        <v>990.9851742559988</v>
      </c>
      <c r="CE154" s="73">
        <f t="shared" si="318"/>
        <v>-1.0889000229846291E-2</v>
      </c>
      <c r="CF154" s="73">
        <f t="shared" si="318"/>
        <v>-0.4945064017256896</v>
      </c>
      <c r="CG154" s="73">
        <f t="shared" si="318"/>
        <v>-0.25289080722835522</v>
      </c>
      <c r="CH154" s="14">
        <f t="shared" si="251"/>
        <v>-41.052930301377828</v>
      </c>
      <c r="CI154" s="14">
        <f t="shared" si="252"/>
        <v>-0.11461507626053605</v>
      </c>
      <c r="CJ154" s="14">
        <f t="shared" si="294"/>
        <v>210.99450021313913</v>
      </c>
      <c r="CK154" s="264">
        <f t="shared" si="295"/>
        <v>0.52578481992938786</v>
      </c>
      <c r="CL154" s="81">
        <f t="shared" si="253"/>
        <v>-7.9052874170000962</v>
      </c>
      <c r="CM154" s="81">
        <f t="shared" si="254"/>
        <v>-4.1942909228263776E-3</v>
      </c>
      <c r="CN154" s="40">
        <f t="shared" si="255"/>
        <v>311.42469313400005</v>
      </c>
      <c r="CO154" s="40">
        <f>SUMIFS($CN$3:$CN154,$D$3:$D154,D154)</f>
        <v>1902.7293325359999</v>
      </c>
      <c r="CP154" s="40">
        <f t="shared" si="296"/>
        <v>3680.3963352019996</v>
      </c>
      <c r="CQ154" s="73">
        <f t="shared" si="319"/>
        <v>0.31080848031600627</v>
      </c>
      <c r="CR154" s="73">
        <f t="shared" si="319"/>
        <v>0.25511120662622844</v>
      </c>
      <c r="CS154" s="73">
        <f t="shared" si="319"/>
        <v>0.20366818902004913</v>
      </c>
      <c r="CT154" s="40">
        <f t="shared" si="256"/>
        <v>59.182914094514125</v>
      </c>
      <c r="CU154" s="40">
        <f t="shared" si="257"/>
        <v>0.16523191310501478</v>
      </c>
      <c r="CV154" s="40">
        <f t="shared" si="258"/>
        <v>1.0095269086471392</v>
      </c>
      <c r="CW154" s="40">
        <f t="shared" si="297"/>
        <v>768.77154707287855</v>
      </c>
      <c r="CX154" s="267">
        <f t="shared" si="298"/>
        <v>1.9526997725528776</v>
      </c>
      <c r="CY154" s="67">
        <v>209.92603130700002</v>
      </c>
      <c r="CZ154" s="67">
        <f t="shared" si="259"/>
        <v>39.89418485739229</v>
      </c>
      <c r="DA154" s="67">
        <f t="shared" si="299"/>
        <v>505.81871720522577</v>
      </c>
      <c r="DB154" s="67">
        <v>0</v>
      </c>
      <c r="DC154" s="67">
        <f t="shared" si="260"/>
        <v>0</v>
      </c>
      <c r="DD154" s="67">
        <f t="shared" si="261"/>
        <v>101.49866182700003</v>
      </c>
      <c r="DE154" s="67">
        <f t="shared" si="262"/>
        <v>19.288729237121835</v>
      </c>
      <c r="DF154" s="81">
        <f t="shared" si="263"/>
        <v>2466.115148978</v>
      </c>
      <c r="DG154" s="81">
        <f t="shared" si="264"/>
        <v>1.3084412796629528</v>
      </c>
      <c r="DH154" s="40">
        <f t="shared" si="265"/>
        <v>-527.44812518300023</v>
      </c>
      <c r="DI154" s="40">
        <f>SUMIFS($DH$3:$DH154,$D$3:$D154,D154)</f>
        <v>-1114.3442993320004</v>
      </c>
      <c r="DJ154" s="40">
        <f t="shared" si="280"/>
        <v>-2689.4111609460015</v>
      </c>
      <c r="DK154" s="40">
        <f t="shared" si="266"/>
        <v>-100.23584439589196</v>
      </c>
      <c r="DL154" s="40">
        <f t="shared" si="300"/>
        <v>-557.77704685973947</v>
      </c>
      <c r="DM154" s="73">
        <f t="shared" si="320"/>
        <v>0.15672569528808711</v>
      </c>
      <c r="DN154" s="73">
        <f t="shared" si="320"/>
        <v>-26.529428144591794</v>
      </c>
      <c r="DO154" s="73">
        <f t="shared" si="320"/>
        <v>0.55347373825375823</v>
      </c>
      <c r="DP154" s="67">
        <f t="shared" si="267"/>
        <v>-0.2798469893655508</v>
      </c>
      <c r="DQ154" s="264">
        <f t="shared" si="301"/>
        <v>-1.4269149526234899</v>
      </c>
      <c r="DR154" s="81">
        <f t="shared" si="268"/>
        <v>-319.32998055100018</v>
      </c>
      <c r="DS154" s="81">
        <f t="shared" si="302"/>
        <v>-1771.3407574230014</v>
      </c>
      <c r="DT154" s="81">
        <f t="shared" si="269"/>
        <v>-0.16942620402784117</v>
      </c>
      <c r="DU154" s="264">
        <f t="shared" si="303"/>
        <v>-0.93981636190921103</v>
      </c>
      <c r="DV154" s="70">
        <v>994.18307489699998</v>
      </c>
      <c r="DW154" s="70">
        <v>1111.400261877</v>
      </c>
      <c r="DX154" s="217">
        <v>91.231463571889108</v>
      </c>
      <c r="DY154" s="218">
        <f t="shared" si="270"/>
        <v>2124.9982713116924</v>
      </c>
      <c r="DZ154" s="218">
        <f t="shared" si="304"/>
        <v>28890.764085471223</v>
      </c>
      <c r="EA154" s="71">
        <f t="shared" si="215"/>
        <v>8.4875878512610248E-2</v>
      </c>
      <c r="EB154" s="219">
        <f t="shared" si="271"/>
        <v>1377.6013157430657</v>
      </c>
      <c r="EC154" s="219">
        <f t="shared" si="305"/>
        <v>20138.672164703636</v>
      </c>
      <c r="ED154" s="71">
        <f t="shared" si="216"/>
        <v>5.9825716030769804E-2</v>
      </c>
      <c r="EE154" s="219">
        <f t="shared" si="272"/>
        <v>2361.7843795152253</v>
      </c>
      <c r="EF154" s="219">
        <f t="shared" si="306"/>
        <v>27780.82798319748</v>
      </c>
      <c r="EG154" s="71">
        <f t="shared" si="217"/>
        <v>0.10567690743407199</v>
      </c>
      <c r="EH154" s="219">
        <f t="shared" si="273"/>
        <v>341.35667777444098</v>
      </c>
      <c r="EI154" s="219">
        <f t="shared" si="307"/>
        <v>4101.505493601011</v>
      </c>
      <c r="EJ154" s="74">
        <f t="shared" si="218"/>
        <v>0.16294809996132287</v>
      </c>
    </row>
    <row r="155" spans="1:140">
      <c r="A155" s="66">
        <v>42248</v>
      </c>
      <c r="B155" s="86">
        <f t="shared" si="220"/>
        <v>9</v>
      </c>
      <c r="C155" t="str">
        <f t="shared" si="221"/>
        <v>Septiembre</v>
      </c>
      <c r="D155">
        <f t="shared" si="274"/>
        <v>2015</v>
      </c>
      <c r="E155" s="65">
        <f t="shared" si="222"/>
        <v>188477.32697742901</v>
      </c>
      <c r="F155" s="65">
        <f t="shared" si="223"/>
        <v>5506.5976190476194</v>
      </c>
      <c r="G155" s="40">
        <f t="shared" si="224"/>
        <v>2165.9943171030004</v>
      </c>
      <c r="H155" s="67">
        <f t="shared" si="275"/>
        <v>1.1492068313141919</v>
      </c>
      <c r="I155" s="67">
        <f>SUMIFS($G$3:$G155,$D$3:$D155,D155)</f>
        <v>18982.876004188998</v>
      </c>
      <c r="J155" s="14">
        <f t="shared" si="281"/>
        <v>25803.533787036999</v>
      </c>
      <c r="K155" s="14">
        <f t="shared" si="282"/>
        <v>13.690524054454087</v>
      </c>
      <c r="L155" s="71">
        <f t="shared" si="308"/>
        <v>6.2027334172511717E-2</v>
      </c>
      <c r="M155" s="71">
        <f t="shared" si="309"/>
        <v>-6.9393324274338308E-2</v>
      </c>
      <c r="N155" s="71">
        <f t="shared" ref="N155:N215" si="321">IFERROR(J155/J143-1,0)</f>
        <v>9.0237883287068055E-2</v>
      </c>
      <c r="O155" s="67">
        <f t="shared" si="225"/>
        <v>1678.6854614480001</v>
      </c>
      <c r="P155" s="67">
        <f t="shared" si="226"/>
        <v>0.89065644572146863</v>
      </c>
      <c r="Q155" s="67">
        <f>SUMIFS($O$3:$O155,$D$3:$D155,D155)</f>
        <v>13505.187980491002</v>
      </c>
      <c r="R155" s="67">
        <f t="shared" si="278"/>
        <v>18108.110768974002</v>
      </c>
      <c r="S155" s="71">
        <f t="shared" si="310"/>
        <v>8.120333371474775E-3</v>
      </c>
      <c r="T155" s="71">
        <f t="shared" si="311"/>
        <v>4.8370713155727829E-2</v>
      </c>
      <c r="U155" s="71">
        <f t="shared" si="311"/>
        <v>7.8431694790342954E-2</v>
      </c>
      <c r="V155" s="67">
        <v>980.79791995899984</v>
      </c>
      <c r="W155" s="67">
        <f t="shared" si="283"/>
        <v>10128.547157810301</v>
      </c>
      <c r="X155" s="71">
        <f t="shared" ref="X155:X218" si="322">IFERROR(W155/W143-1,0)</f>
        <v>9.0491074384478454E-2</v>
      </c>
      <c r="Y155" s="71">
        <f t="shared" si="312"/>
        <v>1.4948469185897206E-2</v>
      </c>
      <c r="Z155" s="67">
        <v>666.13986548799983</v>
      </c>
      <c r="AA155" s="67">
        <f t="shared" si="284"/>
        <v>7845.3800833139994</v>
      </c>
      <c r="AB155" s="71">
        <f t="shared" ref="AB155:AB215" si="323">IFERROR(AA155/AA143-1,0)</f>
        <v>4.7236761539738437E-2</v>
      </c>
      <c r="AC155" s="71">
        <f t="shared" si="313"/>
        <v>1.9891615741518764E-2</v>
      </c>
      <c r="AD155" s="67">
        <v>473.68473766699998</v>
      </c>
      <c r="AE155" s="67">
        <v>364.80668559899993</v>
      </c>
      <c r="AF155" s="71">
        <f t="shared" si="314"/>
        <v>2.4718936925800516E-3</v>
      </c>
      <c r="AG155" s="71">
        <f t="shared" si="315"/>
        <v>0.18665831125744936</v>
      </c>
      <c r="AH155" s="67">
        <f t="shared" si="227"/>
        <v>121.83067825399999</v>
      </c>
      <c r="AI155" s="67">
        <f t="shared" si="228"/>
        <v>6.4639434465552315E-2</v>
      </c>
      <c r="AJ155" s="67">
        <f t="shared" si="229"/>
        <v>56.566270660999997</v>
      </c>
      <c r="AK155" s="67">
        <f t="shared" si="230"/>
        <v>3.0012241561434103E-2</v>
      </c>
      <c r="AL155" s="67">
        <f t="shared" si="231"/>
        <v>308.91190674000001</v>
      </c>
      <c r="AM155" s="67">
        <f t="shared" si="232"/>
        <v>56.098507301760527</v>
      </c>
      <c r="AN155" s="67">
        <v>219.65416787300001</v>
      </c>
      <c r="AO155" s="67">
        <f t="shared" si="233"/>
        <v>39.889271573649097</v>
      </c>
      <c r="AP155" s="81">
        <f>SUMIFS($AO$3:$AO155,$D$3:$D155,D155)</f>
        <v>460.94833641707817</v>
      </c>
      <c r="AQ155" s="67">
        <v>0</v>
      </c>
      <c r="AR155" s="67">
        <f t="shared" si="234"/>
        <v>0</v>
      </c>
      <c r="AS155" s="81">
        <f>SUMIFS($AR$3:$AR155,$D$3:$D155,D155)</f>
        <v>50.164820437870645</v>
      </c>
      <c r="AT155" s="67">
        <f t="shared" si="276"/>
        <v>89.257738867</v>
      </c>
      <c r="AU155" s="79">
        <f t="shared" si="235"/>
        <v>219.65416787300001</v>
      </c>
      <c r="AV155" s="40">
        <f t="shared" si="236"/>
        <v>2023.0527199800003</v>
      </c>
      <c r="AW155" s="67">
        <f t="shared" si="237"/>
        <v>1.0733666231494623</v>
      </c>
      <c r="AX155" s="67">
        <f>SUMIFS($AV$3:$AV155,$D$3:$D155,D155)</f>
        <v>18051.549373862003</v>
      </c>
      <c r="AY155" s="67">
        <f t="shared" si="285"/>
        <v>25129.864600108001</v>
      </c>
      <c r="AZ155" s="67">
        <f t="shared" si="286"/>
        <v>13.333096878606208</v>
      </c>
      <c r="BA155" s="262">
        <f t="shared" si="238"/>
        <v>1868.3729287650003</v>
      </c>
      <c r="BB155" s="262">
        <f t="shared" si="239"/>
        <v>0.99129850721447577</v>
      </c>
      <c r="BC155" s="262">
        <f t="shared" si="287"/>
        <v>22986.880914354006</v>
      </c>
      <c r="BD155" s="262">
        <f t="shared" si="288"/>
        <v>12.196098747255041</v>
      </c>
      <c r="BE155" s="260">
        <f t="shared" si="240"/>
        <v>1807.5884746320003</v>
      </c>
      <c r="BF155" s="260">
        <f t="shared" si="241"/>
        <v>0.95904823334451628</v>
      </c>
      <c r="BG155" s="260">
        <f t="shared" si="289"/>
        <v>22074.979707610997</v>
      </c>
      <c r="BH155" s="260">
        <f t="shared" si="290"/>
        <v>11.712273333680381</v>
      </c>
      <c r="BI155" s="71">
        <f t="shared" si="316"/>
        <v>8.3439530024816966E-2</v>
      </c>
      <c r="BJ155" s="71">
        <f t="shared" si="291"/>
        <v>0.13859039934172612</v>
      </c>
      <c r="BK155" s="74">
        <f t="shared" ref="BK155:BK186" si="324">IFERROR(AY155/AY143-1,0)</f>
        <v>0.13324870799087485</v>
      </c>
      <c r="BL155" s="67">
        <f t="shared" si="242"/>
        <v>1055.5166236290002</v>
      </c>
      <c r="BM155" s="67">
        <f>SUMIFS($BL$3:$BL155,$D$3:$D155,D155)</f>
        <v>9090.3777564650009</v>
      </c>
      <c r="BN155" s="67">
        <f t="shared" si="292"/>
        <v>12910.611055858002</v>
      </c>
      <c r="BO155" s="71">
        <f t="shared" si="317"/>
        <v>8.5114781892614344E-2</v>
      </c>
      <c r="BP155" s="71">
        <f t="shared" si="317"/>
        <v>9.378566576736147E-2</v>
      </c>
      <c r="BQ155" s="71">
        <f t="shared" si="317"/>
        <v>8.7856285585967919E-2</v>
      </c>
      <c r="BR155" s="67">
        <v>726.72073208400002</v>
      </c>
      <c r="BS155" s="67">
        <f t="shared" si="277"/>
        <v>328.79589154500013</v>
      </c>
      <c r="BT155" s="67">
        <f t="shared" si="243"/>
        <v>214.75227031899999</v>
      </c>
      <c r="BU155" s="67">
        <f t="shared" si="244"/>
        <v>60.784454132999997</v>
      </c>
      <c r="BV155" s="67">
        <f t="shared" si="245"/>
        <v>11.038477538787886</v>
      </c>
      <c r="BW155" s="67">
        <f t="shared" si="246"/>
        <v>3.2250273869959545E-2</v>
      </c>
      <c r="BX155" s="67">
        <f t="shared" si="293"/>
        <v>911.9012067430001</v>
      </c>
      <c r="BY155" s="67">
        <f t="shared" si="247"/>
        <v>358.78424022499996</v>
      </c>
      <c r="BZ155" s="67">
        <f t="shared" si="248"/>
        <v>290.66804872700004</v>
      </c>
      <c r="CA155" s="67">
        <f t="shared" si="249"/>
        <v>42.547082946999993</v>
      </c>
      <c r="CB155" s="40">
        <f t="shared" si="250"/>
        <v>142.94159712300007</v>
      </c>
      <c r="CC155" s="40">
        <f>SUMIFS($CB$3:$CB155,$D$3:$D155,D155)</f>
        <v>931.32663032699975</v>
      </c>
      <c r="CD155" s="40">
        <f t="shared" si="279"/>
        <v>673.66918692899912</v>
      </c>
      <c r="CE155" s="73">
        <f t="shared" si="318"/>
        <v>-0.68943130552902687</v>
      </c>
      <c r="CF155" s="73">
        <f t="shared" si="318"/>
        <v>-0.538922479984417</v>
      </c>
      <c r="CG155" s="73">
        <f t="shared" si="318"/>
        <v>-0.54870164264793508</v>
      </c>
      <c r="CH155" s="14">
        <f t="shared" si="251"/>
        <v>25.95824264125589</v>
      </c>
      <c r="CI155" s="14">
        <f t="shared" si="252"/>
        <v>7.5840208164729514E-2</v>
      </c>
      <c r="CJ155" s="14">
        <f t="shared" si="294"/>
        <v>130.76506753596917</v>
      </c>
      <c r="CK155" s="264">
        <f t="shared" si="295"/>
        <v>0.35742717584788009</v>
      </c>
      <c r="CL155" s="81">
        <f t="shared" si="253"/>
        <v>203.72605125600006</v>
      </c>
      <c r="CM155" s="81">
        <f t="shared" si="254"/>
        <v>0.10809048203468906</v>
      </c>
      <c r="CN155" s="40">
        <f t="shared" si="255"/>
        <v>383.59698211199998</v>
      </c>
      <c r="CO155" s="40">
        <f>SUMIFS($CN$3:$CN155,$D$3:$D155,D155)</f>
        <v>2286.3263146479999</v>
      </c>
      <c r="CP155" s="40">
        <f t="shared" si="296"/>
        <v>3771.2695168709997</v>
      </c>
      <c r="CQ155" s="73">
        <f t="shared" si="319"/>
        <v>0.31044001728412596</v>
      </c>
      <c r="CR155" s="73">
        <f t="shared" si="319"/>
        <v>0.26406569548253223</v>
      </c>
      <c r="CS155" s="73">
        <f t="shared" si="319"/>
        <v>0.20279284255379237</v>
      </c>
      <c r="CT155" s="40">
        <f t="shared" si="256"/>
        <v>69.661342384109787</v>
      </c>
      <c r="CU155" s="40">
        <f t="shared" si="257"/>
        <v>0.2035242054116872</v>
      </c>
      <c r="CV155" s="40">
        <f t="shared" si="258"/>
        <v>1.2130511140588265</v>
      </c>
      <c r="CW155" s="40">
        <f t="shared" si="297"/>
        <v>770.89753332252849</v>
      </c>
      <c r="CX155" s="267">
        <f t="shared" si="298"/>
        <v>2.0009141562807851</v>
      </c>
      <c r="CY155" s="67">
        <v>280.01687131400001</v>
      </c>
      <c r="CZ155" s="67">
        <f t="shared" si="259"/>
        <v>50.851159043363992</v>
      </c>
      <c r="DA155" s="67">
        <f t="shared" si="299"/>
        <v>511.73114120270236</v>
      </c>
      <c r="DB155" s="67">
        <v>0</v>
      </c>
      <c r="DC155" s="67">
        <f t="shared" si="260"/>
        <v>0</v>
      </c>
      <c r="DD155" s="67">
        <f t="shared" si="261"/>
        <v>103.58011079799996</v>
      </c>
      <c r="DE155" s="67">
        <f t="shared" si="262"/>
        <v>18.810183340745791</v>
      </c>
      <c r="DF155" s="81">
        <f t="shared" si="263"/>
        <v>2406.6497020920006</v>
      </c>
      <c r="DG155" s="81">
        <f t="shared" si="264"/>
        <v>1.2768908285611498</v>
      </c>
      <c r="DH155" s="40">
        <f t="shared" si="265"/>
        <v>-240.65538498899991</v>
      </c>
      <c r="DI155" s="40">
        <f>SUMIFS($DH$3:$DH155,$D$3:$D155,D155)</f>
        <v>-1354.9996843210004</v>
      </c>
      <c r="DJ155" s="40">
        <f t="shared" si="280"/>
        <v>-3097.6003299420008</v>
      </c>
      <c r="DK155" s="40">
        <f t="shared" si="266"/>
        <v>-43.703099742853901</v>
      </c>
      <c r="DL155" s="40">
        <f t="shared" si="300"/>
        <v>-640.13246578655924</v>
      </c>
      <c r="DM155" s="73">
        <f t="shared" si="320"/>
        <v>-2.4364588397224116</v>
      </c>
      <c r="DN155" s="73">
        <f t="shared" si="320"/>
        <v>-7.416228976605459</v>
      </c>
      <c r="DO155" s="73">
        <f t="shared" si="320"/>
        <v>0.88568590722719365</v>
      </c>
      <c r="DP155" s="67">
        <f t="shared" si="267"/>
        <v>-0.1276839972469577</v>
      </c>
      <c r="DQ155" s="264">
        <f t="shared" si="301"/>
        <v>-1.6434869804329049</v>
      </c>
      <c r="DR155" s="81">
        <f t="shared" si="268"/>
        <v>-179.87093085599992</v>
      </c>
      <c r="DS155" s="81">
        <f t="shared" si="302"/>
        <v>-2185.699123199001</v>
      </c>
      <c r="DT155" s="81">
        <f t="shared" si="269"/>
        <v>-9.5433723376998153E-2</v>
      </c>
      <c r="DU155" s="264">
        <f t="shared" si="303"/>
        <v>-1.1596615668582504</v>
      </c>
      <c r="DV155" s="70">
        <v>1028.4505530819999</v>
      </c>
      <c r="DW155" s="70">
        <v>1143.135944444</v>
      </c>
      <c r="DX155" s="217">
        <v>91.102514506769836</v>
      </c>
      <c r="DY155" s="218">
        <f t="shared" si="270"/>
        <v>2377.5351633593441</v>
      </c>
      <c r="DZ155" s="218">
        <f t="shared" si="304"/>
        <v>28617.811266330194</v>
      </c>
      <c r="EA155" s="71">
        <f t="shared" ref="EA155:EA218" si="325">DZ155/DZ143-1</f>
        <v>5.5922034350680105E-2</v>
      </c>
      <c r="EB155" s="219">
        <f t="shared" si="271"/>
        <v>1842.6335107613927</v>
      </c>
      <c r="EC155" s="219">
        <f t="shared" si="305"/>
        <v>20085.072916803343</v>
      </c>
      <c r="ED155" s="71">
        <f t="shared" ref="ED155:ED218" si="326">EC155/EC143-1</f>
        <v>4.4930307551386051E-2</v>
      </c>
      <c r="EE155" s="219">
        <f t="shared" si="272"/>
        <v>2220.6332404026753</v>
      </c>
      <c r="EF155" s="219">
        <f t="shared" si="306"/>
        <v>27875.099168766414</v>
      </c>
      <c r="EG155" s="71">
        <f t="shared" ref="EG155:EG218" si="327">EF155/EF143-1</f>
        <v>9.650448354535901E-2</v>
      </c>
      <c r="EH155" s="219">
        <f t="shared" si="273"/>
        <v>421.06080626731205</v>
      </c>
      <c r="EI155" s="219">
        <f t="shared" si="307"/>
        <v>4189.222236368254</v>
      </c>
      <c r="EJ155" s="74">
        <f t="shared" ref="EJ155:EJ218" si="328">EI155/EI143-1</f>
        <v>0.16196802185804726</v>
      </c>
    </row>
    <row r="156" spans="1:140">
      <c r="A156" s="66">
        <v>42278</v>
      </c>
      <c r="B156" s="86">
        <f t="shared" si="220"/>
        <v>10</v>
      </c>
      <c r="C156" t="str">
        <f t="shared" si="221"/>
        <v>Octubre</v>
      </c>
      <c r="D156">
        <f t="shared" si="274"/>
        <v>2015</v>
      </c>
      <c r="E156" s="65">
        <f t="shared" si="222"/>
        <v>188477.32697742901</v>
      </c>
      <c r="F156" s="65">
        <f t="shared" si="223"/>
        <v>5650.5972727272729</v>
      </c>
      <c r="G156" s="40">
        <f t="shared" si="224"/>
        <v>2145.2125293100003</v>
      </c>
      <c r="H156" s="67">
        <f t="shared" si="275"/>
        <v>1.1381806839646549</v>
      </c>
      <c r="I156" s="67">
        <f>SUMIFS($G$3:$G156,$D$3:$D156,D156)</f>
        <v>21128.088533498998</v>
      </c>
      <c r="J156" s="14">
        <f t="shared" si="281"/>
        <v>25914.022621849996</v>
      </c>
      <c r="K156" s="14">
        <f t="shared" si="282"/>
        <v>13.749145872040785</v>
      </c>
      <c r="L156" s="71">
        <f t="shared" si="308"/>
        <v>6.123775550819377E-2</v>
      </c>
      <c r="M156" s="71">
        <f t="shared" si="309"/>
        <v>5.4301640616768898E-2</v>
      </c>
      <c r="N156" s="71">
        <f t="shared" si="321"/>
        <v>7.7348486358713497E-2</v>
      </c>
      <c r="O156" s="67">
        <f t="shared" si="225"/>
        <v>1495.9204339930002</v>
      </c>
      <c r="P156" s="67">
        <f t="shared" si="226"/>
        <v>0.7936872078900733</v>
      </c>
      <c r="Q156" s="67">
        <f>SUMIFS($O$3:$O156,$D$3:$D156,D156)</f>
        <v>15001.108414484002</v>
      </c>
      <c r="R156" s="67">
        <f t="shared" si="278"/>
        <v>18040.799058911001</v>
      </c>
      <c r="S156" s="71">
        <f t="shared" si="310"/>
        <v>-4.3059318041113959E-2</v>
      </c>
      <c r="T156" s="71">
        <f t="shared" si="311"/>
        <v>3.8476400574269487E-2</v>
      </c>
      <c r="U156" s="71">
        <f t="shared" si="311"/>
        <v>4.8871095672701648E-2</v>
      </c>
      <c r="V156" s="67">
        <v>818.10751792199994</v>
      </c>
      <c r="W156" s="67">
        <f t="shared" si="283"/>
        <v>10225.7324650343</v>
      </c>
      <c r="X156" s="71">
        <f t="shared" si="322"/>
        <v>7.4185288206916722E-2</v>
      </c>
      <c r="Y156" s="71">
        <f t="shared" si="312"/>
        <v>0.13480692615907164</v>
      </c>
      <c r="Z156" s="67">
        <v>684.14813689899995</v>
      </c>
      <c r="AA156" s="67">
        <f t="shared" si="284"/>
        <v>7755.5610823989991</v>
      </c>
      <c r="AB156" s="71">
        <f t="shared" si="323"/>
        <v>1.9069047320792398E-2</v>
      </c>
      <c r="AC156" s="71">
        <f t="shared" si="313"/>
        <v>-0.11605014803171831</v>
      </c>
      <c r="AD156" s="67">
        <v>496.53994362099996</v>
      </c>
      <c r="AE156" s="67">
        <v>356.24090699699997</v>
      </c>
      <c r="AF156" s="71">
        <f t="shared" si="314"/>
        <v>6.517394324607495E-2</v>
      </c>
      <c r="AG156" s="71">
        <f t="shared" si="315"/>
        <v>-8.0128503292543174E-2</v>
      </c>
      <c r="AH156" s="67">
        <f t="shared" si="227"/>
        <v>182.17131652699999</v>
      </c>
      <c r="AI156" s="67">
        <f t="shared" si="228"/>
        <v>9.6654233932772088E-2</v>
      </c>
      <c r="AJ156" s="67">
        <f t="shared" si="229"/>
        <v>118.752274336</v>
      </c>
      <c r="AK156" s="67">
        <f t="shared" si="230"/>
        <v>6.300613248309761E-2</v>
      </c>
      <c r="AL156" s="67">
        <f t="shared" si="231"/>
        <v>348.36850445399995</v>
      </c>
      <c r="AM156" s="67">
        <f t="shared" si="232"/>
        <v>61.651625065443589</v>
      </c>
      <c r="AN156" s="67">
        <v>161.39139082600002</v>
      </c>
      <c r="AO156" s="67">
        <f t="shared" si="233"/>
        <v>28.561828606147348</v>
      </c>
      <c r="AP156" s="81">
        <f>SUMIFS($AO$3:$AO156,$D$3:$D156,D156)</f>
        <v>489.51016502322551</v>
      </c>
      <c r="AQ156" s="67">
        <v>84.811900000000009</v>
      </c>
      <c r="AR156" s="67">
        <f t="shared" si="234"/>
        <v>15.009369081981198</v>
      </c>
      <c r="AS156" s="81">
        <f>SUMIFS($AR$3:$AR156,$D$3:$D156,D156)</f>
        <v>65.174189519851836</v>
      </c>
      <c r="AT156" s="67">
        <f t="shared" si="276"/>
        <v>102.16521362799992</v>
      </c>
      <c r="AU156" s="79">
        <f t="shared" si="235"/>
        <v>246.20329082600003</v>
      </c>
      <c r="AV156" s="40">
        <f t="shared" si="236"/>
        <v>1936.3398166460001</v>
      </c>
      <c r="AW156" s="67">
        <f t="shared" si="237"/>
        <v>1.0273595491291561</v>
      </c>
      <c r="AX156" s="67">
        <f>SUMIFS($AV$3:$AV156,$D$3:$D156,D156)</f>
        <v>19987.889190508002</v>
      </c>
      <c r="AY156" s="67">
        <f t="shared" si="285"/>
        <v>25227.987380816001</v>
      </c>
      <c r="AZ156" s="67">
        <f t="shared" si="286"/>
        <v>13.385157666119261</v>
      </c>
      <c r="BA156" s="262">
        <f t="shared" si="238"/>
        <v>1843.2626341630003</v>
      </c>
      <c r="BB156" s="262">
        <f t="shared" si="239"/>
        <v>0.97797579354663655</v>
      </c>
      <c r="BC156" s="262">
        <f t="shared" si="287"/>
        <v>23086.344029916007</v>
      </c>
      <c r="BD156" s="262">
        <f t="shared" si="288"/>
        <v>12.248870673277693</v>
      </c>
      <c r="BE156" s="260">
        <f t="shared" si="240"/>
        <v>1824.5371504540003</v>
      </c>
      <c r="BF156" s="260">
        <f t="shared" si="241"/>
        <v>0.96804065492317637</v>
      </c>
      <c r="BG156" s="260">
        <f t="shared" si="289"/>
        <v>22191.113696962002</v>
      </c>
      <c r="BH156" s="260">
        <f t="shared" si="290"/>
        <v>11.773890288469278</v>
      </c>
      <c r="BI156" s="71">
        <f t="shared" si="316"/>
        <v>5.3379322892593173E-2</v>
      </c>
      <c r="BJ156" s="71">
        <f t="shared" si="291"/>
        <v>0.1297371374666263</v>
      </c>
      <c r="BK156" s="74">
        <f t="shared" si="324"/>
        <v>0.12194537522930338</v>
      </c>
      <c r="BL156" s="67">
        <f t="shared" si="242"/>
        <v>1035.4251565890002</v>
      </c>
      <c r="BM156" s="67">
        <f>SUMIFS($BL$3:$BL156,$D$3:$D156,D156)</f>
        <v>10125.802913054002</v>
      </c>
      <c r="BN156" s="67">
        <f t="shared" si="292"/>
        <v>12984.887839743002</v>
      </c>
      <c r="BO156" s="71">
        <f t="shared" si="317"/>
        <v>7.7279206826347702E-2</v>
      </c>
      <c r="BP156" s="71">
        <f t="shared" si="317"/>
        <v>9.2074598094479487E-2</v>
      </c>
      <c r="BQ156" s="71">
        <f t="shared" si="317"/>
        <v>8.6781522995550864E-2</v>
      </c>
      <c r="BR156" s="67">
        <v>695.26408738199996</v>
      </c>
      <c r="BS156" s="67">
        <f t="shared" si="277"/>
        <v>340.1610692070002</v>
      </c>
      <c r="BT156" s="67">
        <f t="shared" si="243"/>
        <v>221.56526784900001</v>
      </c>
      <c r="BU156" s="67">
        <f t="shared" si="244"/>
        <v>18.725483708999999</v>
      </c>
      <c r="BV156" s="67">
        <f t="shared" si="245"/>
        <v>3.3138945858659832</v>
      </c>
      <c r="BW156" s="67">
        <f t="shared" si="246"/>
        <v>9.9351386234602414E-3</v>
      </c>
      <c r="BX156" s="67">
        <f t="shared" si="293"/>
        <v>895.230332954</v>
      </c>
      <c r="BY156" s="67">
        <f t="shared" si="247"/>
        <v>259.29397415300002</v>
      </c>
      <c r="BZ156" s="67">
        <f t="shared" si="248"/>
        <v>341.02245227699996</v>
      </c>
      <c r="CA156" s="67">
        <f t="shared" si="249"/>
        <v>60.307482069000002</v>
      </c>
      <c r="CB156" s="40">
        <f t="shared" si="250"/>
        <v>208.87271266400012</v>
      </c>
      <c r="CC156" s="40">
        <f>SUMIFS($CB$3:$CB156,$D$3:$D156,D156)</f>
        <v>1140.1993429909999</v>
      </c>
      <c r="CD156" s="40">
        <f t="shared" si="279"/>
        <v>686.03524103399945</v>
      </c>
      <c r="CE156" s="73">
        <f t="shared" si="318"/>
        <v>6.2929440639221346E-2</v>
      </c>
      <c r="CF156" s="73">
        <f t="shared" si="318"/>
        <v>-0.48556207554586417</v>
      </c>
      <c r="CG156" s="73">
        <f t="shared" si="318"/>
        <v>-0.56236234969639698</v>
      </c>
      <c r="CH156" s="14">
        <f t="shared" si="251"/>
        <v>36.96471409706168</v>
      </c>
      <c r="CI156" s="14">
        <f t="shared" si="252"/>
        <v>0.11082113483549857</v>
      </c>
      <c r="CJ156" s="14">
        <f t="shared" si="294"/>
        <v>124.77061714970796</v>
      </c>
      <c r="CK156" s="264">
        <f t="shared" si="295"/>
        <v>0.36398820592152986</v>
      </c>
      <c r="CL156" s="81">
        <f t="shared" si="253"/>
        <v>227.59819637300012</v>
      </c>
      <c r="CM156" s="81">
        <f t="shared" si="254"/>
        <v>0.12075627345895881</v>
      </c>
      <c r="CN156" s="40">
        <f t="shared" si="255"/>
        <v>424.79687040800002</v>
      </c>
      <c r="CO156" s="40">
        <f>SUMIFS($CN$3:$CN156,$D$3:$D156,D156)</f>
        <v>2711.1231850559998</v>
      </c>
      <c r="CP156" s="40">
        <f t="shared" si="296"/>
        <v>3910.4705125800006</v>
      </c>
      <c r="CQ156" s="73">
        <f t="shared" si="319"/>
        <v>0.48740548460550825</v>
      </c>
      <c r="CR156" s="73">
        <f t="shared" si="319"/>
        <v>0.29452207254269958</v>
      </c>
      <c r="CS156" s="73">
        <f t="shared" si="319"/>
        <v>0.23955954524552348</v>
      </c>
      <c r="CT156" s="40">
        <f t="shared" si="256"/>
        <v>75.177339651914508</v>
      </c>
      <c r="CU156" s="40">
        <f t="shared" si="257"/>
        <v>0.2253835393468156</v>
      </c>
      <c r="CV156" s="40">
        <f t="shared" si="258"/>
        <v>1.4384346534056422</v>
      </c>
      <c r="CW156" s="40">
        <f t="shared" si="297"/>
        <v>783.63953237620512</v>
      </c>
      <c r="CX156" s="267">
        <f t="shared" si="298"/>
        <v>2.0747697217969865</v>
      </c>
      <c r="CY156" s="67">
        <v>326.32241260000012</v>
      </c>
      <c r="CZ156" s="67">
        <f t="shared" si="259"/>
        <v>57.750074346123043</v>
      </c>
      <c r="DA156" s="67">
        <f t="shared" si="299"/>
        <v>525.09364645714174</v>
      </c>
      <c r="DB156" s="67">
        <v>0</v>
      </c>
      <c r="DC156" s="67">
        <f t="shared" si="260"/>
        <v>0</v>
      </c>
      <c r="DD156" s="67">
        <f t="shared" si="261"/>
        <v>98.474457807999897</v>
      </c>
      <c r="DE156" s="67">
        <f t="shared" si="262"/>
        <v>17.427265305791469</v>
      </c>
      <c r="DF156" s="81">
        <f t="shared" si="263"/>
        <v>2361.136687054</v>
      </c>
      <c r="DG156" s="81">
        <f t="shared" si="264"/>
        <v>1.2527430884759718</v>
      </c>
      <c r="DH156" s="40">
        <f t="shared" si="265"/>
        <v>-215.9241577439999</v>
      </c>
      <c r="DI156" s="40">
        <f>SUMIFS($DH$3:$DH156,$D$3:$D156,D156)</f>
        <v>-1570.9238420650004</v>
      </c>
      <c r="DJ156" s="40">
        <f t="shared" si="280"/>
        <v>-3224.4352715460009</v>
      </c>
      <c r="DK156" s="40">
        <f t="shared" si="266"/>
        <v>-38.212625554852835</v>
      </c>
      <c r="DL156" s="40">
        <f t="shared" si="300"/>
        <v>-658.86891522649705</v>
      </c>
      <c r="DM156" s="73">
        <f t="shared" si="320"/>
        <v>1.4236845613804001</v>
      </c>
      <c r="DN156" s="73">
        <f t="shared" si="320"/>
        <v>-13.866514455690309</v>
      </c>
      <c r="DO156" s="73">
        <f t="shared" si="320"/>
        <v>1.0316029762990615</v>
      </c>
      <c r="DP156" s="67">
        <f t="shared" si="267"/>
        <v>-0.11456240451131704</v>
      </c>
      <c r="DQ156" s="264">
        <f t="shared" si="301"/>
        <v>-1.7107815158754567</v>
      </c>
      <c r="DR156" s="81">
        <f t="shared" si="268"/>
        <v>-197.1986740349999</v>
      </c>
      <c r="DS156" s="81">
        <f t="shared" si="302"/>
        <v>-2329.2049385920009</v>
      </c>
      <c r="DT156" s="81">
        <f t="shared" si="269"/>
        <v>-0.1046272658878568</v>
      </c>
      <c r="DU156" s="264">
        <f t="shared" si="303"/>
        <v>-1.2358011310670451</v>
      </c>
      <c r="DV156" s="70">
        <v>1008.011721373</v>
      </c>
      <c r="DW156" s="70">
        <v>1123.7481077580001</v>
      </c>
      <c r="DX156" s="217">
        <v>90.844616376531278</v>
      </c>
      <c r="DY156" s="218">
        <f t="shared" si="270"/>
        <v>2361.4085400708377</v>
      </c>
      <c r="DZ156" s="218">
        <f t="shared" si="304"/>
        <v>28667.23705902752</v>
      </c>
      <c r="EA156" s="71">
        <f t="shared" si="325"/>
        <v>4.3388475415738759E-2</v>
      </c>
      <c r="EB156" s="219">
        <f t="shared" si="271"/>
        <v>1646.6803357864749</v>
      </c>
      <c r="EC156" s="219">
        <f t="shared" si="305"/>
        <v>19955.509255937177</v>
      </c>
      <c r="ED156" s="71">
        <f t="shared" si="326"/>
        <v>1.6038565005681793E-2</v>
      </c>
      <c r="EE156" s="219">
        <f t="shared" si="272"/>
        <v>2131.4854901475842</v>
      </c>
      <c r="EF156" s="219">
        <f t="shared" si="306"/>
        <v>27917.885301595434</v>
      </c>
      <c r="EG156" s="71">
        <f t="shared" si="327"/>
        <v>8.5687139247943467E-2</v>
      </c>
      <c r="EH156" s="219">
        <f t="shared" si="273"/>
        <v>467.60819446615187</v>
      </c>
      <c r="EI156" s="219">
        <f t="shared" si="307"/>
        <v>4332.3181951874103</v>
      </c>
      <c r="EJ156" s="74">
        <f t="shared" si="328"/>
        <v>0.19787903777430826</v>
      </c>
    </row>
    <row r="157" spans="1:140">
      <c r="A157" s="66">
        <v>42309</v>
      </c>
      <c r="B157" s="86">
        <f t="shared" si="220"/>
        <v>11</v>
      </c>
      <c r="C157" t="str">
        <f t="shared" si="221"/>
        <v>Noviembre</v>
      </c>
      <c r="D157">
        <f t="shared" si="274"/>
        <v>2015</v>
      </c>
      <c r="E157" s="65">
        <f t="shared" si="222"/>
        <v>188477.32697742901</v>
      </c>
      <c r="F157" s="65">
        <f t="shared" si="223"/>
        <v>5638.6973809523806</v>
      </c>
      <c r="G157" s="40">
        <f t="shared" si="224"/>
        <v>2300.4276812950002</v>
      </c>
      <c r="H157" s="67">
        <f t="shared" si="275"/>
        <v>1.2205328450835291</v>
      </c>
      <c r="I157" s="67">
        <f>SUMIFS($G$3:$G157,$D$3:$D157,D157)</f>
        <v>23428.516214793999</v>
      </c>
      <c r="J157" s="14">
        <f t="shared" si="281"/>
        <v>26158.012745283999</v>
      </c>
      <c r="K157" s="14">
        <f t="shared" si="282"/>
        <v>13.878599174115269</v>
      </c>
      <c r="L157" s="71">
        <f t="shared" si="308"/>
        <v>6.6612516585065062E-2</v>
      </c>
      <c r="M157" s="71">
        <f t="shared" si="309"/>
        <v>0.1186469885756154</v>
      </c>
      <c r="N157" s="71">
        <f t="shared" si="321"/>
        <v>8.3648539896989726E-2</v>
      </c>
      <c r="O157" s="67">
        <f t="shared" si="225"/>
        <v>1607.9201815440001</v>
      </c>
      <c r="P157" s="67">
        <f t="shared" si="226"/>
        <v>0.85311066711836137</v>
      </c>
      <c r="Q157" s="67">
        <f>SUMIFS($O$3:$O157,$D$3:$D157,D157)</f>
        <v>16609.028596028002</v>
      </c>
      <c r="R157" s="67">
        <f t="shared" si="278"/>
        <v>18052.561778066</v>
      </c>
      <c r="S157" s="71">
        <f t="shared" si="310"/>
        <v>7.3693977143050038E-3</v>
      </c>
      <c r="T157" s="71">
        <f t="shared" si="311"/>
        <v>3.5381191852080773E-2</v>
      </c>
      <c r="U157" s="71">
        <f t="shared" si="311"/>
        <v>4.6166558522920731E-2</v>
      </c>
      <c r="V157" s="67">
        <v>957.36973695699999</v>
      </c>
      <c r="W157" s="67">
        <f t="shared" si="283"/>
        <v>10192.497206821301</v>
      </c>
      <c r="X157" s="71">
        <f t="shared" si="322"/>
        <v>6.5688275332486556E-2</v>
      </c>
      <c r="Y157" s="71">
        <f t="shared" si="312"/>
        <v>-3.355046499366432E-2</v>
      </c>
      <c r="Z157" s="67">
        <v>654.50088870999991</v>
      </c>
      <c r="AA157" s="67">
        <f t="shared" si="284"/>
        <v>7762.072186163</v>
      </c>
      <c r="AB157" s="71">
        <f t="shared" si="323"/>
        <v>1.322767879734621E-2</v>
      </c>
      <c r="AC157" s="71">
        <f t="shared" si="313"/>
        <v>1.0048158034686283E-2</v>
      </c>
      <c r="AD157" s="67">
        <v>467.216366386</v>
      </c>
      <c r="AE157" s="67">
        <v>341.19696053900003</v>
      </c>
      <c r="AF157" s="71">
        <f t="shared" si="314"/>
        <v>-1.41988957740532E-2</v>
      </c>
      <c r="AG157" s="71">
        <f t="shared" si="315"/>
        <v>5.325566434996043E-2</v>
      </c>
      <c r="AH157" s="67">
        <f t="shared" si="227"/>
        <v>116.181992925</v>
      </c>
      <c r="AI157" s="67">
        <f t="shared" si="228"/>
        <v>6.1642423939359724E-2</v>
      </c>
      <c r="AJ157" s="67">
        <f t="shared" si="229"/>
        <v>95.40535534</v>
      </c>
      <c r="AK157" s="67">
        <f t="shared" si="230"/>
        <v>5.0619009124331024E-2</v>
      </c>
      <c r="AL157" s="67">
        <f t="shared" si="231"/>
        <v>480.92015148600007</v>
      </c>
      <c r="AM157" s="67">
        <f t="shared" si="232"/>
        <v>85.28922887590258</v>
      </c>
      <c r="AN157" s="67">
        <v>336.98818700100003</v>
      </c>
      <c r="AO157" s="67">
        <f t="shared" si="233"/>
        <v>59.763481569227686</v>
      </c>
      <c r="AP157" s="81">
        <f>SUMIFS($AO$3:$AO157,$D$3:$D157,D157)</f>
        <v>549.27364659245325</v>
      </c>
      <c r="AQ157" s="67">
        <v>28.055799999999998</v>
      </c>
      <c r="AR157" s="67">
        <f t="shared" si="234"/>
        <v>4.9755817885834741</v>
      </c>
      <c r="AS157" s="81">
        <f>SUMIFS($AR$3:$AR157,$D$3:$D157,D157)</f>
        <v>70.149771308435305</v>
      </c>
      <c r="AT157" s="67">
        <f t="shared" si="276"/>
        <v>115.87616448500003</v>
      </c>
      <c r="AU157" s="79">
        <f t="shared" si="235"/>
        <v>365.043987001</v>
      </c>
      <c r="AV157" s="40">
        <f t="shared" si="236"/>
        <v>1905.5470584150003</v>
      </c>
      <c r="AW157" s="67">
        <f t="shared" si="237"/>
        <v>1.0110219032569356</v>
      </c>
      <c r="AX157" s="67">
        <f>SUMIFS($AV$3:$AV157,$D$3:$D157,D157)</f>
        <v>21893.436248923001</v>
      </c>
      <c r="AY157" s="67">
        <f t="shared" si="285"/>
        <v>25177.450520607999</v>
      </c>
      <c r="AZ157" s="67">
        <f t="shared" si="286"/>
        <v>13.358344435573999</v>
      </c>
      <c r="BA157" s="262">
        <f t="shared" si="238"/>
        <v>1789.8443172060004</v>
      </c>
      <c r="BB157" s="262">
        <f t="shared" si="239"/>
        <v>0.94963375484433854</v>
      </c>
      <c r="BC157" s="262">
        <f t="shared" si="287"/>
        <v>23151.970309886005</v>
      </c>
      <c r="BD157" s="262">
        <f t="shared" si="288"/>
        <v>12.283689864011365</v>
      </c>
      <c r="BE157" s="260">
        <f t="shared" si="240"/>
        <v>1746.0031729720004</v>
      </c>
      <c r="BF157" s="260">
        <f t="shared" si="241"/>
        <v>0.92637305556709848</v>
      </c>
      <c r="BG157" s="260">
        <f t="shared" si="289"/>
        <v>22228.975739174006</v>
      </c>
      <c r="BH157" s="260">
        <f t="shared" si="290"/>
        <v>11.793978668763708</v>
      </c>
      <c r="BI157" s="71">
        <f t="shared" si="316"/>
        <v>-2.5835732162030833E-2</v>
      </c>
      <c r="BJ157" s="71">
        <f t="shared" si="291"/>
        <v>0.11424933510685475</v>
      </c>
      <c r="BK157" s="74">
        <f t="shared" si="324"/>
        <v>0.10345774694674548</v>
      </c>
      <c r="BL157" s="67">
        <f t="shared" si="242"/>
        <v>1050.0927753690003</v>
      </c>
      <c r="BM157" s="67">
        <f>SUMIFS($BL$3:$BL157,$D$3:$D157,D157)</f>
        <v>11175.895688423003</v>
      </c>
      <c r="BN157" s="67">
        <f t="shared" si="292"/>
        <v>13080.962623884003</v>
      </c>
      <c r="BO157" s="71">
        <f t="shared" si="317"/>
        <v>0.10070542172620267</v>
      </c>
      <c r="BP157" s="71">
        <f t="shared" si="317"/>
        <v>9.2879789001516722E-2</v>
      </c>
      <c r="BQ157" s="71">
        <f t="shared" si="317"/>
        <v>8.9086746358483238E-2</v>
      </c>
      <c r="BR157" s="67">
        <v>696.34196122000003</v>
      </c>
      <c r="BS157" s="67">
        <f t="shared" si="277"/>
        <v>353.75081414900023</v>
      </c>
      <c r="BT157" s="67">
        <f t="shared" si="243"/>
        <v>178.44320237300002</v>
      </c>
      <c r="BU157" s="67">
        <f t="shared" si="244"/>
        <v>43.841144234000005</v>
      </c>
      <c r="BV157" s="67">
        <f t="shared" si="245"/>
        <v>7.7750482553109102</v>
      </c>
      <c r="BW157" s="67">
        <f t="shared" si="246"/>
        <v>2.3260699277239949E-2</v>
      </c>
      <c r="BX157" s="67">
        <f t="shared" si="293"/>
        <v>922.99457071200004</v>
      </c>
      <c r="BY157" s="67">
        <f t="shared" si="247"/>
        <v>299.22473196700003</v>
      </c>
      <c r="BZ157" s="67">
        <f t="shared" si="248"/>
        <v>290.30383565299996</v>
      </c>
      <c r="CA157" s="67">
        <f t="shared" si="249"/>
        <v>43.641368819</v>
      </c>
      <c r="CB157" s="40">
        <f t="shared" si="250"/>
        <v>394.88062287999992</v>
      </c>
      <c r="CC157" s="40">
        <f>SUMIFS($CB$3:$CB157,$D$3:$D157,D157)</f>
        <v>1535.0799658709998</v>
      </c>
      <c r="CD157" s="40">
        <f t="shared" si="279"/>
        <v>980.56222467599946</v>
      </c>
      <c r="CE157" s="73">
        <f t="shared" si="318"/>
        <v>2.9348909105677397</v>
      </c>
      <c r="CF157" s="73">
        <f t="shared" si="318"/>
        <v>-0.33739994447171218</v>
      </c>
      <c r="CG157" s="73">
        <f t="shared" si="318"/>
        <v>-0.25825446450152245</v>
      </c>
      <c r="CH157" s="14">
        <f t="shared" si="251"/>
        <v>70.030469131738414</v>
      </c>
      <c r="CI157" s="14">
        <f t="shared" si="252"/>
        <v>0.20951094182659361</v>
      </c>
      <c r="CJ157" s="14">
        <f t="shared" si="294"/>
        <v>173.18192258679528</v>
      </c>
      <c r="CK157" s="264">
        <f t="shared" si="295"/>
        <v>0.52025473854127091</v>
      </c>
      <c r="CL157" s="81">
        <f t="shared" si="253"/>
        <v>438.72176711399993</v>
      </c>
      <c r="CM157" s="81">
        <f t="shared" si="254"/>
        <v>0.23277164110383358</v>
      </c>
      <c r="CN157" s="40">
        <f t="shared" si="255"/>
        <v>377.28028096799994</v>
      </c>
      <c r="CO157" s="40">
        <f>SUMIFS($CN$3:$CN157,$D$3:$D157,D157)</f>
        <v>3088.4034660239995</v>
      </c>
      <c r="CP157" s="40">
        <f t="shared" si="296"/>
        <v>3919.0834201770003</v>
      </c>
      <c r="CQ157" s="73">
        <f t="shared" si="319"/>
        <v>2.3362272387289496E-2</v>
      </c>
      <c r="CR157" s="73">
        <f t="shared" si="319"/>
        <v>0.25393379820385875</v>
      </c>
      <c r="CS157" s="73">
        <f t="shared" si="319"/>
        <v>0.23894398130128214</v>
      </c>
      <c r="CT157" s="40">
        <f t="shared" si="256"/>
        <v>66.909120223840958</v>
      </c>
      <c r="CU157" s="40">
        <f t="shared" si="257"/>
        <v>0.20017276720673194</v>
      </c>
      <c r="CV157" s="40">
        <f t="shared" si="258"/>
        <v>1.638607420612374</v>
      </c>
      <c r="CW157" s="40">
        <f t="shared" si="297"/>
        <v>771.12671679079949</v>
      </c>
      <c r="CX157" s="267">
        <f t="shared" si="298"/>
        <v>2.079339453199232</v>
      </c>
      <c r="CY157" s="67">
        <v>244.79133388099999</v>
      </c>
      <c r="CZ157" s="67">
        <f t="shared" si="259"/>
        <v>43.412745416682483</v>
      </c>
      <c r="DA157" s="67">
        <f t="shared" si="299"/>
        <v>522.03801228566783</v>
      </c>
      <c r="DB157" s="67">
        <v>0</v>
      </c>
      <c r="DC157" s="67">
        <f t="shared" si="260"/>
        <v>0</v>
      </c>
      <c r="DD157" s="67">
        <f t="shared" si="261"/>
        <v>132.48894708699996</v>
      </c>
      <c r="DE157" s="67">
        <f t="shared" si="262"/>
        <v>23.496374807158467</v>
      </c>
      <c r="DF157" s="81">
        <f t="shared" si="263"/>
        <v>2282.8273393830004</v>
      </c>
      <c r="DG157" s="81">
        <f t="shared" si="264"/>
        <v>1.2111946704636676</v>
      </c>
      <c r="DH157" s="40">
        <f t="shared" si="265"/>
        <v>17.600341911999976</v>
      </c>
      <c r="DI157" s="40">
        <f>SUMIFS($DH$3:$DH157,$D$3:$D157,D157)</f>
        <v>-1553.3235001530004</v>
      </c>
      <c r="DJ157" s="40">
        <f t="shared" si="280"/>
        <v>-2938.5211955010009</v>
      </c>
      <c r="DK157" s="40">
        <f t="shared" si="266"/>
        <v>3.1213489078974588</v>
      </c>
      <c r="DL157" s="40">
        <f t="shared" si="300"/>
        <v>-597.94479420400421</v>
      </c>
      <c r="DM157" s="73">
        <f t="shared" si="320"/>
        <v>-1.0655961274918402</v>
      </c>
      <c r="DN157" s="73">
        <f t="shared" si="320"/>
        <v>9.6232117071160523</v>
      </c>
      <c r="DO157" s="73">
        <f t="shared" si="320"/>
        <v>0.59591282977220006</v>
      </c>
      <c r="DP157" s="67">
        <f t="shared" si="267"/>
        <v>9.3381746198616736E-3</v>
      </c>
      <c r="DQ157" s="264">
        <f t="shared" si="301"/>
        <v>-1.5590847146579607</v>
      </c>
      <c r="DR157" s="81">
        <f t="shared" si="268"/>
        <v>61.441486145999981</v>
      </c>
      <c r="DS157" s="81">
        <f t="shared" si="302"/>
        <v>-2015.5266247890004</v>
      </c>
      <c r="DT157" s="81">
        <f t="shared" si="269"/>
        <v>3.2598873897101623E-2</v>
      </c>
      <c r="DU157" s="264">
        <f t="shared" si="303"/>
        <v>-1.0693735194103047</v>
      </c>
      <c r="DV157" s="70">
        <v>1022.079070627</v>
      </c>
      <c r="DW157" s="70">
        <v>1138.5059858469999</v>
      </c>
      <c r="DX157" s="217">
        <v>91.231463571889108</v>
      </c>
      <c r="DY157" s="218">
        <f t="shared" si="270"/>
        <v>2521.5288577304209</v>
      </c>
      <c r="DZ157" s="218">
        <f t="shared" si="304"/>
        <v>28869.104351490736</v>
      </c>
      <c r="EA157" s="71">
        <f t="shared" si="325"/>
        <v>5.0065200638006013E-2</v>
      </c>
      <c r="EB157" s="219">
        <f t="shared" si="271"/>
        <v>1762.4623332683705</v>
      </c>
      <c r="EC157" s="219">
        <f t="shared" si="305"/>
        <v>19917.505971630755</v>
      </c>
      <c r="ED157" s="71">
        <f t="shared" si="326"/>
        <v>1.403428574520138E-2</v>
      </c>
      <c r="EE157" s="219">
        <f t="shared" si="272"/>
        <v>2088.6950442414595</v>
      </c>
      <c r="EF157" s="219">
        <f t="shared" si="306"/>
        <v>27800.11768563015</v>
      </c>
      <c r="EG157" s="71">
        <f t="shared" si="327"/>
        <v>6.8294264767983393E-2</v>
      </c>
      <c r="EH157" s="219">
        <f t="shared" si="273"/>
        <v>413.54184860874057</v>
      </c>
      <c r="EI157" s="219">
        <f t="shared" si="307"/>
        <v>4330.0032466336634</v>
      </c>
      <c r="EJ157" s="74">
        <f t="shared" si="328"/>
        <v>0.19881942672534092</v>
      </c>
    </row>
    <row r="158" spans="1:140">
      <c r="A158" s="66">
        <v>42339</v>
      </c>
      <c r="B158" s="86">
        <f t="shared" si="220"/>
        <v>12</v>
      </c>
      <c r="C158" t="str">
        <f t="shared" si="221"/>
        <v>Diciembre</v>
      </c>
      <c r="D158">
        <f t="shared" si="274"/>
        <v>2015</v>
      </c>
      <c r="E158" s="65">
        <f t="shared" si="222"/>
        <v>188477.32697742901</v>
      </c>
      <c r="F158" s="65">
        <f t="shared" si="223"/>
        <v>5802.4785714285717</v>
      </c>
      <c r="G158" s="40">
        <f t="shared" si="224"/>
        <v>3136.4019166419994</v>
      </c>
      <c r="H158" s="67">
        <f t="shared" si="275"/>
        <v>1.6640738527757226</v>
      </c>
      <c r="I158" s="67">
        <f>SUMIFS($G$3:$G158,$D$3:$D158,D158)</f>
        <v>26564.918131435999</v>
      </c>
      <c r="J158" s="14">
        <f t="shared" si="281"/>
        <v>26564.918131435999</v>
      </c>
      <c r="K158" s="14">
        <f t="shared" si="282"/>
        <v>14.094490068090398</v>
      </c>
      <c r="L158" s="71">
        <f t="shared" si="308"/>
        <v>7.5727242677363193E-2</v>
      </c>
      <c r="M158" s="71">
        <f t="shared" si="309"/>
        <v>0.14907708495198246</v>
      </c>
      <c r="N158" s="71">
        <f t="shared" si="321"/>
        <v>7.5727242677363193E-2</v>
      </c>
      <c r="O158" s="67">
        <f t="shared" si="225"/>
        <v>1477.9739403059998</v>
      </c>
      <c r="P158" s="67">
        <f t="shared" si="226"/>
        <v>0.78416537628581384</v>
      </c>
      <c r="Q158" s="67">
        <f>SUMIFS($O$3:$O158,$D$3:$D158,D158)</f>
        <v>18087.002536334003</v>
      </c>
      <c r="R158" s="67">
        <f t="shared" si="278"/>
        <v>18087.002536334003</v>
      </c>
      <c r="S158" s="71">
        <f t="shared" si="310"/>
        <v>2.3858653681501085E-2</v>
      </c>
      <c r="T158" s="71">
        <f t="shared" si="311"/>
        <v>3.4429909594880792E-2</v>
      </c>
      <c r="U158" s="71">
        <f t="shared" si="311"/>
        <v>3.4429909594880792E-2</v>
      </c>
      <c r="V158" s="67">
        <v>687.56283835700003</v>
      </c>
      <c r="W158" s="67">
        <f t="shared" si="283"/>
        <v>10249.178751665302</v>
      </c>
      <c r="X158" s="71">
        <f t="shared" si="322"/>
        <v>5.7898084131637439E-2</v>
      </c>
      <c r="Y158" s="71">
        <f t="shared" si="312"/>
        <v>8.984502382116033E-2</v>
      </c>
      <c r="Z158" s="67">
        <v>708.357389227</v>
      </c>
      <c r="AA158" s="67">
        <f t="shared" si="284"/>
        <v>7759.0863374509991</v>
      </c>
      <c r="AB158" s="71">
        <f t="shared" si="323"/>
        <v>4.8453882628536338E-3</v>
      </c>
      <c r="AC158" s="71">
        <f t="shared" si="313"/>
        <v>-4.1974795749110116E-3</v>
      </c>
      <c r="AD158" s="67">
        <v>466.696051947</v>
      </c>
      <c r="AE158" s="67">
        <v>345.68803779499996</v>
      </c>
      <c r="AF158" s="71">
        <f t="shared" si="314"/>
        <v>-1.4308029488329987E-2</v>
      </c>
      <c r="AG158" s="71">
        <f t="shared" si="315"/>
        <v>-3.4849536465542563E-2</v>
      </c>
      <c r="AH158" s="67">
        <f t="shared" si="227"/>
        <v>562.23298731400007</v>
      </c>
      <c r="AI158" s="67">
        <f t="shared" si="228"/>
        <v>0.29830271700602479</v>
      </c>
      <c r="AJ158" s="67">
        <f t="shared" si="229"/>
        <v>368.251766003</v>
      </c>
      <c r="AK158" s="67">
        <f t="shared" si="230"/>
        <v>0.19538252791918032</v>
      </c>
      <c r="AL158" s="67">
        <f t="shared" si="231"/>
        <v>727.94322301899979</v>
      </c>
      <c r="AM158" s="67">
        <f t="shared" si="232"/>
        <v>125.45384081268222</v>
      </c>
      <c r="AN158" s="67">
        <v>361.39938073500002</v>
      </c>
      <c r="AO158" s="67">
        <f t="shared" si="233"/>
        <v>62.28362178096306</v>
      </c>
      <c r="AP158" s="81">
        <f>SUMIFS($AO$3:$AO158,$D$3:$D158,D158)</f>
        <v>611.55726837341626</v>
      </c>
      <c r="AQ158" s="67">
        <v>220.66257999999999</v>
      </c>
      <c r="AR158" s="67">
        <f t="shared" si="234"/>
        <v>38.029021095664781</v>
      </c>
      <c r="AS158" s="81">
        <f>SUMIFS($AR$3:$AR158,$D$3:$D158,D158)</f>
        <v>108.17879240410008</v>
      </c>
      <c r="AT158" s="67">
        <f t="shared" si="276"/>
        <v>145.88126228399977</v>
      </c>
      <c r="AU158" s="79">
        <f t="shared" si="235"/>
        <v>582.06196073499996</v>
      </c>
      <c r="AV158" s="40">
        <f t="shared" si="236"/>
        <v>3445.4144045110002</v>
      </c>
      <c r="AW158" s="67">
        <f t="shared" si="237"/>
        <v>1.828025927449408</v>
      </c>
      <c r="AX158" s="67">
        <f>SUMIFS($AV$3:$AV158,$D$3:$D158,D158)</f>
        <v>25338.850653434001</v>
      </c>
      <c r="AY158" s="67">
        <f t="shared" si="285"/>
        <v>25338.850653434001</v>
      </c>
      <c r="AZ158" s="67">
        <f t="shared" si="286"/>
        <v>13.443978148346957</v>
      </c>
      <c r="BA158" s="262">
        <f t="shared" si="238"/>
        <v>3146.6033785730001</v>
      </c>
      <c r="BB158" s="262">
        <f t="shared" si="239"/>
        <v>1.6694864199500343</v>
      </c>
      <c r="BC158" s="262">
        <f t="shared" si="287"/>
        <v>23278.082052244001</v>
      </c>
      <c r="BD158" s="262">
        <f t="shared" si="288"/>
        <v>12.350600693223782</v>
      </c>
      <c r="BE158" s="260">
        <f t="shared" si="240"/>
        <v>3118.4230057949999</v>
      </c>
      <c r="BF158" s="260">
        <f t="shared" si="241"/>
        <v>1.6545348216703246</v>
      </c>
      <c r="BG158" s="260">
        <f t="shared" si="289"/>
        <v>22384.731332924002</v>
      </c>
      <c r="BH158" s="260">
        <f t="shared" si="290"/>
        <v>11.876617570878789</v>
      </c>
      <c r="BI158" s="71">
        <f t="shared" si="316"/>
        <v>4.9147208103692774E-2</v>
      </c>
      <c r="BJ158" s="71">
        <f t="shared" si="291"/>
        <v>0.10492652791422441</v>
      </c>
      <c r="BK158" s="74">
        <f t="shared" si="324"/>
        <v>0.10492652791422441</v>
      </c>
      <c r="BL158" s="67">
        <f t="shared" si="242"/>
        <v>2017.8795187320004</v>
      </c>
      <c r="BM158" s="67">
        <f>SUMIFS($BL$3:$BL158,$D$3:$D158,D158)</f>
        <v>13193.775207155004</v>
      </c>
      <c r="BN158" s="67">
        <f t="shared" si="292"/>
        <v>13193.775207155004</v>
      </c>
      <c r="BO158" s="71">
        <f t="shared" si="317"/>
        <v>5.9217123121031223E-2</v>
      </c>
      <c r="BP158" s="71">
        <f t="shared" si="317"/>
        <v>8.7593434992811803E-2</v>
      </c>
      <c r="BQ158" s="71">
        <f t="shared" si="317"/>
        <v>8.7593434992811803E-2</v>
      </c>
      <c r="BR158" s="67">
        <v>697.21218537200002</v>
      </c>
      <c r="BS158" s="67">
        <f t="shared" si="277"/>
        <v>1320.6673333600004</v>
      </c>
      <c r="BT158" s="67">
        <f t="shared" si="243"/>
        <v>208.79845698099999</v>
      </c>
      <c r="BU158" s="67">
        <f t="shared" si="244"/>
        <v>28.180372777999999</v>
      </c>
      <c r="BV158" s="67">
        <f t="shared" si="245"/>
        <v>4.8566095386823607</v>
      </c>
      <c r="BW158" s="67">
        <f t="shared" si="246"/>
        <v>1.4951598279709646E-2</v>
      </c>
      <c r="BX158" s="67">
        <f t="shared" si="293"/>
        <v>893.35071932000005</v>
      </c>
      <c r="BY158" s="67">
        <f t="shared" si="247"/>
        <v>615.04317056899993</v>
      </c>
      <c r="BZ158" s="67">
        <f t="shared" si="248"/>
        <v>508.01586128700001</v>
      </c>
      <c r="CA158" s="67">
        <f t="shared" si="249"/>
        <v>67.49702416400001</v>
      </c>
      <c r="CB158" s="40">
        <f t="shared" si="250"/>
        <v>-309.01248786900078</v>
      </c>
      <c r="CC158" s="40">
        <f>SUMIFS($CB$3:$CB158,$D$3:$D158,D158)</f>
        <v>1226.067478001999</v>
      </c>
      <c r="CD158" s="40">
        <f t="shared" si="279"/>
        <v>1226.067478001999</v>
      </c>
      <c r="CE158" s="73">
        <f t="shared" si="318"/>
        <v>-0.44273651695422633</v>
      </c>
      <c r="CF158" s="73">
        <f t="shared" si="318"/>
        <v>-0.30425395389412202</v>
      </c>
      <c r="CG158" s="73">
        <f t="shared" si="318"/>
        <v>-0.30425395389412202</v>
      </c>
      <c r="CH158" s="14">
        <f t="shared" si="251"/>
        <v>-53.255257053525284</v>
      </c>
      <c r="CI158" s="14">
        <f t="shared" si="252"/>
        <v>-0.1639520746736855</v>
      </c>
      <c r="CJ158" s="14">
        <f t="shared" si="294"/>
        <v>239.69540458446704</v>
      </c>
      <c r="CK158" s="264">
        <f t="shared" si="295"/>
        <v>0.65051191974344269</v>
      </c>
      <c r="CL158" s="81">
        <f t="shared" si="253"/>
        <v>-280.83211509100079</v>
      </c>
      <c r="CM158" s="81">
        <f t="shared" si="254"/>
        <v>-0.14900047639397584</v>
      </c>
      <c r="CN158" s="40">
        <f t="shared" si="255"/>
        <v>660.59117247099994</v>
      </c>
      <c r="CO158" s="40">
        <f>SUMIFS($CN$3:$CN158,$D$3:$D158,D158)</f>
        <v>3748.9946384949994</v>
      </c>
      <c r="CP158" s="40">
        <f t="shared" si="296"/>
        <v>3748.9946384949994</v>
      </c>
      <c r="CQ158" s="73">
        <f t="shared" si="319"/>
        <v>-0.20475850034858545</v>
      </c>
      <c r="CR158" s="73">
        <f t="shared" si="319"/>
        <v>0.13824867516691164</v>
      </c>
      <c r="CS158" s="73">
        <f t="shared" si="319"/>
        <v>0.13824867516691164</v>
      </c>
      <c r="CT158" s="40">
        <f t="shared" si="256"/>
        <v>113.84637863614931</v>
      </c>
      <c r="CU158" s="40">
        <f t="shared" si="257"/>
        <v>0.35048840253878849</v>
      </c>
      <c r="CV158" s="40">
        <f t="shared" si="258"/>
        <v>1.9890958231511622</v>
      </c>
      <c r="CW158" s="40">
        <f t="shared" si="297"/>
        <v>705.5568508725213</v>
      </c>
      <c r="CX158" s="267">
        <f t="shared" si="298"/>
        <v>1.9890958231511622</v>
      </c>
      <c r="CY158" s="67">
        <v>311.321252797</v>
      </c>
      <c r="CZ158" s="67">
        <f t="shared" si="259"/>
        <v>53.653149936640375</v>
      </c>
      <c r="DA158" s="67">
        <f t="shared" si="299"/>
        <v>473.71324068951481</v>
      </c>
      <c r="DB158" s="67">
        <v>0</v>
      </c>
      <c r="DC158" s="67">
        <f t="shared" si="260"/>
        <v>0</v>
      </c>
      <c r="DD158" s="67">
        <f t="shared" si="261"/>
        <v>349.26991967399994</v>
      </c>
      <c r="DE158" s="67">
        <f t="shared" si="262"/>
        <v>60.193228699508943</v>
      </c>
      <c r="DF158" s="81">
        <f t="shared" si="263"/>
        <v>4106.0055769820001</v>
      </c>
      <c r="DG158" s="81">
        <f t="shared" si="264"/>
        <v>2.1785143299881966</v>
      </c>
      <c r="DH158" s="40">
        <f t="shared" si="265"/>
        <v>-969.60366034000072</v>
      </c>
      <c r="DI158" s="40">
        <f>SUMIFS($DH$3:$DH158,$D$3:$D158,D158)</f>
        <v>-2522.9271604930009</v>
      </c>
      <c r="DJ158" s="40">
        <f t="shared" si="280"/>
        <v>-2522.9271604930009</v>
      </c>
      <c r="DK158" s="40">
        <f t="shared" si="266"/>
        <v>-167.10163568967459</v>
      </c>
      <c r="DL158" s="40">
        <f t="shared" si="300"/>
        <v>-465.86144628805414</v>
      </c>
      <c r="DM158" s="73">
        <f t="shared" si="320"/>
        <v>-0.30002506963714715</v>
      </c>
      <c r="DN158" s="73">
        <f t="shared" si="320"/>
        <v>0.64744573494562996</v>
      </c>
      <c r="DO158" s="73">
        <f t="shared" si="320"/>
        <v>0.64744573494562996</v>
      </c>
      <c r="DP158" s="67">
        <f t="shared" si="267"/>
        <v>-0.51444047721247399</v>
      </c>
      <c r="DQ158" s="264">
        <f t="shared" si="301"/>
        <v>-1.33858390340772</v>
      </c>
      <c r="DR158" s="81">
        <f t="shared" si="268"/>
        <v>-941.42328756200072</v>
      </c>
      <c r="DS158" s="81">
        <f t="shared" si="302"/>
        <v>-1629.5764411730008</v>
      </c>
      <c r="DT158" s="81">
        <f t="shared" si="269"/>
        <v>-0.49948887893276434</v>
      </c>
      <c r="DU158" s="264">
        <f t="shared" si="303"/>
        <v>-0.86460078106272686</v>
      </c>
      <c r="DV158" s="70">
        <v>1935.582695695</v>
      </c>
      <c r="DW158" s="70">
        <v>2154.6457182180002</v>
      </c>
      <c r="DX158" s="217">
        <v>92.069632495164413</v>
      </c>
      <c r="DY158" s="218">
        <f t="shared" si="270"/>
        <v>3406.5541825712471</v>
      </c>
      <c r="DZ158" s="218">
        <f t="shared" si="304"/>
        <v>29219.016571036718</v>
      </c>
      <c r="EA158" s="71">
        <f t="shared" si="325"/>
        <v>4.3060627946320373E-2</v>
      </c>
      <c r="EB158" s="219">
        <f t="shared" si="271"/>
        <v>1605.278418357567</v>
      </c>
      <c r="EC158" s="219">
        <f t="shared" si="305"/>
        <v>19906.235678550824</v>
      </c>
      <c r="ED158" s="71">
        <f t="shared" si="326"/>
        <v>3.2840473424737837E-3</v>
      </c>
      <c r="EE158" s="219">
        <f t="shared" si="272"/>
        <v>3742.1832922945109</v>
      </c>
      <c r="EF158" s="219">
        <f t="shared" si="306"/>
        <v>27864.679219525071</v>
      </c>
      <c r="EG158" s="71">
        <f t="shared" si="327"/>
        <v>7.1594143166351154E-2</v>
      </c>
      <c r="EH158" s="219">
        <f t="shared" si="273"/>
        <v>717.4908322846785</v>
      </c>
      <c r="EI158" s="219">
        <f t="shared" si="307"/>
        <v>4117.2524840509741</v>
      </c>
      <c r="EJ158" s="74">
        <f t="shared" si="328"/>
        <v>0.1053376891349489</v>
      </c>
    </row>
    <row r="159" spans="1:140">
      <c r="A159" s="72">
        <v>42370</v>
      </c>
      <c r="B159" s="87">
        <f t="shared" si="220"/>
        <v>1</v>
      </c>
      <c r="C159" t="str">
        <f t="shared" si="221"/>
        <v>Enero</v>
      </c>
      <c r="D159">
        <f t="shared" si="274"/>
        <v>2016</v>
      </c>
      <c r="E159" s="65">
        <f t="shared" si="222"/>
        <v>204647.27307504832</v>
      </c>
      <c r="F159" s="65">
        <f t="shared" si="223"/>
        <v>5907.2377500000002</v>
      </c>
      <c r="G159" s="40">
        <f t="shared" si="224"/>
        <v>2104.3460953160002</v>
      </c>
      <c r="H159" s="67">
        <f t="shared" si="275"/>
        <v>1.0282795679101444</v>
      </c>
      <c r="I159" s="67">
        <f>SUMIFS($G$3:$G159,$D$3:$D159,D159)</f>
        <v>2104.3460953160002</v>
      </c>
      <c r="J159" s="14">
        <f t="shared" si="281"/>
        <v>26836.369105146001</v>
      </c>
      <c r="K159" s="14">
        <f t="shared" si="282"/>
        <v>13.113475054859178</v>
      </c>
      <c r="L159" s="71">
        <f t="shared" si="308"/>
        <v>0.14809956691474646</v>
      </c>
      <c r="M159" s="71">
        <f t="shared" si="309"/>
        <v>0.14809956691474646</v>
      </c>
      <c r="N159" s="71">
        <f t="shared" si="321"/>
        <v>8.0075381101618159E-2</v>
      </c>
      <c r="O159" s="67">
        <f t="shared" si="225"/>
        <v>1480.6029829730003</v>
      </c>
      <c r="P159" s="67">
        <f t="shared" si="226"/>
        <v>0.72349020865283309</v>
      </c>
      <c r="Q159" s="67">
        <f>SUMIFS($O$3:$O159,$D$3:$D159,D159)</f>
        <v>1480.6029829730003</v>
      </c>
      <c r="R159" s="67">
        <f t="shared" si="278"/>
        <v>18154.877708507003</v>
      </c>
      <c r="S159" s="71">
        <f t="shared" si="310"/>
        <v>4.8045470368820675E-2</v>
      </c>
      <c r="T159" s="71">
        <f t="shared" si="311"/>
        <v>4.8045470368820675E-2</v>
      </c>
      <c r="U159" s="71">
        <f t="shared" si="311"/>
        <v>3.1962539941321699E-2</v>
      </c>
      <c r="V159" s="67">
        <v>867.40957651899998</v>
      </c>
      <c r="W159" s="67">
        <f t="shared" si="283"/>
        <v>10329.734832136299</v>
      </c>
      <c r="X159" s="71">
        <f t="shared" si="322"/>
        <v>5.8475601379168518E-2</v>
      </c>
      <c r="Y159" s="71">
        <f t="shared" si="312"/>
        <v>0.1023774830709856</v>
      </c>
      <c r="Z159" s="67">
        <v>626.11145028700003</v>
      </c>
      <c r="AA159" s="67">
        <f t="shared" si="284"/>
        <v>7784.5799506219992</v>
      </c>
      <c r="AB159" s="71">
        <f t="shared" si="323"/>
        <v>5.3667115893716311E-3</v>
      </c>
      <c r="AC159" s="71">
        <f t="shared" si="313"/>
        <v>4.2445647790637198E-2</v>
      </c>
      <c r="AD159" s="67">
        <v>584.53052742399996</v>
      </c>
      <c r="AE159" s="67">
        <v>300.26534265100003</v>
      </c>
      <c r="AF159" s="71">
        <f t="shared" si="314"/>
        <v>4.6219192524704411E-2</v>
      </c>
      <c r="AG159" s="71">
        <f t="shared" si="315"/>
        <v>-9.8608638976610541E-3</v>
      </c>
      <c r="AH159" s="67">
        <f t="shared" si="227"/>
        <v>167.33217487799999</v>
      </c>
      <c r="AI159" s="67">
        <f t="shared" si="228"/>
        <v>8.1766139545204633E-2</v>
      </c>
      <c r="AJ159" s="67">
        <f t="shared" si="229"/>
        <v>13.494319379999999</v>
      </c>
      <c r="AK159" s="67">
        <f t="shared" si="230"/>
        <v>6.5939404797499346E-3</v>
      </c>
      <c r="AL159" s="67">
        <f t="shared" si="231"/>
        <v>442.91661808499993</v>
      </c>
      <c r="AM159" s="67">
        <f t="shared" si="232"/>
        <v>74.978634148422401</v>
      </c>
      <c r="AN159" s="67">
        <v>343.91728193699998</v>
      </c>
      <c r="AO159" s="67">
        <f t="shared" si="233"/>
        <v>58.219644526242398</v>
      </c>
      <c r="AP159" s="81">
        <f>SUMIFS($AO$3:$AO159,$D$3:$D159,D159)</f>
        <v>58.219644526242398</v>
      </c>
      <c r="AQ159" s="67">
        <v>0</v>
      </c>
      <c r="AR159" s="67">
        <f t="shared" si="234"/>
        <v>0</v>
      </c>
      <c r="AS159" s="81">
        <f>SUMIFS($AR$3:$AR159,$D$3:$D159,D159)</f>
        <v>0</v>
      </c>
      <c r="AT159" s="67">
        <f t="shared" si="276"/>
        <v>98.999336147999941</v>
      </c>
      <c r="AU159" s="79">
        <f t="shared" si="235"/>
        <v>343.91728193699998</v>
      </c>
      <c r="AV159" s="40">
        <f t="shared" si="236"/>
        <v>1964.4841594950001</v>
      </c>
      <c r="AW159" s="67">
        <f t="shared" si="237"/>
        <v>0.95993664121514277</v>
      </c>
      <c r="AX159" s="67">
        <f>SUMIFS($AV$3:$AV159,$D$3:$D159,D159)</f>
        <v>1964.4841594950001</v>
      </c>
      <c r="AY159" s="67">
        <f t="shared" si="285"/>
        <v>25757.448669827001</v>
      </c>
      <c r="AZ159" s="67">
        <f t="shared" si="286"/>
        <v>12.586265276244957</v>
      </c>
      <c r="BA159" s="262">
        <f t="shared" si="238"/>
        <v>1861.919277423</v>
      </c>
      <c r="BB159" s="262">
        <f t="shared" si="239"/>
        <v>0.90981875763387099</v>
      </c>
      <c r="BC159" s="262">
        <f t="shared" si="287"/>
        <v>23716.958168025001</v>
      </c>
      <c r="BD159" s="262">
        <f t="shared" si="288"/>
        <v>11.589188466404588</v>
      </c>
      <c r="BE159" s="260">
        <f t="shared" si="240"/>
        <v>1526.0771934630002</v>
      </c>
      <c r="BF159" s="260">
        <f t="shared" si="241"/>
        <v>0.74571098384651169</v>
      </c>
      <c r="BG159" s="260">
        <f t="shared" si="289"/>
        <v>22546.072585251</v>
      </c>
      <c r="BH159" s="260">
        <f t="shared" si="290"/>
        <v>11.017040318432631</v>
      </c>
      <c r="BI159" s="71">
        <f t="shared" si="316"/>
        <v>0.27078191900538973</v>
      </c>
      <c r="BJ159" s="71">
        <f t="shared" si="291"/>
        <v>0.27078191900538973</v>
      </c>
      <c r="BK159" s="74">
        <f t="shared" si="324"/>
        <v>0.11371759934123848</v>
      </c>
      <c r="BL159" s="67">
        <f t="shared" si="242"/>
        <v>963.42533363900009</v>
      </c>
      <c r="BM159" s="67">
        <f>SUMIFS($BL$3:$BL159,$D$3:$D159,D159)</f>
        <v>963.42533363900009</v>
      </c>
      <c r="BN159" s="67">
        <f t="shared" si="292"/>
        <v>13207.595181445004</v>
      </c>
      <c r="BO159" s="71">
        <f t="shared" si="317"/>
        <v>1.4553386998020112E-2</v>
      </c>
      <c r="BP159" s="71">
        <f t="shared" si="317"/>
        <v>1.4553386998020112E-2</v>
      </c>
      <c r="BQ159" s="71">
        <f t="shared" si="317"/>
        <v>8.0512674734218859E-2</v>
      </c>
      <c r="BR159" s="67">
        <v>687.98404972599997</v>
      </c>
      <c r="BS159" s="67">
        <f t="shared" si="277"/>
        <v>275.44128391300012</v>
      </c>
      <c r="BT159" s="67">
        <f t="shared" si="243"/>
        <v>109.554978343</v>
      </c>
      <c r="BU159" s="67">
        <f t="shared" si="244"/>
        <v>335.84208395999997</v>
      </c>
      <c r="BV159" s="67">
        <f t="shared" si="245"/>
        <v>56.852643853719947</v>
      </c>
      <c r="BW159" s="67">
        <f t="shared" si="246"/>
        <v>0.16410777378735941</v>
      </c>
      <c r="BX159" s="67">
        <f t="shared" si="293"/>
        <v>1170.8855827739999</v>
      </c>
      <c r="BY159" s="67">
        <f t="shared" si="247"/>
        <v>255.85564789399999</v>
      </c>
      <c r="BZ159" s="67">
        <f t="shared" si="248"/>
        <v>275.85550780300002</v>
      </c>
      <c r="CA159" s="67">
        <f t="shared" si="249"/>
        <v>23.950607856000005</v>
      </c>
      <c r="CB159" s="40">
        <f t="shared" si="250"/>
        <v>139.86193582100009</v>
      </c>
      <c r="CC159" s="40">
        <f>SUMIFS($CB$3:$CB159,$D$3:$D159,D159)</f>
        <v>139.86193582100009</v>
      </c>
      <c r="CD159" s="40">
        <f t="shared" si="279"/>
        <v>1078.9204353189991</v>
      </c>
      <c r="CE159" s="73">
        <f t="shared" si="318"/>
        <v>-0.51269142676297541</v>
      </c>
      <c r="CF159" s="73">
        <f t="shared" si="318"/>
        <v>-0.51269142676297541</v>
      </c>
      <c r="CG159" s="73">
        <f t="shared" si="318"/>
        <v>-0.37246716747499642</v>
      </c>
      <c r="CH159" s="14">
        <f t="shared" si="251"/>
        <v>23.67636816733846</v>
      </c>
      <c r="CI159" s="14">
        <f t="shared" si="252"/>
        <v>6.8342926695001638E-2</v>
      </c>
      <c r="CJ159" s="14">
        <f t="shared" si="294"/>
        <v>202.9936217201498</v>
      </c>
      <c r="CK159" s="264">
        <f t="shared" si="295"/>
        <v>0.52720977861421936</v>
      </c>
      <c r="CL159" s="81">
        <f t="shared" si="253"/>
        <v>475.70401978100006</v>
      </c>
      <c r="CM159" s="81">
        <f t="shared" si="254"/>
        <v>0.23245070048236102</v>
      </c>
      <c r="CN159" s="40">
        <f t="shared" si="255"/>
        <v>36.879908792000002</v>
      </c>
      <c r="CO159" s="40">
        <f>SUMIFS($CN$3:$CN159,$D$3:$D159,D159)</f>
        <v>36.879908792000002</v>
      </c>
      <c r="CP159" s="40">
        <f t="shared" si="296"/>
        <v>3716.6107404949998</v>
      </c>
      <c r="CQ159" s="73">
        <f t="shared" si="319"/>
        <v>-0.46754429910630257</v>
      </c>
      <c r="CR159" s="73">
        <f t="shared" si="319"/>
        <v>-0.46754429910630257</v>
      </c>
      <c r="CS159" s="73">
        <f t="shared" si="319"/>
        <v>0.12285336949422154</v>
      </c>
      <c r="CT159" s="40">
        <f t="shared" si="256"/>
        <v>6.2431732652033514</v>
      </c>
      <c r="CU159" s="40">
        <f t="shared" si="257"/>
        <v>1.8021207044608599E-2</v>
      </c>
      <c r="CV159" s="40">
        <f t="shared" si="258"/>
        <v>1.8021207044608599E-2</v>
      </c>
      <c r="CW159" s="40">
        <f t="shared" si="297"/>
        <v>697.22897967314691</v>
      </c>
      <c r="CX159" s="267">
        <f t="shared" si="298"/>
        <v>1.8161056752180826</v>
      </c>
      <c r="CY159" s="67">
        <v>29.458927858999999</v>
      </c>
      <c r="CZ159" s="67">
        <f t="shared" si="259"/>
        <v>4.986920978252483</v>
      </c>
      <c r="DA159" s="67">
        <f t="shared" si="299"/>
        <v>469.05432447765276</v>
      </c>
      <c r="DB159" s="67">
        <v>0</v>
      </c>
      <c r="DC159" s="67">
        <f t="shared" si="260"/>
        <v>0</v>
      </c>
      <c r="DD159" s="67">
        <f t="shared" si="261"/>
        <v>7.4209809330000027</v>
      </c>
      <c r="DE159" s="67">
        <f t="shared" si="262"/>
        <v>1.2562522869508683</v>
      </c>
      <c r="DF159" s="81">
        <f t="shared" si="263"/>
        <v>2001.364068287</v>
      </c>
      <c r="DG159" s="81">
        <f t="shared" si="264"/>
        <v>0.97795784825975129</v>
      </c>
      <c r="DH159" s="40">
        <f t="shared" si="265"/>
        <v>102.98202702900008</v>
      </c>
      <c r="DI159" s="40">
        <f>SUMIFS($DH$3:$DH159,$D$3:$D159,D159)</f>
        <v>102.98202702900008</v>
      </c>
      <c r="DJ159" s="40">
        <f t="shared" si="280"/>
        <v>-2637.6903051760009</v>
      </c>
      <c r="DK159" s="40">
        <f t="shared" si="266"/>
        <v>17.43319490213511</v>
      </c>
      <c r="DL159" s="40">
        <f t="shared" si="300"/>
        <v>-494.23535795299705</v>
      </c>
      <c r="DM159" s="73">
        <f t="shared" si="320"/>
        <v>-0.52705253476201541</v>
      </c>
      <c r="DN159" s="73">
        <f t="shared" si="320"/>
        <v>-0.52705253476201541</v>
      </c>
      <c r="DO159" s="73">
        <f t="shared" si="320"/>
        <v>0.65823155793518118</v>
      </c>
      <c r="DP159" s="67">
        <f t="shared" si="267"/>
        <v>5.0321719650393032E-2</v>
      </c>
      <c r="DQ159" s="264">
        <f t="shared" si="301"/>
        <v>-1.2888958966038635</v>
      </c>
      <c r="DR159" s="81">
        <f t="shared" si="268"/>
        <v>438.82411098900002</v>
      </c>
      <c r="DS159" s="81">
        <f t="shared" si="302"/>
        <v>-1466.8047224020008</v>
      </c>
      <c r="DT159" s="81">
        <f t="shared" si="269"/>
        <v>0.21442949343775242</v>
      </c>
      <c r="DU159" s="264">
        <f t="shared" si="303"/>
        <v>-0.7167477486319076</v>
      </c>
      <c r="DV159" s="70">
        <v>970.77368041499994</v>
      </c>
      <c r="DW159" s="70">
        <v>1078.573615044</v>
      </c>
      <c r="DX159" s="217">
        <v>94.455190199871055</v>
      </c>
      <c r="DY159" s="218">
        <f t="shared" si="270"/>
        <v>2227.8776749727754</v>
      </c>
      <c r="DZ159" s="218">
        <f t="shared" si="304"/>
        <v>29406.104343919829</v>
      </c>
      <c r="EA159" s="71">
        <f t="shared" si="325"/>
        <v>4.5810935885813198E-2</v>
      </c>
      <c r="EB159" s="219">
        <f t="shared" si="271"/>
        <v>1567.5189260007669</v>
      </c>
      <c r="EC159" s="219">
        <f t="shared" si="305"/>
        <v>19900.78918132776</v>
      </c>
      <c r="ED159" s="71">
        <f t="shared" si="326"/>
        <v>-5.2442349930315046E-4</v>
      </c>
      <c r="EE159" s="219">
        <f t="shared" si="272"/>
        <v>2079.8054139090409</v>
      </c>
      <c r="EF159" s="219">
        <f t="shared" si="306"/>
        <v>28223.257492047749</v>
      </c>
      <c r="EG159" s="71">
        <f t="shared" si="327"/>
        <v>7.8516848405417505E-2</v>
      </c>
      <c r="EH159" s="219">
        <f t="shared" si="273"/>
        <v>39.044872721086691</v>
      </c>
      <c r="EI159" s="219">
        <f t="shared" si="307"/>
        <v>4079.1773536605092</v>
      </c>
      <c r="EJ159" s="74">
        <f t="shared" si="328"/>
        <v>9.0386547912291615E-2</v>
      </c>
    </row>
    <row r="160" spans="1:140">
      <c r="A160" s="66">
        <v>42401</v>
      </c>
      <c r="B160" s="86">
        <f t="shared" si="220"/>
        <v>2</v>
      </c>
      <c r="C160" t="str">
        <f t="shared" si="221"/>
        <v>Febrero</v>
      </c>
      <c r="D160">
        <f t="shared" si="274"/>
        <v>2016</v>
      </c>
      <c r="E160" s="65">
        <f t="shared" si="222"/>
        <v>204647.27307504832</v>
      </c>
      <c r="F160" s="65">
        <f t="shared" si="223"/>
        <v>5792.0097499999993</v>
      </c>
      <c r="G160" s="40">
        <f t="shared" si="224"/>
        <v>2306.6031194690004</v>
      </c>
      <c r="H160" s="67">
        <f t="shared" si="275"/>
        <v>1.127111583169311</v>
      </c>
      <c r="I160" s="67">
        <f>SUMIFS($G$3:$G160,$D$3:$D160,D160)</f>
        <v>4410.9492147850005</v>
      </c>
      <c r="J160" s="14">
        <f t="shared" si="281"/>
        <v>27212.420782107001</v>
      </c>
      <c r="K160" s="14">
        <f t="shared" si="282"/>
        <v>13.297231071399448</v>
      </c>
      <c r="L160" s="71">
        <f t="shared" si="308"/>
        <v>0.17205044356022015</v>
      </c>
      <c r="M160" s="71">
        <f t="shared" si="309"/>
        <v>0.19478977284980692</v>
      </c>
      <c r="N160" s="71">
        <f t="shared" si="321"/>
        <v>8.9380720674048897E-2</v>
      </c>
      <c r="O160" s="67">
        <f t="shared" si="225"/>
        <v>1174.9446919240002</v>
      </c>
      <c r="P160" s="67">
        <f t="shared" si="226"/>
        <v>0.57413161400549129</v>
      </c>
      <c r="Q160" s="67">
        <f>SUMIFS($O$3:$O160,$D$3:$D160,D160)</f>
        <v>2655.5476748970004</v>
      </c>
      <c r="R160" s="67">
        <f t="shared" si="278"/>
        <v>18206.771634881999</v>
      </c>
      <c r="S160" s="71">
        <f t="shared" si="310"/>
        <v>4.6207996972988274E-2</v>
      </c>
      <c r="T160" s="71">
        <f t="shared" si="311"/>
        <v>4.7231686419735963E-2</v>
      </c>
      <c r="U160" s="71">
        <f t="shared" si="311"/>
        <v>3.0381885033412992E-2</v>
      </c>
      <c r="V160" s="67">
        <v>684.45120120599995</v>
      </c>
      <c r="W160" s="67">
        <f t="shared" si="283"/>
        <v>10430.303508732299</v>
      </c>
      <c r="X160" s="71">
        <f t="shared" si="322"/>
        <v>5.8225768279428047E-2</v>
      </c>
      <c r="Y160" s="71">
        <f t="shared" si="312"/>
        <v>0.17224128545921791</v>
      </c>
      <c r="Z160" s="67">
        <v>576.88448399200001</v>
      </c>
      <c r="AA160" s="67">
        <f t="shared" si="284"/>
        <v>7772.1967299240005</v>
      </c>
      <c r="AB160" s="71">
        <f t="shared" si="323"/>
        <v>3.3331766496593751E-3</v>
      </c>
      <c r="AC160" s="71">
        <f t="shared" si="313"/>
        <v>-2.1014592517868413E-2</v>
      </c>
      <c r="AD160" s="67">
        <v>519.04980288799993</v>
      </c>
      <c r="AE160" s="67">
        <v>291.19534494099997</v>
      </c>
      <c r="AF160" s="71">
        <f t="shared" si="314"/>
        <v>0.2196263799228706</v>
      </c>
      <c r="AG160" s="71">
        <f t="shared" si="315"/>
        <v>1.3382871217444636E-2</v>
      </c>
      <c r="AH160" s="67">
        <f t="shared" si="227"/>
        <v>513.92214080899998</v>
      </c>
      <c r="AI160" s="67">
        <f t="shared" si="228"/>
        <v>0.25112581911635551</v>
      </c>
      <c r="AJ160" s="67">
        <f t="shared" si="229"/>
        <v>58.618505891999995</v>
      </c>
      <c r="AK160" s="67">
        <f t="shared" si="230"/>
        <v>2.8643677978793979E-2</v>
      </c>
      <c r="AL160" s="67">
        <f t="shared" si="231"/>
        <v>559.11778084399998</v>
      </c>
      <c r="AM160" s="67">
        <f t="shared" si="232"/>
        <v>96.532603530924646</v>
      </c>
      <c r="AN160" s="67">
        <v>111.39789541499999</v>
      </c>
      <c r="AO160" s="67">
        <f t="shared" si="233"/>
        <v>19.233029677652045</v>
      </c>
      <c r="AP160" s="81">
        <f>SUMIFS($AO$3:$AO160,$D$3:$D160,D160)</f>
        <v>77.452674203894446</v>
      </c>
      <c r="AQ160" s="67">
        <v>0</v>
      </c>
      <c r="AR160" s="67">
        <f t="shared" si="234"/>
        <v>0</v>
      </c>
      <c r="AS160" s="81">
        <f>SUMIFS($AR$3:$AR160,$D$3:$D160,D160)</f>
        <v>0</v>
      </c>
      <c r="AT160" s="67">
        <f t="shared" si="276"/>
        <v>447.71988542899999</v>
      </c>
      <c r="AU160" s="79">
        <f t="shared" si="235"/>
        <v>111.39789541499999</v>
      </c>
      <c r="AV160" s="40">
        <f t="shared" si="236"/>
        <v>2220.6561107080001</v>
      </c>
      <c r="AW160" s="67">
        <f t="shared" si="237"/>
        <v>1.0851139511121852</v>
      </c>
      <c r="AX160" s="67">
        <f>SUMIFS($AV$3:$AV160,$D$3:$D160,D160)</f>
        <v>4185.140270203</v>
      </c>
      <c r="AY160" s="67">
        <f t="shared" si="285"/>
        <v>25946.890530354005</v>
      </c>
      <c r="AZ160" s="67">
        <f t="shared" si="286"/>
        <v>12.678835217529997</v>
      </c>
      <c r="BA160" s="262">
        <f t="shared" si="238"/>
        <v>1963.1081615800001</v>
      </c>
      <c r="BB160" s="262">
        <f t="shared" si="239"/>
        <v>0.95926426581803925</v>
      </c>
      <c r="BC160" s="262">
        <f t="shared" si="287"/>
        <v>23727.697779259001</v>
      </c>
      <c r="BD160" s="262">
        <f t="shared" si="288"/>
        <v>11.594436330728712</v>
      </c>
      <c r="BE160" s="260">
        <f t="shared" si="240"/>
        <v>1921.7870177990001</v>
      </c>
      <c r="BF160" s="260">
        <f t="shared" si="241"/>
        <v>0.93907286861049044</v>
      </c>
      <c r="BG160" s="260">
        <f t="shared" si="289"/>
        <v>22711.605032016003</v>
      </c>
      <c r="BH160" s="260">
        <f t="shared" si="290"/>
        <v>11.097927028662237</v>
      </c>
      <c r="BI160" s="71">
        <f t="shared" si="316"/>
        <v>9.3265326643961366E-2</v>
      </c>
      <c r="BJ160" s="71">
        <f t="shared" si="291"/>
        <v>0.16998121664736154</v>
      </c>
      <c r="BK160" s="74">
        <f t="shared" si="324"/>
        <v>0.10751645290546841</v>
      </c>
      <c r="BL160" s="67">
        <f t="shared" si="242"/>
        <v>993.1918995489998</v>
      </c>
      <c r="BM160" s="67">
        <f>SUMIFS($BL$3:$BL160,$D$3:$D160,D160)</f>
        <v>1956.6172331879998</v>
      </c>
      <c r="BN160" s="67">
        <f t="shared" si="292"/>
        <v>13202.655501382002</v>
      </c>
      <c r="BO160" s="71">
        <f t="shared" si="317"/>
        <v>-4.9489267386173541E-3</v>
      </c>
      <c r="BP160" s="71">
        <f t="shared" si="317"/>
        <v>4.5592882947205204E-3</v>
      </c>
      <c r="BQ160" s="71">
        <f t="shared" si="317"/>
        <v>7.0593985636330014E-2</v>
      </c>
      <c r="BR160" s="67">
        <v>690.50206078999997</v>
      </c>
      <c r="BS160" s="67">
        <f t="shared" si="277"/>
        <v>302.68983875899983</v>
      </c>
      <c r="BT160" s="67">
        <f t="shared" si="243"/>
        <v>307.56689886499998</v>
      </c>
      <c r="BU160" s="67">
        <f t="shared" si="244"/>
        <v>41.321143781000004</v>
      </c>
      <c r="BV160" s="67">
        <f t="shared" si="245"/>
        <v>7.1341633672146374</v>
      </c>
      <c r="BW160" s="67">
        <f t="shared" si="246"/>
        <v>2.0191397207548766E-2</v>
      </c>
      <c r="BX160" s="67">
        <f t="shared" si="293"/>
        <v>1016.092747243</v>
      </c>
      <c r="BY160" s="67">
        <f t="shared" si="247"/>
        <v>576.48235894000004</v>
      </c>
      <c r="BZ160" s="67">
        <f t="shared" si="248"/>
        <v>289.79147610899997</v>
      </c>
      <c r="CA160" s="67">
        <f t="shared" si="249"/>
        <v>12.302333464</v>
      </c>
      <c r="CB160" s="40">
        <f t="shared" si="250"/>
        <v>85.947008761000234</v>
      </c>
      <c r="CC160" s="40">
        <f>SUMIFS($CB$3:$CB160,$D$3:$D160,D160)</f>
        <v>225.80894458200032</v>
      </c>
      <c r="CD160" s="40">
        <f t="shared" si="279"/>
        <v>1265.5302517529994</v>
      </c>
      <c r="CE160" s="73">
        <f t="shared" si="318"/>
        <v>-1.8538109630340964</v>
      </c>
      <c r="CF160" s="73">
        <f t="shared" si="318"/>
        <v>0.21177131558442275</v>
      </c>
      <c r="CG160" s="73">
        <f t="shared" si="318"/>
        <v>-0.18443400762889972</v>
      </c>
      <c r="CH160" s="14">
        <f t="shared" si="251"/>
        <v>14.838892279316388</v>
      </c>
      <c r="CI160" s="14">
        <f t="shared" si="252"/>
        <v>4.1997632057125783E-2</v>
      </c>
      <c r="CJ160" s="14">
        <f t="shared" si="294"/>
        <v>238.97995941488057</v>
      </c>
      <c r="CK160" s="264">
        <f t="shared" si="295"/>
        <v>0.6183958538694545</v>
      </c>
      <c r="CL160" s="81">
        <f t="shared" si="253"/>
        <v>127.26815254200024</v>
      </c>
      <c r="CM160" s="81">
        <f t="shared" si="254"/>
        <v>6.2189029264674553E-2</v>
      </c>
      <c r="CN160" s="40">
        <f t="shared" si="255"/>
        <v>214.13003094599998</v>
      </c>
      <c r="CO160" s="40">
        <f>SUMIFS($CN$3:$CN160,$D$3:$D160,D160)</f>
        <v>251.00993973799999</v>
      </c>
      <c r="CP160" s="40">
        <f t="shared" si="296"/>
        <v>3666.750670807</v>
      </c>
      <c r="CQ160" s="73">
        <f t="shared" si="319"/>
        <v>-0.18887098254160217</v>
      </c>
      <c r="CR160" s="73">
        <f t="shared" si="319"/>
        <v>-0.24679070779166334</v>
      </c>
      <c r="CS160" s="73">
        <f t="shared" si="319"/>
        <v>4.2322810122055632E-2</v>
      </c>
      <c r="CT160" s="40">
        <f t="shared" si="256"/>
        <v>36.969901672903781</v>
      </c>
      <c r="CU160" s="40">
        <f t="shared" si="257"/>
        <v>0.1046337083941862</v>
      </c>
      <c r="CV160" s="40">
        <f t="shared" si="258"/>
        <v>0.1226549154387948</v>
      </c>
      <c r="CW160" s="40">
        <f t="shared" si="297"/>
        <v>678.73930921189628</v>
      </c>
      <c r="CX160" s="267">
        <f t="shared" si="298"/>
        <v>1.7917417690009132</v>
      </c>
      <c r="CY160" s="67">
        <v>182.79470340800003</v>
      </c>
      <c r="CZ160" s="67">
        <f t="shared" si="259"/>
        <v>31.559805887412406</v>
      </c>
      <c r="DA160" s="67">
        <f t="shared" si="299"/>
        <v>454.27261767519241</v>
      </c>
      <c r="DB160" s="67">
        <v>0</v>
      </c>
      <c r="DC160" s="67">
        <f t="shared" si="260"/>
        <v>0</v>
      </c>
      <c r="DD160" s="67">
        <f t="shared" si="261"/>
        <v>31.335327537999945</v>
      </c>
      <c r="DE160" s="67">
        <f t="shared" si="262"/>
        <v>5.4100957854913743</v>
      </c>
      <c r="DF160" s="81">
        <f t="shared" si="263"/>
        <v>2434.7861416539999</v>
      </c>
      <c r="DG160" s="81">
        <f t="shared" si="264"/>
        <v>1.1897476595063714</v>
      </c>
      <c r="DH160" s="40">
        <f t="shared" si="265"/>
        <v>-128.18302218499974</v>
      </c>
      <c r="DI160" s="40">
        <f>SUMIFS($DH$3:$DH160,$D$3:$D160,D160)</f>
        <v>-25.200995155999664</v>
      </c>
      <c r="DJ160" s="40">
        <f t="shared" si="280"/>
        <v>-2401.2204190540006</v>
      </c>
      <c r="DK160" s="40">
        <f t="shared" si="266"/>
        <v>-22.131009393587391</v>
      </c>
      <c r="DL160" s="40">
        <f t="shared" si="300"/>
        <v>-439.75934979701572</v>
      </c>
      <c r="DM160" s="73">
        <f t="shared" si="320"/>
        <v>-0.64847936417092034</v>
      </c>
      <c r="DN160" s="73">
        <f t="shared" si="320"/>
        <v>-0.8284569911693993</v>
      </c>
      <c r="DO160" s="73">
        <f t="shared" si="320"/>
        <v>0.22128378640502144</v>
      </c>
      <c r="DP160" s="67">
        <f t="shared" si="267"/>
        <v>-6.2636076337060406E-2</v>
      </c>
      <c r="DQ160" s="264">
        <f t="shared" si="301"/>
        <v>-1.1733459151314585</v>
      </c>
      <c r="DR160" s="81">
        <f t="shared" si="268"/>
        <v>-86.861878403999739</v>
      </c>
      <c r="DS160" s="81">
        <f t="shared" si="302"/>
        <v>-1385.1276718110005</v>
      </c>
      <c r="DT160" s="81">
        <f t="shared" si="269"/>
        <v>-4.2444679129511644E-2</v>
      </c>
      <c r="DU160" s="264">
        <f t="shared" si="303"/>
        <v>-0.67683661306498133</v>
      </c>
      <c r="DV160" s="70">
        <v>1023.502194353</v>
      </c>
      <c r="DW160" s="70">
        <v>1136.1814407270001</v>
      </c>
      <c r="DX160" s="217">
        <v>94.906511927788515</v>
      </c>
      <c r="DY160" s="218">
        <f t="shared" si="270"/>
        <v>2430.3949988426766</v>
      </c>
      <c r="DZ160" s="218">
        <f t="shared" si="304"/>
        <v>29697.724137526857</v>
      </c>
      <c r="EA160" s="71">
        <f t="shared" si="325"/>
        <v>5.3085635264785935E-2</v>
      </c>
      <c r="EB160" s="219">
        <f t="shared" si="271"/>
        <v>1238.0021855802474</v>
      </c>
      <c r="EC160" s="219">
        <f t="shared" si="305"/>
        <v>19894.611554503368</v>
      </c>
      <c r="ED160" s="71">
        <f t="shared" si="326"/>
        <v>-3.2427498621576678E-3</v>
      </c>
      <c r="EE160" s="219">
        <f t="shared" si="272"/>
        <v>2339.8353449103997</v>
      </c>
      <c r="EF160" s="219">
        <f t="shared" si="306"/>
        <v>28312.797621221915</v>
      </c>
      <c r="EG160" s="71">
        <f t="shared" si="327"/>
        <v>7.0859142338219883E-2</v>
      </c>
      <c r="EH160" s="219">
        <f t="shared" si="273"/>
        <v>225.6220638568247</v>
      </c>
      <c r="EI160" s="219">
        <f t="shared" si="307"/>
        <v>4012.336098886381</v>
      </c>
      <c r="EJ160" s="74">
        <f t="shared" si="328"/>
        <v>1.0832244678793401E-2</v>
      </c>
    </row>
    <row r="161" spans="1:140">
      <c r="A161" s="66">
        <v>42430</v>
      </c>
      <c r="B161" s="86">
        <f t="shared" si="220"/>
        <v>3</v>
      </c>
      <c r="C161" t="str">
        <f t="shared" si="221"/>
        <v>Marzo</v>
      </c>
      <c r="D161">
        <f t="shared" si="274"/>
        <v>2016</v>
      </c>
      <c r="E161" s="65">
        <f t="shared" si="222"/>
        <v>204647.27307504832</v>
      </c>
      <c r="F161" s="65">
        <f t="shared" si="223"/>
        <v>5694.6371428571429</v>
      </c>
      <c r="G161" s="40">
        <f t="shared" si="224"/>
        <v>1934.983097631</v>
      </c>
      <c r="H161" s="67">
        <f t="shared" si="275"/>
        <v>0.94552107563212062</v>
      </c>
      <c r="I161" s="67">
        <f>SUMIFS($G$3:$G161,$D$3:$D161,D161)</f>
        <v>6345.9323124160001</v>
      </c>
      <c r="J161" s="14">
        <f t="shared" si="281"/>
        <v>27258.850828675</v>
      </c>
      <c r="K161" s="14">
        <f t="shared" si="282"/>
        <v>13.319918911735817</v>
      </c>
      <c r="L161" s="71">
        <f t="shared" si="308"/>
        <v>0.12277649407045632</v>
      </c>
      <c r="M161" s="71">
        <f t="shared" si="309"/>
        <v>2.458498401295417E-2</v>
      </c>
      <c r="N161" s="71">
        <f t="shared" si="321"/>
        <v>8.2728005770891011E-2</v>
      </c>
      <c r="O161" s="67">
        <f t="shared" si="225"/>
        <v>1430.0887423899999</v>
      </c>
      <c r="P161" s="67">
        <f t="shared" si="226"/>
        <v>0.69880664467273756</v>
      </c>
      <c r="Q161" s="67">
        <f>SUMIFS($O$3:$O161,$D$3:$D161,D161)</f>
        <v>4085.6364172870003</v>
      </c>
      <c r="R161" s="67">
        <f t="shared" si="278"/>
        <v>18226.055760722</v>
      </c>
      <c r="S161" s="71">
        <f t="shared" si="310"/>
        <v>1.3668884843287099E-2</v>
      </c>
      <c r="T161" s="71">
        <f t="shared" si="311"/>
        <v>3.523382571491096E-2</v>
      </c>
      <c r="U161" s="71">
        <f t="shared" si="311"/>
        <v>2.1949032433264293E-2</v>
      </c>
      <c r="V161" s="67">
        <v>810.79264540700001</v>
      </c>
      <c r="W161" s="67">
        <f t="shared" si="283"/>
        <v>10518.946351419301</v>
      </c>
      <c r="X161" s="71">
        <f t="shared" si="322"/>
        <v>5.9531477249261666E-2</v>
      </c>
      <c r="Y161" s="71">
        <f t="shared" si="312"/>
        <v>0.1227485521052889</v>
      </c>
      <c r="Z161" s="67">
        <v>577.56757059699999</v>
      </c>
      <c r="AA161" s="67">
        <f t="shared" si="284"/>
        <v>7715.702707255</v>
      </c>
      <c r="AB161" s="71">
        <f t="shared" si="323"/>
        <v>-9.7148489576969199E-3</v>
      </c>
      <c r="AC161" s="71">
        <f t="shared" si="313"/>
        <v>-8.9098635320275288E-2</v>
      </c>
      <c r="AD161" s="67">
        <v>517.33491058499999</v>
      </c>
      <c r="AE161" s="67">
        <v>299.09219682499997</v>
      </c>
      <c r="AF161" s="71">
        <f t="shared" si="314"/>
        <v>0.10219433136697686</v>
      </c>
      <c r="AG161" s="71">
        <f t="shared" si="315"/>
        <v>-9.0291953474149866E-2</v>
      </c>
      <c r="AH161" s="67">
        <f t="shared" si="227"/>
        <v>89.306564304000005</v>
      </c>
      <c r="AI161" s="67">
        <f t="shared" si="228"/>
        <v>4.3639264262880978E-2</v>
      </c>
      <c r="AJ161" s="67">
        <f t="shared" si="229"/>
        <v>111.10193158799999</v>
      </c>
      <c r="AK161" s="67">
        <f t="shared" si="230"/>
        <v>5.4289475700590763E-2</v>
      </c>
      <c r="AL161" s="67">
        <f t="shared" si="231"/>
        <v>304.48585934900001</v>
      </c>
      <c r="AM161" s="67">
        <f t="shared" si="232"/>
        <v>53.46887812350267</v>
      </c>
      <c r="AN161" s="67">
        <v>170.13176654599999</v>
      </c>
      <c r="AO161" s="67">
        <f t="shared" si="233"/>
        <v>29.875787039284578</v>
      </c>
      <c r="AP161" s="81">
        <f>SUMIFS($AO$3:$AO161,$D$3:$D161,D161)</f>
        <v>107.32846124317902</v>
      </c>
      <c r="AQ161" s="67">
        <v>27.017807999999999</v>
      </c>
      <c r="AR161" s="67">
        <f t="shared" si="234"/>
        <v>4.7444301229778585</v>
      </c>
      <c r="AS161" s="81">
        <f>SUMIFS($AR$3:$AR161,$D$3:$D161,D161)</f>
        <v>4.7444301229778585</v>
      </c>
      <c r="AT161" s="67">
        <f t="shared" si="276"/>
        <v>107.33628480300001</v>
      </c>
      <c r="AU161" s="79">
        <f t="shared" si="235"/>
        <v>197.149574546</v>
      </c>
      <c r="AV161" s="40">
        <f t="shared" si="236"/>
        <v>2068.5652801720003</v>
      </c>
      <c r="AW161" s="67">
        <f t="shared" si="237"/>
        <v>1.0107954281967957</v>
      </c>
      <c r="AX161" s="67">
        <f>SUMIFS($AV$3:$AV161,$D$3:$D161,D161)</f>
        <v>6253.7055503749998</v>
      </c>
      <c r="AY161" s="67">
        <f t="shared" si="285"/>
        <v>26050.632431864004</v>
      </c>
      <c r="AZ161" s="67">
        <f t="shared" si="286"/>
        <v>12.729528246540919</v>
      </c>
      <c r="BA161" s="262">
        <f t="shared" si="238"/>
        <v>1884.4217861590002</v>
      </c>
      <c r="BB161" s="262">
        <f t="shared" si="239"/>
        <v>0.92081451066682152</v>
      </c>
      <c r="BC161" s="262">
        <f t="shared" si="287"/>
        <v>23804.944780730002</v>
      </c>
      <c r="BD161" s="262">
        <f t="shared" si="288"/>
        <v>11.632182742058941</v>
      </c>
      <c r="BE161" s="260">
        <f t="shared" si="240"/>
        <v>1825.1885317400001</v>
      </c>
      <c r="BF161" s="260">
        <f t="shared" si="241"/>
        <v>0.89187043849378156</v>
      </c>
      <c r="BG161" s="260">
        <f t="shared" si="289"/>
        <v>22795.847180053002</v>
      </c>
      <c r="BH161" s="260">
        <f t="shared" si="290"/>
        <v>11.139091587940827</v>
      </c>
      <c r="BI161" s="71">
        <f t="shared" si="316"/>
        <v>5.2799606639781338E-2</v>
      </c>
      <c r="BJ161" s="71">
        <f t="shared" si="291"/>
        <v>0.12843586590513345</v>
      </c>
      <c r="BK161" s="74">
        <f t="shared" si="324"/>
        <v>0.10166845013689074</v>
      </c>
      <c r="BL161" s="67">
        <f t="shared" si="242"/>
        <v>1027.3979946739998</v>
      </c>
      <c r="BM161" s="67">
        <f>SUMIFS($BL$3:$BL161,$D$3:$D161,D161)</f>
        <v>2984.0152278619998</v>
      </c>
      <c r="BN161" s="67">
        <f t="shared" si="292"/>
        <v>13210.965114570001</v>
      </c>
      <c r="BO161" s="71">
        <f t="shared" si="317"/>
        <v>8.1539671523709334E-3</v>
      </c>
      <c r="BP161" s="71">
        <f t="shared" si="317"/>
        <v>5.7940409556735961E-3</v>
      </c>
      <c r="BQ161" s="71">
        <f t="shared" si="317"/>
        <v>6.3273457085563534E-2</v>
      </c>
      <c r="BR161" s="67">
        <v>693.1913313</v>
      </c>
      <c r="BS161" s="67">
        <f t="shared" si="277"/>
        <v>334.20666337399985</v>
      </c>
      <c r="BT161" s="67">
        <f t="shared" si="243"/>
        <v>206.57405407600004</v>
      </c>
      <c r="BU161" s="67">
        <f t="shared" si="244"/>
        <v>59.233254418999998</v>
      </c>
      <c r="BV161" s="67">
        <f t="shared" si="245"/>
        <v>10.401585374635685</v>
      </c>
      <c r="BW161" s="67">
        <f t="shared" si="246"/>
        <v>2.8944072173039882E-2</v>
      </c>
      <c r="BX161" s="67">
        <f t="shared" si="293"/>
        <v>1009.0976006770001</v>
      </c>
      <c r="BY161" s="67">
        <f t="shared" si="247"/>
        <v>373.11395542700001</v>
      </c>
      <c r="BZ161" s="67">
        <f t="shared" si="248"/>
        <v>337.93845605000001</v>
      </c>
      <c r="CA161" s="67">
        <f t="shared" si="249"/>
        <v>64.307565525999991</v>
      </c>
      <c r="CB161" s="40">
        <f t="shared" si="250"/>
        <v>-133.58218254100029</v>
      </c>
      <c r="CC161" s="40">
        <f>SUMIFS($CB$3:$CB161,$D$3:$D161,D161)</f>
        <v>92.226762041000029</v>
      </c>
      <c r="CD161" s="40">
        <f t="shared" si="279"/>
        <v>1208.2183968109994</v>
      </c>
      <c r="CE161" s="73">
        <f t="shared" si="318"/>
        <v>0.75143055951357085</v>
      </c>
      <c r="CF161" s="73">
        <f t="shared" si="318"/>
        <v>-0.16215257287087315</v>
      </c>
      <c r="CG161" s="73">
        <f t="shared" si="318"/>
        <v>-0.21008602156715195</v>
      </c>
      <c r="CH161" s="14">
        <f t="shared" si="251"/>
        <v>-23.457540698366387</v>
      </c>
      <c r="CI161" s="14">
        <f t="shared" si="252"/>
        <v>-6.5274352564675023E-2</v>
      </c>
      <c r="CJ161" s="14">
        <f t="shared" si="294"/>
        <v>231.5287520741376</v>
      </c>
      <c r="CK161" s="264">
        <f t="shared" si="295"/>
        <v>0.59039066519489913</v>
      </c>
      <c r="CL161" s="81">
        <f t="shared" si="253"/>
        <v>-74.348928122000302</v>
      </c>
      <c r="CM161" s="81">
        <f t="shared" si="254"/>
        <v>-3.6330280391635141E-2</v>
      </c>
      <c r="CN161" s="40">
        <f t="shared" si="255"/>
        <v>290.12791172599998</v>
      </c>
      <c r="CO161" s="40">
        <f>SUMIFS($CN$3:$CN161,$D$3:$D161,D161)</f>
        <v>541.13785146399994</v>
      </c>
      <c r="CP161" s="40">
        <f t="shared" si="296"/>
        <v>3724.8730533659996</v>
      </c>
      <c r="CQ161" s="73">
        <f t="shared" si="319"/>
        <v>0.25052154044640429</v>
      </c>
      <c r="CR161" s="73">
        <f t="shared" si="319"/>
        <v>-4.267347622604678E-2</v>
      </c>
      <c r="CS161" s="73">
        <f t="shared" si="319"/>
        <v>5.3432139432888937E-2</v>
      </c>
      <c r="CT161" s="40">
        <f t="shared" si="256"/>
        <v>50.947567763805843</v>
      </c>
      <c r="CU161" s="40">
        <f t="shared" si="257"/>
        <v>0.14176974233104206</v>
      </c>
      <c r="CV161" s="40">
        <f t="shared" si="258"/>
        <v>0.26442465776983681</v>
      </c>
      <c r="CW161" s="40">
        <f t="shared" si="297"/>
        <v>680.99745924849276</v>
      </c>
      <c r="CX161" s="267">
        <f t="shared" si="298"/>
        <v>1.8201430184706213</v>
      </c>
      <c r="CY161" s="67">
        <v>187.93566202399998</v>
      </c>
      <c r="CZ161" s="67">
        <f t="shared" si="259"/>
        <v>33.002218984177091</v>
      </c>
      <c r="DA161" s="67">
        <f t="shared" si="299"/>
        <v>451.82662235777576</v>
      </c>
      <c r="DB161" s="67">
        <v>0</v>
      </c>
      <c r="DC161" s="67">
        <f t="shared" si="260"/>
        <v>0</v>
      </c>
      <c r="DD161" s="67">
        <f t="shared" si="261"/>
        <v>102.192249702</v>
      </c>
      <c r="DE161" s="67">
        <f t="shared" si="262"/>
        <v>17.945348779628752</v>
      </c>
      <c r="DF161" s="81">
        <f t="shared" si="263"/>
        <v>2358.6931918980004</v>
      </c>
      <c r="DG161" s="81">
        <f t="shared" si="264"/>
        <v>1.1525651705278377</v>
      </c>
      <c r="DH161" s="40">
        <f t="shared" si="265"/>
        <v>-423.71009426700027</v>
      </c>
      <c r="DI161" s="40">
        <f>SUMIFS($DH$3:$DH161,$D$3:$D161,D161)</f>
        <v>-448.91108942299991</v>
      </c>
      <c r="DJ161" s="40">
        <f t="shared" si="280"/>
        <v>-2516.6546565550007</v>
      </c>
      <c r="DK161" s="40">
        <f t="shared" si="266"/>
        <v>-74.405108462172223</v>
      </c>
      <c r="DL161" s="40">
        <f t="shared" si="300"/>
        <v>-449.46870717435507</v>
      </c>
      <c r="DM161" s="73">
        <f t="shared" si="320"/>
        <v>0.37445111242889717</v>
      </c>
      <c r="DN161" s="73">
        <f t="shared" si="320"/>
        <v>-1.3780162618966973E-2</v>
      </c>
      <c r="DO161" s="73">
        <f t="shared" si="320"/>
        <v>0.25432397945028895</v>
      </c>
      <c r="DP161" s="67">
        <f t="shared" si="267"/>
        <v>-0.20704409489571704</v>
      </c>
      <c r="DQ161" s="264">
        <f t="shared" si="301"/>
        <v>-1.2297523532757224</v>
      </c>
      <c r="DR161" s="81">
        <f t="shared" si="268"/>
        <v>-364.47683984800028</v>
      </c>
      <c r="DS161" s="81">
        <f t="shared" si="302"/>
        <v>-1507.5570558780005</v>
      </c>
      <c r="DT161" s="81">
        <f t="shared" si="269"/>
        <v>-0.17810002272267719</v>
      </c>
      <c r="DU161" s="264">
        <f t="shared" si="303"/>
        <v>-0.73666119915761041</v>
      </c>
      <c r="DV161" s="70">
        <v>1013.631989778</v>
      </c>
      <c r="DW161" s="70">
        <v>1125.249867837</v>
      </c>
      <c r="DX161" s="217">
        <v>94.455190199871055</v>
      </c>
      <c r="DY161" s="218">
        <f t="shared" si="270"/>
        <v>2048.5725490960276</v>
      </c>
      <c r="DZ161" s="218">
        <f t="shared" si="304"/>
        <v>29652.55416896833</v>
      </c>
      <c r="EA161" s="71">
        <f t="shared" si="325"/>
        <v>4.5251369781625472E-2</v>
      </c>
      <c r="EB161" s="219">
        <f t="shared" si="271"/>
        <v>1514.0393443323478</v>
      </c>
      <c r="EC161" s="219">
        <f t="shared" si="305"/>
        <v>19844.563722088718</v>
      </c>
      <c r="ED161" s="71">
        <f t="shared" si="326"/>
        <v>-1.297418695746555E-2</v>
      </c>
      <c r="EE161" s="219">
        <f t="shared" si="272"/>
        <v>2189.9964160728823</v>
      </c>
      <c r="EF161" s="219">
        <f t="shared" si="306"/>
        <v>28324.494494546572</v>
      </c>
      <c r="EG161" s="71">
        <f t="shared" si="327"/>
        <v>6.3612310303177599E-2</v>
      </c>
      <c r="EH161" s="219">
        <f t="shared" si="273"/>
        <v>307.15931132220203</v>
      </c>
      <c r="EI161" s="219">
        <f t="shared" si="307"/>
        <v>4062.2827041771197</v>
      </c>
      <c r="EJ161" s="74">
        <f t="shared" si="328"/>
        <v>1.9876011309283736E-2</v>
      </c>
    </row>
    <row r="162" spans="1:140">
      <c r="A162" s="66">
        <v>42461</v>
      </c>
      <c r="B162" s="86">
        <f t="shared" si="220"/>
        <v>4</v>
      </c>
      <c r="C162" t="str">
        <f t="shared" si="221"/>
        <v>Abril</v>
      </c>
      <c r="D162">
        <f t="shared" si="274"/>
        <v>2016</v>
      </c>
      <c r="E162" s="65">
        <f t="shared" si="222"/>
        <v>204647.27307504832</v>
      </c>
      <c r="F162" s="65">
        <f t="shared" si="223"/>
        <v>5567.504047619047</v>
      </c>
      <c r="G162" s="40">
        <f t="shared" si="224"/>
        <v>2256.5545515949998</v>
      </c>
      <c r="H162" s="67">
        <f t="shared" si="275"/>
        <v>1.1026555681333099</v>
      </c>
      <c r="I162" s="67">
        <f>SUMIFS($G$3:$G162,$D$3:$D162,D162)</f>
        <v>8602.4868640109999</v>
      </c>
      <c r="J162" s="14">
        <f t="shared" si="281"/>
        <v>27281.618514209</v>
      </c>
      <c r="K162" s="14">
        <f t="shared" si="282"/>
        <v>13.331044242257887</v>
      </c>
      <c r="L162" s="71">
        <f t="shared" si="308"/>
        <v>9.0885086031454954E-2</v>
      </c>
      <c r="M162" s="71">
        <f t="shared" si="309"/>
        <v>1.0192416241638913E-2</v>
      </c>
      <c r="N162" s="71">
        <f t="shared" si="321"/>
        <v>7.2436827866541265E-2</v>
      </c>
      <c r="O162" s="67">
        <f t="shared" si="225"/>
        <v>1844.0988859499998</v>
      </c>
      <c r="P162" s="67">
        <f t="shared" si="226"/>
        <v>0.90111090083948076</v>
      </c>
      <c r="Q162" s="67">
        <f>SUMIFS($O$3:$O162,$D$3:$D162,D162)</f>
        <v>5929.7353032370002</v>
      </c>
      <c r="R162" s="67">
        <f t="shared" si="278"/>
        <v>18291.532493051</v>
      </c>
      <c r="S162" s="71">
        <f t="shared" si="310"/>
        <v>3.6813177096495231E-2</v>
      </c>
      <c r="T162" s="71">
        <f t="shared" si="311"/>
        <v>3.5724475252459031E-2</v>
      </c>
      <c r="U162" s="71">
        <f t="shared" si="311"/>
        <v>1.3610286075842026E-2</v>
      </c>
      <c r="V162" s="67">
        <v>1281.238090888</v>
      </c>
      <c r="W162" s="67">
        <f t="shared" si="283"/>
        <v>10621.733228480001</v>
      </c>
      <c r="X162" s="71">
        <f t="shared" si="322"/>
        <v>4.7954211502262423E-2</v>
      </c>
      <c r="Y162" s="71">
        <f t="shared" si="312"/>
        <v>8.722200448746209E-2</v>
      </c>
      <c r="Z162" s="67">
        <v>560.78165205000016</v>
      </c>
      <c r="AA162" s="67">
        <f t="shared" si="284"/>
        <v>7650.2341988620001</v>
      </c>
      <c r="AB162" s="71">
        <f t="shared" si="323"/>
        <v>-2.0911418927276992E-2</v>
      </c>
      <c r="AC162" s="71">
        <f t="shared" si="313"/>
        <v>-0.10454050558116967</v>
      </c>
      <c r="AD162" s="67">
        <v>561.20960941300007</v>
      </c>
      <c r="AE162" s="67">
        <v>264.93619715800003</v>
      </c>
      <c r="AF162" s="71">
        <f t="shared" si="314"/>
        <v>0.13145372843248504</v>
      </c>
      <c r="AG162" s="71">
        <f t="shared" si="315"/>
        <v>-0.17774867036176023</v>
      </c>
      <c r="AH162" s="67">
        <f t="shared" si="227"/>
        <v>86.097928316000008</v>
      </c>
      <c r="AI162" s="67">
        <f t="shared" si="228"/>
        <v>4.2071378241344139E-2</v>
      </c>
      <c r="AJ162" s="67">
        <f t="shared" si="229"/>
        <v>49.111768249000001</v>
      </c>
      <c r="AK162" s="67">
        <f t="shared" si="230"/>
        <v>2.3998251973281714E-2</v>
      </c>
      <c r="AL162" s="67">
        <f t="shared" si="231"/>
        <v>277.24596907999995</v>
      </c>
      <c r="AM162" s="67">
        <f t="shared" si="232"/>
        <v>49.797174229009258</v>
      </c>
      <c r="AN162" s="67">
        <v>169.92624759</v>
      </c>
      <c r="AO162" s="67">
        <f t="shared" si="233"/>
        <v>30.521082003105015</v>
      </c>
      <c r="AP162" s="81">
        <f>SUMIFS($AO$3:$AO162,$D$3:$D162,D162)</f>
        <v>137.84954324628404</v>
      </c>
      <c r="AQ162" s="67">
        <v>0</v>
      </c>
      <c r="AR162" s="67">
        <f t="shared" si="234"/>
        <v>0</v>
      </c>
      <c r="AS162" s="81">
        <f>SUMIFS($AR$3:$AR162,$D$3:$D162,D162)</f>
        <v>4.7444301229778585</v>
      </c>
      <c r="AT162" s="67">
        <f t="shared" si="276"/>
        <v>107.31972148999995</v>
      </c>
      <c r="AU162" s="79">
        <f t="shared" si="235"/>
        <v>169.92624759</v>
      </c>
      <c r="AV162" s="40">
        <f t="shared" si="236"/>
        <v>1876.1431719349998</v>
      </c>
      <c r="AW162" s="67">
        <f t="shared" si="237"/>
        <v>0.91676920182903188</v>
      </c>
      <c r="AX162" s="67">
        <f>SUMIFS($AV$3:$AV162,$D$3:$D162,D162)</f>
        <v>8129.8487223100001</v>
      </c>
      <c r="AY162" s="67">
        <f t="shared" si="285"/>
        <v>25989.299355279003</v>
      </c>
      <c r="AZ162" s="67">
        <f t="shared" si="286"/>
        <v>12.699558105398353</v>
      </c>
      <c r="BA162" s="262">
        <f t="shared" si="238"/>
        <v>1767.4340287179998</v>
      </c>
      <c r="BB162" s="262">
        <f t="shared" si="239"/>
        <v>0.86364895175996115</v>
      </c>
      <c r="BC162" s="262">
        <f t="shared" si="287"/>
        <v>23772.893573428999</v>
      </c>
      <c r="BD162" s="262">
        <f t="shared" si="288"/>
        <v>11.616521058998423</v>
      </c>
      <c r="BE162" s="260">
        <f t="shared" si="240"/>
        <v>1744.6634297749997</v>
      </c>
      <c r="BF162" s="260">
        <f t="shared" si="241"/>
        <v>0.85252219761325443</v>
      </c>
      <c r="BG162" s="260">
        <f t="shared" si="289"/>
        <v>22756.768815880001</v>
      </c>
      <c r="BH162" s="260">
        <f t="shared" si="290"/>
        <v>11.11999611523513</v>
      </c>
      <c r="BI162" s="71">
        <f t="shared" si="316"/>
        <v>-3.1656169530775435E-2</v>
      </c>
      <c r="BJ162" s="71">
        <f t="shared" si="291"/>
        <v>8.6965358192536035E-2</v>
      </c>
      <c r="BK162" s="74">
        <f t="shared" si="324"/>
        <v>8.6986829229449558E-2</v>
      </c>
      <c r="BL162" s="67">
        <f t="shared" si="242"/>
        <v>1018.3175989209999</v>
      </c>
      <c r="BM162" s="67">
        <f>SUMIFS($BL$3:$BL162,$D$3:$D162,D162)</f>
        <v>4002.3328267829997</v>
      </c>
      <c r="BN162" s="67">
        <f t="shared" si="292"/>
        <v>13213.000023499999</v>
      </c>
      <c r="BO162" s="71">
        <f t="shared" si="317"/>
        <v>2.0023060021008288E-3</v>
      </c>
      <c r="BP162" s="71">
        <f t="shared" si="317"/>
        <v>4.8265867494980963E-3</v>
      </c>
      <c r="BQ162" s="71">
        <f t="shared" si="317"/>
        <v>5.64185206186123E-2</v>
      </c>
      <c r="BR162" s="67">
        <v>691.82088617299996</v>
      </c>
      <c r="BS162" s="67">
        <f t="shared" si="277"/>
        <v>326.49671274799994</v>
      </c>
      <c r="BT162" s="67">
        <f t="shared" si="243"/>
        <v>177.742523105</v>
      </c>
      <c r="BU162" s="67">
        <f t="shared" si="244"/>
        <v>22.770598943</v>
      </c>
      <c r="BV162" s="67">
        <f t="shared" si="245"/>
        <v>4.0899115201789371</v>
      </c>
      <c r="BW162" s="67">
        <f t="shared" si="246"/>
        <v>1.1126754146706641E-2</v>
      </c>
      <c r="BX162" s="67">
        <f t="shared" si="293"/>
        <v>1016.124757549</v>
      </c>
      <c r="BY162" s="67">
        <f t="shared" si="247"/>
        <v>331.37722629799998</v>
      </c>
      <c r="BZ162" s="67">
        <f t="shared" si="248"/>
        <v>295.84329470599994</v>
      </c>
      <c r="CA162" s="67">
        <f t="shared" si="249"/>
        <v>30.091929961999995</v>
      </c>
      <c r="CB162" s="40">
        <f t="shared" si="250"/>
        <v>380.41137965999997</v>
      </c>
      <c r="CC162" s="40">
        <f>SUMIFS($CB$3:$CB162,$D$3:$D162,D162)</f>
        <v>472.638141701</v>
      </c>
      <c r="CD162" s="40">
        <f t="shared" si="279"/>
        <v>1292.3191589299988</v>
      </c>
      <c r="CE162" s="73">
        <f t="shared" si="318"/>
        <v>0.28382635363163256</v>
      </c>
      <c r="CF162" s="73">
        <f t="shared" si="318"/>
        <v>0.16302629965078186</v>
      </c>
      <c r="CG162" s="73">
        <f t="shared" si="318"/>
        <v>-0.15502453608265809</v>
      </c>
      <c r="CH162" s="14">
        <f t="shared" si="251"/>
        <v>68.327095302729703</v>
      </c>
      <c r="CI162" s="14">
        <f t="shared" si="252"/>
        <v>0.18588636630427779</v>
      </c>
      <c r="CJ162" s="14">
        <f t="shared" si="294"/>
        <v>240.14801685539049</v>
      </c>
      <c r="CK162" s="264">
        <f t="shared" si="295"/>
        <v>0.63148613685953159</v>
      </c>
      <c r="CL162" s="81">
        <f t="shared" si="253"/>
        <v>403.18197860299995</v>
      </c>
      <c r="CM162" s="81">
        <f t="shared" si="254"/>
        <v>0.19701312045098443</v>
      </c>
      <c r="CN162" s="40">
        <f t="shared" si="255"/>
        <v>280.27132817200004</v>
      </c>
      <c r="CO162" s="40">
        <f>SUMIFS($CN$3:$CN162,$D$3:$D162,D162)</f>
        <v>821.40917963599998</v>
      </c>
      <c r="CP162" s="40">
        <f t="shared" si="296"/>
        <v>3736.9787007499999</v>
      </c>
      <c r="CQ162" s="73">
        <f t="shared" si="319"/>
        <v>4.5142418479604762E-2</v>
      </c>
      <c r="CR162" s="73">
        <f t="shared" si="319"/>
        <v>-1.4417537334079245E-2</v>
      </c>
      <c r="CS162" s="73">
        <f t="shared" si="319"/>
        <v>3.5174027548922071E-2</v>
      </c>
      <c r="CT162" s="40">
        <f t="shared" si="256"/>
        <v>50.340570168396845</v>
      </c>
      <c r="CU162" s="40">
        <f t="shared" si="257"/>
        <v>0.13695336564256042</v>
      </c>
      <c r="CV162" s="40">
        <f t="shared" si="258"/>
        <v>0.40137802341239726</v>
      </c>
      <c r="CW162" s="40">
        <f t="shared" si="297"/>
        <v>677.30152153525478</v>
      </c>
      <c r="CX162" s="267">
        <f t="shared" si="298"/>
        <v>1.8260583904187055</v>
      </c>
      <c r="CY162" s="67">
        <v>173.31122575600003</v>
      </c>
      <c r="CZ162" s="67">
        <f t="shared" si="259"/>
        <v>31.129070454850748</v>
      </c>
      <c r="DA162" s="67">
        <f t="shared" si="299"/>
        <v>447.96683964409402</v>
      </c>
      <c r="DB162" s="67">
        <v>0</v>
      </c>
      <c r="DC162" s="67">
        <f t="shared" si="260"/>
        <v>0</v>
      </c>
      <c r="DD162" s="67">
        <f t="shared" si="261"/>
        <v>106.96010241600001</v>
      </c>
      <c r="DE162" s="67">
        <f t="shared" si="262"/>
        <v>19.21149971354609</v>
      </c>
      <c r="DF162" s="81">
        <f t="shared" si="263"/>
        <v>2156.4145001070001</v>
      </c>
      <c r="DG162" s="81">
        <f t="shared" si="264"/>
        <v>1.0537225674715924</v>
      </c>
      <c r="DH162" s="40">
        <f t="shared" si="265"/>
        <v>100.14005148799993</v>
      </c>
      <c r="DI162" s="40">
        <f>SUMIFS($DH$3:$DH162,$D$3:$D162,D162)</f>
        <v>-348.77103793499998</v>
      </c>
      <c r="DJ162" s="40">
        <f t="shared" si="280"/>
        <v>-2444.6595418200013</v>
      </c>
      <c r="DK162" s="40">
        <f t="shared" si="266"/>
        <v>17.986525134332862</v>
      </c>
      <c r="DL162" s="40">
        <f t="shared" si="300"/>
        <v>-437.15350467986428</v>
      </c>
      <c r="DM162" s="73">
        <f t="shared" si="320"/>
        <v>2.5580130226202829</v>
      </c>
      <c r="DN162" s="73">
        <f t="shared" si="320"/>
        <v>-0.18327993838938461</v>
      </c>
      <c r="DO162" s="73">
        <f t="shared" si="320"/>
        <v>0.1749870456524445</v>
      </c>
      <c r="DP162" s="67">
        <f t="shared" si="267"/>
        <v>4.8933000661717359E-2</v>
      </c>
      <c r="DQ162" s="264">
        <f t="shared" si="301"/>
        <v>-1.1945722535591741</v>
      </c>
      <c r="DR162" s="81">
        <f t="shared" si="268"/>
        <v>122.91065043099992</v>
      </c>
      <c r="DS162" s="81">
        <f t="shared" si="302"/>
        <v>-1428.5347842710009</v>
      </c>
      <c r="DT162" s="81">
        <f t="shared" si="269"/>
        <v>6.0059754808424001E-2</v>
      </c>
      <c r="DU162" s="264">
        <f t="shared" si="303"/>
        <v>-0.69804730979587892</v>
      </c>
      <c r="DV162" s="70">
        <v>1000.919953137</v>
      </c>
      <c r="DW162" s="70">
        <v>1114.413549244</v>
      </c>
      <c r="DX162" s="217">
        <v>94.132817537072853</v>
      </c>
      <c r="DY162" s="218">
        <f t="shared" si="270"/>
        <v>2397.2028147423594</v>
      </c>
      <c r="DZ162" s="218">
        <f t="shared" si="304"/>
        <v>29569.725896194148</v>
      </c>
      <c r="EA162" s="71">
        <f t="shared" si="325"/>
        <v>3.3333328832989562E-2</v>
      </c>
      <c r="EB162" s="219">
        <f t="shared" si="271"/>
        <v>1959.0392959646915</v>
      </c>
      <c r="EC162" s="219">
        <f t="shared" si="305"/>
        <v>19828.912280568671</v>
      </c>
      <c r="ED162" s="71">
        <f t="shared" si="326"/>
        <v>-2.3419859232950535E-2</v>
      </c>
      <c r="EE162" s="219">
        <f t="shared" si="272"/>
        <v>1993.080862788483</v>
      </c>
      <c r="EF162" s="219">
        <f t="shared" si="306"/>
        <v>28166.519049923088</v>
      </c>
      <c r="EG162" s="71">
        <f t="shared" si="327"/>
        <v>4.7690280300579646E-2</v>
      </c>
      <c r="EH162" s="219">
        <f t="shared" si="273"/>
        <v>297.7402945169672</v>
      </c>
      <c r="EI162" s="219">
        <f t="shared" si="307"/>
        <v>4062.2957467955994</v>
      </c>
      <c r="EJ162" s="74">
        <f t="shared" si="328"/>
        <v>3.3607060378515463E-4</v>
      </c>
    </row>
    <row r="163" spans="1:140">
      <c r="A163" s="66">
        <v>42491</v>
      </c>
      <c r="B163" s="86">
        <f t="shared" si="220"/>
        <v>5</v>
      </c>
      <c r="C163" t="str">
        <f t="shared" si="221"/>
        <v>Mayo</v>
      </c>
      <c r="D163">
        <f t="shared" si="274"/>
        <v>2016</v>
      </c>
      <c r="E163" s="65">
        <f t="shared" si="222"/>
        <v>204647.27307504832</v>
      </c>
      <c r="F163" s="65">
        <f t="shared" si="223"/>
        <v>5619.4034090909099</v>
      </c>
      <c r="G163" s="40">
        <f t="shared" si="224"/>
        <v>2503.5869280660004</v>
      </c>
      <c r="H163" s="67">
        <f t="shared" si="275"/>
        <v>1.2233668645796634</v>
      </c>
      <c r="I163" s="67">
        <f>SUMIFS($G$3:$G163,$D$3:$D163,D163)</f>
        <v>11106.073792077001</v>
      </c>
      <c r="J163" s="14">
        <f t="shared" si="281"/>
        <v>27139.010617468</v>
      </c>
      <c r="K163" s="14">
        <f t="shared" si="282"/>
        <v>13.261359513701205</v>
      </c>
      <c r="L163" s="71">
        <f t="shared" si="308"/>
        <v>5.4509447875917827E-2</v>
      </c>
      <c r="M163" s="71">
        <f t="shared" si="309"/>
        <v>-5.3891684544202456E-2</v>
      </c>
      <c r="N163" s="71">
        <f t="shared" si="321"/>
        <v>6.8445469192222053E-2</v>
      </c>
      <c r="O163" s="67">
        <f t="shared" si="225"/>
        <v>1969.6048592640002</v>
      </c>
      <c r="P163" s="67">
        <f t="shared" si="226"/>
        <v>0.96243884888791364</v>
      </c>
      <c r="Q163" s="67">
        <f>SUMIFS($O$3:$O163,$D$3:$D163,D163)</f>
        <v>7899.3401625010001</v>
      </c>
      <c r="R163" s="67">
        <f t="shared" si="278"/>
        <v>18527.352325914999</v>
      </c>
      <c r="S163" s="71">
        <f t="shared" si="310"/>
        <v>0.13601445927448808</v>
      </c>
      <c r="T163" s="71">
        <f t="shared" si="311"/>
        <v>5.9036111801363589E-2</v>
      </c>
      <c r="U163" s="71">
        <f t="shared" si="311"/>
        <v>2.9537117350750597E-2</v>
      </c>
      <c r="V163" s="67">
        <v>1337.3660351000001</v>
      </c>
      <c r="W163" s="67">
        <f t="shared" si="283"/>
        <v>10829.546687584001</v>
      </c>
      <c r="X163" s="71">
        <f t="shared" si="322"/>
        <v>7.1358821902761882E-2</v>
      </c>
      <c r="Y163" s="71">
        <f t="shared" si="312"/>
        <v>0.18397856241508492</v>
      </c>
      <c r="Z163" s="67">
        <v>565.20774343000005</v>
      </c>
      <c r="AA163" s="67">
        <f t="shared" si="284"/>
        <v>7630.5786028419989</v>
      </c>
      <c r="AB163" s="71">
        <f t="shared" si="323"/>
        <v>-1.8136698969121956E-2</v>
      </c>
      <c r="AC163" s="71">
        <f t="shared" si="313"/>
        <v>-3.3607160329939711E-2</v>
      </c>
      <c r="AD163" s="67">
        <v>551.44107655400001</v>
      </c>
      <c r="AE163" s="67">
        <v>290.62940420300004</v>
      </c>
      <c r="AF163" s="71">
        <f t="shared" si="314"/>
        <v>0.17070386361799628</v>
      </c>
      <c r="AG163" s="71">
        <f t="shared" si="315"/>
        <v>-7.1585097945226939E-2</v>
      </c>
      <c r="AH163" s="67">
        <f t="shared" si="227"/>
        <v>69.819766013999995</v>
      </c>
      <c r="AI163" s="67">
        <f t="shared" si="228"/>
        <v>3.411712502438069E-2</v>
      </c>
      <c r="AJ163" s="67">
        <f t="shared" si="229"/>
        <v>68.945188874999999</v>
      </c>
      <c r="AK163" s="67">
        <f t="shared" si="230"/>
        <v>3.3689766708846589E-2</v>
      </c>
      <c r="AL163" s="67">
        <f t="shared" si="231"/>
        <v>395.21711391299993</v>
      </c>
      <c r="AM163" s="67">
        <f t="shared" si="232"/>
        <v>70.330795841001375</v>
      </c>
      <c r="AN163" s="67">
        <v>169.51257126200002</v>
      </c>
      <c r="AO163" s="67">
        <f t="shared" si="233"/>
        <v>30.165581454388455</v>
      </c>
      <c r="AP163" s="81">
        <f>SUMIFS($AO$3:$AO163,$D$3:$D163,D163)</f>
        <v>168.01512470067249</v>
      </c>
      <c r="AQ163" s="67">
        <v>126.3381974</v>
      </c>
      <c r="AR163" s="67">
        <f t="shared" si="234"/>
        <v>22.48249292720535</v>
      </c>
      <c r="AS163" s="81">
        <f>SUMIFS($AR$3:$AR163,$D$3:$D163,D163)</f>
        <v>27.22692305018321</v>
      </c>
      <c r="AT163" s="67">
        <f t="shared" si="276"/>
        <v>99.366345250999913</v>
      </c>
      <c r="AU163" s="79">
        <f t="shared" si="235"/>
        <v>295.85076866200001</v>
      </c>
      <c r="AV163" s="40">
        <f t="shared" si="236"/>
        <v>2089.3681252820002</v>
      </c>
      <c r="AW163" s="67">
        <f t="shared" si="237"/>
        <v>1.0209606479905482</v>
      </c>
      <c r="AX163" s="67">
        <f>SUMIFS($AV$3:$AV163,$D$3:$D163,D163)</f>
        <v>10219.216847592001</v>
      </c>
      <c r="AY163" s="67">
        <f t="shared" si="285"/>
        <v>26064.270513005002</v>
      </c>
      <c r="AZ163" s="67">
        <f t="shared" si="286"/>
        <v>12.736192435579976</v>
      </c>
      <c r="BA163" s="262">
        <f t="shared" si="238"/>
        <v>1883.4349994380002</v>
      </c>
      <c r="BB163" s="262">
        <f t="shared" si="239"/>
        <v>0.92033232162703016</v>
      </c>
      <c r="BC163" s="262">
        <f t="shared" si="287"/>
        <v>23887.275609546999</v>
      </c>
      <c r="BD163" s="262">
        <f t="shared" si="288"/>
        <v>11.672413343512792</v>
      </c>
      <c r="BE163" s="260">
        <f t="shared" si="240"/>
        <v>1820.3315003450002</v>
      </c>
      <c r="BF163" s="260">
        <f t="shared" si="241"/>
        <v>0.88949707122530175</v>
      </c>
      <c r="BG163" s="260">
        <f t="shared" si="289"/>
        <v>22840.126731189004</v>
      </c>
      <c r="BH163" s="260">
        <f t="shared" si="290"/>
        <v>11.160728598036615</v>
      </c>
      <c r="BI163" s="71">
        <f t="shared" si="316"/>
        <v>3.7217668083049382E-2</v>
      </c>
      <c r="BJ163" s="71">
        <f t="shared" si="291"/>
        <v>7.6409876942419741E-2</v>
      </c>
      <c r="BK163" s="74">
        <f t="shared" si="324"/>
        <v>7.6649042206553997E-2</v>
      </c>
      <c r="BL163" s="67">
        <f t="shared" si="242"/>
        <v>997.34287980200008</v>
      </c>
      <c r="BM163" s="67">
        <f>SUMIFS($BL$3:$BL163,$D$3:$D163,D163)</f>
        <v>4999.6757065849997</v>
      </c>
      <c r="BN163" s="67">
        <f t="shared" si="292"/>
        <v>13197.218706669999</v>
      </c>
      <c r="BO163" s="71">
        <f t="shared" si="317"/>
        <v>-1.5576882757773358E-2</v>
      </c>
      <c r="BP163" s="71">
        <f t="shared" si="317"/>
        <v>6.8921927009846229E-4</v>
      </c>
      <c r="BQ163" s="71">
        <f t="shared" si="317"/>
        <v>4.9561137199477079E-2</v>
      </c>
      <c r="BR163" s="67">
        <v>669.325814186</v>
      </c>
      <c r="BS163" s="67">
        <f t="shared" si="277"/>
        <v>328.01706561600008</v>
      </c>
      <c r="BT163" s="67">
        <f t="shared" si="243"/>
        <v>185.33233860999999</v>
      </c>
      <c r="BU163" s="67">
        <f t="shared" si="244"/>
        <v>63.103499092999996</v>
      </c>
      <c r="BV163" s="67">
        <f t="shared" si="245"/>
        <v>11.229572696438373</v>
      </c>
      <c r="BW163" s="67">
        <f t="shared" si="246"/>
        <v>3.0835250401728371E-2</v>
      </c>
      <c r="BX163" s="67">
        <f t="shared" si="293"/>
        <v>1047.148878358</v>
      </c>
      <c r="BY163" s="67">
        <f t="shared" si="247"/>
        <v>374.75303312999995</v>
      </c>
      <c r="BZ163" s="67">
        <f t="shared" si="248"/>
        <v>366.76680859800001</v>
      </c>
      <c r="CA163" s="67">
        <f t="shared" si="249"/>
        <v>102.069566049</v>
      </c>
      <c r="CB163" s="40">
        <f t="shared" si="250"/>
        <v>414.21880278400022</v>
      </c>
      <c r="CC163" s="40">
        <f>SUMIFS($CB$3:$CB163,$D$3:$D163,D163)</f>
        <v>886.85694448500021</v>
      </c>
      <c r="CD163" s="40">
        <f t="shared" si="279"/>
        <v>1074.7401044629987</v>
      </c>
      <c r="CE163" s="73">
        <f t="shared" si="318"/>
        <v>-0.34438080466702248</v>
      </c>
      <c r="CF163" s="73">
        <f t="shared" si="318"/>
        <v>-0.1457615674902748</v>
      </c>
      <c r="CG163" s="73">
        <f t="shared" si="318"/>
        <v>-9.8196025948860233E-2</v>
      </c>
      <c r="CH163" s="14">
        <f t="shared" si="251"/>
        <v>73.712238226906592</v>
      </c>
      <c r="CI163" s="14">
        <f t="shared" si="252"/>
        <v>0.20240621658911517</v>
      </c>
      <c r="CJ163" s="14">
        <f t="shared" si="294"/>
        <v>189.22408337218678</v>
      </c>
      <c r="CK163" s="264">
        <f t="shared" si="295"/>
        <v>0.52516707812122654</v>
      </c>
      <c r="CL163" s="81">
        <f t="shared" si="253"/>
        <v>477.3223018770002</v>
      </c>
      <c r="CM163" s="81">
        <f t="shared" si="254"/>
        <v>0.23324146699084353</v>
      </c>
      <c r="CN163" s="40">
        <f t="shared" si="255"/>
        <v>470.21550394600007</v>
      </c>
      <c r="CO163" s="40">
        <f>SUMIFS($CN$3:$CN163,$D$3:$D163,D163)</f>
        <v>1291.624683582</v>
      </c>
      <c r="CP163" s="40">
        <f t="shared" si="296"/>
        <v>3959.7649018419993</v>
      </c>
      <c r="CQ163" s="73">
        <f t="shared" si="319"/>
        <v>0.90040346281644323</v>
      </c>
      <c r="CR163" s="73">
        <f t="shared" si="319"/>
        <v>0.19500337825437608</v>
      </c>
      <c r="CS163" s="73">
        <f t="shared" si="319"/>
        <v>0.1045009987366754</v>
      </c>
      <c r="CT163" s="40">
        <f t="shared" si="256"/>
        <v>83.677121878329444</v>
      </c>
      <c r="CU163" s="40">
        <f t="shared" si="257"/>
        <v>0.22976876108853034</v>
      </c>
      <c r="CV163" s="40">
        <f t="shared" si="258"/>
        <v>0.63114678450092754</v>
      </c>
      <c r="CW163" s="40">
        <f t="shared" si="297"/>
        <v>712.16771326765866</v>
      </c>
      <c r="CX163" s="267">
        <f t="shared" si="298"/>
        <v>1.9349218987100174</v>
      </c>
      <c r="CY163" s="67">
        <v>303.36091412600001</v>
      </c>
      <c r="CZ163" s="67">
        <f t="shared" si="259"/>
        <v>53.984541069828055</v>
      </c>
      <c r="DA163" s="67">
        <f t="shared" si="299"/>
        <v>471.82299419451988</v>
      </c>
      <c r="DB163" s="67">
        <v>0</v>
      </c>
      <c r="DC163" s="67">
        <f t="shared" si="260"/>
        <v>0</v>
      </c>
      <c r="DD163" s="67">
        <f t="shared" si="261"/>
        <v>166.85458982000006</v>
      </c>
      <c r="DE163" s="67">
        <f t="shared" si="262"/>
        <v>29.692580808501393</v>
      </c>
      <c r="DF163" s="81">
        <f t="shared" si="263"/>
        <v>2559.5836292280001</v>
      </c>
      <c r="DG163" s="81">
        <f t="shared" si="264"/>
        <v>1.2507294090790786</v>
      </c>
      <c r="DH163" s="40">
        <f t="shared" si="265"/>
        <v>-55.996701161999852</v>
      </c>
      <c r="DI163" s="40">
        <f>SUMIFS($DH$3:$DH163,$D$3:$D163,D163)</f>
        <v>-404.76773909699983</v>
      </c>
      <c r="DJ163" s="40">
        <f t="shared" si="280"/>
        <v>-2885.0247973790015</v>
      </c>
      <c r="DK163" s="40">
        <f t="shared" si="266"/>
        <v>-9.964883651422852</v>
      </c>
      <c r="DL163" s="40">
        <f t="shared" si="300"/>
        <v>-522.94362989547187</v>
      </c>
      <c r="DM163" s="73">
        <f t="shared" si="320"/>
        <v>-1.1456849175652462</v>
      </c>
      <c r="DN163" s="73">
        <f t="shared" si="320"/>
        <v>8.485980068560961</v>
      </c>
      <c r="DO163" s="73">
        <f t="shared" si="320"/>
        <v>0.20543384359736505</v>
      </c>
      <c r="DP163" s="67">
        <f t="shared" si="267"/>
        <v>-2.736254449941521E-2</v>
      </c>
      <c r="DQ163" s="264">
        <f t="shared" si="301"/>
        <v>-1.4097548205887913</v>
      </c>
      <c r="DR163" s="81">
        <f t="shared" si="268"/>
        <v>7.1067979310001448</v>
      </c>
      <c r="DS163" s="81">
        <f t="shared" si="302"/>
        <v>-1837.8759190210012</v>
      </c>
      <c r="DT163" s="81">
        <f t="shared" si="269"/>
        <v>3.472705902313166E-3</v>
      </c>
      <c r="DU163" s="264">
        <f t="shared" si="303"/>
        <v>-0.89807007511261328</v>
      </c>
      <c r="DV163" s="70">
        <v>972.50551937900002</v>
      </c>
      <c r="DW163" s="70">
        <v>1084.8553830119999</v>
      </c>
      <c r="DX163" s="217">
        <v>94.584139264990327</v>
      </c>
      <c r="DY163" s="218">
        <f t="shared" si="270"/>
        <v>2646.9415987937059</v>
      </c>
      <c r="DZ163" s="218">
        <f t="shared" si="304"/>
        <v>29322.275271239156</v>
      </c>
      <c r="EA163" s="71">
        <f t="shared" si="325"/>
        <v>2.9661918266564724E-2</v>
      </c>
      <c r="EB163" s="219">
        <f t="shared" si="271"/>
        <v>2082.3838696104053</v>
      </c>
      <c r="EC163" s="219">
        <f t="shared" si="305"/>
        <v>20014.892358961592</v>
      </c>
      <c r="ED163" s="71">
        <f t="shared" si="326"/>
        <v>-8.4605169916958101E-3</v>
      </c>
      <c r="EE163" s="219">
        <f t="shared" si="272"/>
        <v>2209.004745952544</v>
      </c>
      <c r="EF163" s="219">
        <f t="shared" si="306"/>
        <v>28172.188325720941</v>
      </c>
      <c r="EG163" s="71">
        <f t="shared" si="327"/>
        <v>3.7642814844714101E-2</v>
      </c>
      <c r="EH163" s="219">
        <f t="shared" si="273"/>
        <v>497.1399090799224</v>
      </c>
      <c r="EI163" s="219">
        <f t="shared" si="307"/>
        <v>4288.7989501445245</v>
      </c>
      <c r="EJ163" s="74">
        <f t="shared" si="328"/>
        <v>6.5817871530132965E-2</v>
      </c>
    </row>
    <row r="164" spans="1:140">
      <c r="A164" s="66">
        <v>42522</v>
      </c>
      <c r="B164" s="86">
        <f t="shared" si="220"/>
        <v>6</v>
      </c>
      <c r="C164" t="str">
        <f t="shared" si="221"/>
        <v>Junio</v>
      </c>
      <c r="D164">
        <f t="shared" si="274"/>
        <v>2016</v>
      </c>
      <c r="E164" s="65">
        <f t="shared" si="222"/>
        <v>204647.27307504832</v>
      </c>
      <c r="F164" s="65">
        <f t="shared" si="223"/>
        <v>5639.0154545454552</v>
      </c>
      <c r="G164" s="40">
        <f t="shared" si="224"/>
        <v>2120.2597852710001</v>
      </c>
      <c r="H164" s="67">
        <f t="shared" si="275"/>
        <v>1.0360557232997958</v>
      </c>
      <c r="I164" s="67">
        <f>SUMIFS($G$3:$G164,$D$3:$D164,D164)</f>
        <v>13226.333577348001</v>
      </c>
      <c r="J164" s="14">
        <f t="shared" si="281"/>
        <v>27083.122101526998</v>
      </c>
      <c r="K164" s="14">
        <f t="shared" si="282"/>
        <v>13.234049833439542</v>
      </c>
      <c r="L164" s="71">
        <f t="shared" si="308"/>
        <v>4.077735954117756E-2</v>
      </c>
      <c r="M164" s="71">
        <f t="shared" si="309"/>
        <v>-2.5682310304804501E-2</v>
      </c>
      <c r="N164" s="71">
        <f t="shared" si="321"/>
        <v>4.9839980159927633E-2</v>
      </c>
      <c r="O164" s="67">
        <f t="shared" si="225"/>
        <v>1500.097742528</v>
      </c>
      <c r="P164" s="67">
        <f t="shared" si="226"/>
        <v>0.73301623812885286</v>
      </c>
      <c r="Q164" s="67">
        <f>SUMIFS($O$3:$O164,$D$3:$D164,D164)</f>
        <v>9399.4379050290008</v>
      </c>
      <c r="R164" s="67">
        <f t="shared" si="278"/>
        <v>18631.054052972999</v>
      </c>
      <c r="S164" s="71">
        <f t="shared" si="310"/>
        <v>7.4263837700149882E-2</v>
      </c>
      <c r="T164" s="71">
        <f t="shared" si="311"/>
        <v>6.1437354936006772E-2</v>
      </c>
      <c r="U164" s="71">
        <f t="shared" si="311"/>
        <v>3.2425776601433309E-2</v>
      </c>
      <c r="V164" s="67">
        <v>882.76883738999993</v>
      </c>
      <c r="W164" s="67">
        <f t="shared" si="283"/>
        <v>10944.815226541001</v>
      </c>
      <c r="X164" s="71">
        <f t="shared" si="322"/>
        <v>8.4606920030804389E-2</v>
      </c>
      <c r="Y164" s="71">
        <f t="shared" si="312"/>
        <v>0.15018696304397916</v>
      </c>
      <c r="Z164" s="67">
        <v>613.28520026000001</v>
      </c>
      <c r="AA164" s="67">
        <f t="shared" si="284"/>
        <v>7587.5048592419998</v>
      </c>
      <c r="AB164" s="71">
        <f t="shared" si="323"/>
        <v>-3.1563415701466258E-2</v>
      </c>
      <c r="AC164" s="71">
        <f t="shared" si="313"/>
        <v>-6.5625286290282303E-2</v>
      </c>
      <c r="AD164" s="67">
        <v>552.69549278</v>
      </c>
      <c r="AE164" s="67">
        <v>310.34171366299995</v>
      </c>
      <c r="AF164" s="71">
        <f t="shared" si="314"/>
        <v>0.14619975952058861</v>
      </c>
      <c r="AG164" s="71">
        <f t="shared" si="315"/>
        <v>-7.8119946248047856E-2</v>
      </c>
      <c r="AH164" s="67">
        <f t="shared" si="227"/>
        <v>178.85113111599998</v>
      </c>
      <c r="AI164" s="67">
        <f t="shared" si="228"/>
        <v>8.7394827416249835E-2</v>
      </c>
      <c r="AJ164" s="67">
        <f t="shared" si="229"/>
        <v>50.440711433000004</v>
      </c>
      <c r="AK164" s="67">
        <f t="shared" si="230"/>
        <v>2.4647634280717909E-2</v>
      </c>
      <c r="AL164" s="67">
        <f t="shared" si="231"/>
        <v>390.87020019400001</v>
      </c>
      <c r="AM164" s="67">
        <f t="shared" si="232"/>
        <v>69.315327000732069</v>
      </c>
      <c r="AN164" s="67">
        <v>172.634485254</v>
      </c>
      <c r="AO164" s="67">
        <f t="shared" si="233"/>
        <v>30.614295464440357</v>
      </c>
      <c r="AP164" s="81">
        <f>SUMIFS($AO$3:$AO164,$D$3:$D164,D164)</f>
        <v>198.62942016511283</v>
      </c>
      <c r="AQ164" s="67">
        <v>111.53113999999999</v>
      </c>
      <c r="AR164" s="67">
        <f t="shared" si="234"/>
        <v>19.778477448593943</v>
      </c>
      <c r="AS164" s="81">
        <f>SUMIFS($AR$3:$AR164,$D$3:$D164,D164)</f>
        <v>47.005400498777149</v>
      </c>
      <c r="AT164" s="67">
        <f t="shared" si="276"/>
        <v>106.70457494000001</v>
      </c>
      <c r="AU164" s="79">
        <f t="shared" si="235"/>
        <v>284.16562525400002</v>
      </c>
      <c r="AV164" s="40">
        <f t="shared" si="236"/>
        <v>2015.4368392459999</v>
      </c>
      <c r="AW164" s="67">
        <f t="shared" si="237"/>
        <v>0.98483444658795838</v>
      </c>
      <c r="AX164" s="67">
        <f>SUMIFS($AV$3:$AV164,$D$3:$D164,D164)</f>
        <v>12234.653686838001</v>
      </c>
      <c r="AY164" s="67">
        <f t="shared" si="285"/>
        <v>25970.321956719999</v>
      </c>
      <c r="AZ164" s="67">
        <f t="shared" si="286"/>
        <v>12.690284882123082</v>
      </c>
      <c r="BA164" s="262">
        <f t="shared" si="238"/>
        <v>1780.2316888409998</v>
      </c>
      <c r="BB164" s="262">
        <f t="shared" si="239"/>
        <v>0.8699024727234711</v>
      </c>
      <c r="BC164" s="262">
        <f t="shared" si="287"/>
        <v>23793.65338638</v>
      </c>
      <c r="BD164" s="262">
        <f t="shared" si="288"/>
        <v>11.626665251314822</v>
      </c>
      <c r="BE164" s="260">
        <f t="shared" si="240"/>
        <v>1768.8164500799999</v>
      </c>
      <c r="BF164" s="260">
        <f t="shared" si="241"/>
        <v>0.86432446594650636</v>
      </c>
      <c r="BG164" s="260">
        <f t="shared" si="289"/>
        <v>22760.550840484004</v>
      </c>
      <c r="BH164" s="260">
        <f t="shared" si="290"/>
        <v>11.121844185110273</v>
      </c>
      <c r="BI164" s="71">
        <f t="shared" si="316"/>
        <v>-4.4538355335180468E-2</v>
      </c>
      <c r="BJ164" s="71">
        <f t="shared" si="291"/>
        <v>5.4422250931876803E-2</v>
      </c>
      <c r="BK164" s="74">
        <f t="shared" si="324"/>
        <v>6.8542752578576671E-2</v>
      </c>
      <c r="BL164" s="67">
        <f t="shared" si="242"/>
        <v>1055.1315176850001</v>
      </c>
      <c r="BM164" s="67">
        <f>SUMIFS($BL$3:$BL164,$D$3:$D164,D164)</f>
        <v>6054.80722427</v>
      </c>
      <c r="BN164" s="67">
        <f t="shared" si="292"/>
        <v>13234.699052367001</v>
      </c>
      <c r="BO164" s="71">
        <f t="shared" si="317"/>
        <v>3.6830248643827224E-2</v>
      </c>
      <c r="BP164" s="71">
        <f t="shared" si="317"/>
        <v>6.8048950457715307E-3</v>
      </c>
      <c r="BQ164" s="71">
        <f t="shared" si="317"/>
        <v>4.6629212518320529E-2</v>
      </c>
      <c r="BR164" s="67">
        <v>714.90733641500003</v>
      </c>
      <c r="BS164" s="67">
        <f t="shared" si="277"/>
        <v>340.22418127000003</v>
      </c>
      <c r="BT164" s="67">
        <f t="shared" si="243"/>
        <v>188.21906006099999</v>
      </c>
      <c r="BU164" s="67">
        <f t="shared" si="244"/>
        <v>11.415238760999999</v>
      </c>
      <c r="BV164" s="67">
        <f t="shared" si="245"/>
        <v>2.0243318808070456</v>
      </c>
      <c r="BW164" s="67">
        <f t="shared" si="246"/>
        <v>5.57800677696487E-3</v>
      </c>
      <c r="BX164" s="67">
        <f t="shared" si="293"/>
        <v>1033.102545896</v>
      </c>
      <c r="BY164" s="67">
        <f t="shared" si="247"/>
        <v>348.70485776200002</v>
      </c>
      <c r="BZ164" s="67">
        <f t="shared" si="248"/>
        <v>298.02015229099999</v>
      </c>
      <c r="CA164" s="67">
        <f t="shared" si="249"/>
        <v>113.946012686</v>
      </c>
      <c r="CB164" s="40">
        <f t="shared" si="250"/>
        <v>104.82294602500019</v>
      </c>
      <c r="CC164" s="40">
        <f>SUMIFS($CB$3:$CB164,$D$3:$D164,D164)</f>
        <v>991.6798905100004</v>
      </c>
      <c r="CD164" s="40">
        <f t="shared" si="279"/>
        <v>1112.8001448069988</v>
      </c>
      <c r="CE164" s="73">
        <f t="shared" si="318"/>
        <v>0.57007764949378892</v>
      </c>
      <c r="CF164" s="73">
        <f t="shared" si="318"/>
        <v>-0.10250926991354692</v>
      </c>
      <c r="CG164" s="73">
        <f t="shared" si="318"/>
        <v>-0.2546308344865873</v>
      </c>
      <c r="CH164" s="14">
        <f t="shared" si="251"/>
        <v>18.588873690797442</v>
      </c>
      <c r="CI164" s="14">
        <f t="shared" si="252"/>
        <v>5.1221276711837488E-2</v>
      </c>
      <c r="CJ164" s="14">
        <f t="shared" si="294"/>
        <v>194.81536010555365</v>
      </c>
      <c r="CK164" s="264">
        <f t="shared" si="295"/>
        <v>0.54376495131645974</v>
      </c>
      <c r="CL164" s="81">
        <f t="shared" si="253"/>
        <v>116.23818478600019</v>
      </c>
      <c r="CM164" s="81">
        <f t="shared" si="254"/>
        <v>5.6799283488802352E-2</v>
      </c>
      <c r="CN164" s="40">
        <f t="shared" si="255"/>
        <v>393.31358946200004</v>
      </c>
      <c r="CO164" s="40">
        <f>SUMIFS($CN$3:$CN164,$D$3:$D164,D164)</f>
        <v>1684.938273044</v>
      </c>
      <c r="CP164" s="40">
        <f t="shared" si="296"/>
        <v>4129.4074287250005</v>
      </c>
      <c r="CQ164" s="73">
        <f t="shared" si="319"/>
        <v>0.75844646565794704</v>
      </c>
      <c r="CR164" s="73">
        <f t="shared" si="319"/>
        <v>0.29161008753114537</v>
      </c>
      <c r="CS164" s="73">
        <f t="shared" si="319"/>
        <v>0.13354423655911263</v>
      </c>
      <c r="CT164" s="40">
        <f t="shared" si="256"/>
        <v>69.748627687296164</v>
      </c>
      <c r="CU164" s="40">
        <f t="shared" si="257"/>
        <v>0.19219097501375645</v>
      </c>
      <c r="CV164" s="40">
        <f t="shared" si="258"/>
        <v>0.82333775951468402</v>
      </c>
      <c r="CW164" s="40">
        <f t="shared" si="297"/>
        <v>738.37140694125401</v>
      </c>
      <c r="CX164" s="267">
        <f t="shared" si="298"/>
        <v>2.0178169817150029</v>
      </c>
      <c r="CY164" s="67">
        <v>237.98669741800001</v>
      </c>
      <c r="CZ164" s="67">
        <f t="shared" si="259"/>
        <v>42.203590207607157</v>
      </c>
      <c r="DA164" s="67">
        <f t="shared" si="299"/>
        <v>484.53977374213434</v>
      </c>
      <c r="DB164" s="67">
        <v>0</v>
      </c>
      <c r="DC164" s="67">
        <f t="shared" si="260"/>
        <v>0</v>
      </c>
      <c r="DD164" s="67">
        <f t="shared" si="261"/>
        <v>155.32689204400003</v>
      </c>
      <c r="DE164" s="67">
        <f t="shared" si="262"/>
        <v>27.545037479688993</v>
      </c>
      <c r="DF164" s="81">
        <f t="shared" si="263"/>
        <v>2408.7504287080001</v>
      </c>
      <c r="DG164" s="81">
        <f t="shared" si="264"/>
        <v>1.1770254216017149</v>
      </c>
      <c r="DH164" s="40">
        <f t="shared" si="265"/>
        <v>-288.49064343699985</v>
      </c>
      <c r="DI164" s="40">
        <f>SUMIFS($DH$3:$DH164,$D$3:$D164,D164)</f>
        <v>-693.25838253399968</v>
      </c>
      <c r="DJ164" s="40">
        <f t="shared" si="280"/>
        <v>-3016.6072839180015</v>
      </c>
      <c r="DK164" s="40">
        <f t="shared" si="266"/>
        <v>-51.159753996498715</v>
      </c>
      <c r="DL164" s="40">
        <f t="shared" si="300"/>
        <v>-543.55604683570039</v>
      </c>
      <c r="DM164" s="73">
        <f t="shared" si="320"/>
        <v>0.83859557807779761</v>
      </c>
      <c r="DN164" s="73">
        <f t="shared" si="320"/>
        <v>2.4736167437725656</v>
      </c>
      <c r="DO164" s="73">
        <f t="shared" si="320"/>
        <v>0.40309586600050373</v>
      </c>
      <c r="DP164" s="67">
        <f t="shared" si="267"/>
        <v>-0.14096969830191897</v>
      </c>
      <c r="DQ164" s="264">
        <f t="shared" si="301"/>
        <v>-1.4740520303985434</v>
      </c>
      <c r="DR164" s="81">
        <f t="shared" si="268"/>
        <v>-277.07540467599983</v>
      </c>
      <c r="DS164" s="81">
        <f t="shared" si="302"/>
        <v>-1983.5047380220012</v>
      </c>
      <c r="DT164" s="81">
        <f t="shared" si="269"/>
        <v>-0.13539169152495409</v>
      </c>
      <c r="DU164" s="264">
        <f t="shared" si="303"/>
        <v>-0.96923096419399135</v>
      </c>
      <c r="DV164" s="70">
        <v>1030.092582087</v>
      </c>
      <c r="DW164" s="70">
        <v>1143.2719707460001</v>
      </c>
      <c r="DX164" s="217">
        <v>94.842037395228886</v>
      </c>
      <c r="DY164" s="218">
        <f t="shared" si="270"/>
        <v>2235.5696308329852</v>
      </c>
      <c r="DZ164" s="218">
        <f t="shared" si="304"/>
        <v>29155.563040734196</v>
      </c>
      <c r="EA164" s="71">
        <f t="shared" si="325"/>
        <v>9.9952655032118365E-3</v>
      </c>
      <c r="EB164" s="219">
        <f t="shared" si="271"/>
        <v>1581.680216628775</v>
      </c>
      <c r="EC164" s="219">
        <f t="shared" si="305"/>
        <v>20055.070639651596</v>
      </c>
      <c r="ED164" s="71">
        <f t="shared" si="326"/>
        <v>-7.3769670322559877E-3</v>
      </c>
      <c r="EE164" s="219">
        <f t="shared" si="272"/>
        <v>2125.0459127603981</v>
      </c>
      <c r="EF164" s="219">
        <f t="shared" si="306"/>
        <v>27968.652922845336</v>
      </c>
      <c r="EG164" s="71">
        <f t="shared" si="327"/>
        <v>2.8231593198075444E-2</v>
      </c>
      <c r="EH164" s="219">
        <f t="shared" si="273"/>
        <v>414.70385945313535</v>
      </c>
      <c r="EI164" s="219">
        <f t="shared" si="307"/>
        <v>4456.5890600887415</v>
      </c>
      <c r="EJ164" s="74">
        <f t="shared" si="328"/>
        <v>9.1440758096836827E-2</v>
      </c>
    </row>
    <row r="165" spans="1:140">
      <c r="A165" s="66">
        <v>42552</v>
      </c>
      <c r="B165" s="86">
        <f t="shared" si="220"/>
        <v>7</v>
      </c>
      <c r="C165" t="str">
        <f t="shared" si="221"/>
        <v>Julio</v>
      </c>
      <c r="D165">
        <f t="shared" si="274"/>
        <v>2016</v>
      </c>
      <c r="E165" s="65">
        <f t="shared" si="222"/>
        <v>204647.27307504832</v>
      </c>
      <c r="F165" s="65">
        <f t="shared" si="223"/>
        <v>5559.9740476190473</v>
      </c>
      <c r="G165" s="40">
        <f t="shared" si="224"/>
        <v>2284.9892885099998</v>
      </c>
      <c r="H165" s="67">
        <f t="shared" si="275"/>
        <v>1.116550078667331</v>
      </c>
      <c r="I165" s="67">
        <f>SUMIFS($G$3:$G165,$D$3:$D165,D165)</f>
        <v>15511.322865858001</v>
      </c>
      <c r="J165" s="14">
        <f t="shared" si="281"/>
        <v>27198.026334003</v>
      </c>
      <c r="K165" s="14">
        <f t="shared" si="282"/>
        <v>13.290197286933275</v>
      </c>
      <c r="L165" s="71">
        <f t="shared" si="308"/>
        <v>4.255269982957488E-2</v>
      </c>
      <c r="M165" s="71">
        <f t="shared" si="309"/>
        <v>5.2949183791900056E-2</v>
      </c>
      <c r="N165" s="71">
        <f t="shared" si="321"/>
        <v>6.1162637745868054E-2</v>
      </c>
      <c r="O165" s="67">
        <f t="shared" si="225"/>
        <v>1714.3391355309998</v>
      </c>
      <c r="P165" s="67">
        <f t="shared" si="226"/>
        <v>0.83770436310789087</v>
      </c>
      <c r="Q165" s="67">
        <f>SUMIFS($O$3:$O165,$D$3:$D165,D165)</f>
        <v>11113.77704056</v>
      </c>
      <c r="R165" s="67">
        <f t="shared" si="278"/>
        <v>18631.082900389003</v>
      </c>
      <c r="S165" s="71">
        <f t="shared" si="310"/>
        <v>1.6827418116704962E-5</v>
      </c>
      <c r="T165" s="71">
        <f t="shared" si="311"/>
        <v>5.1475494586747716E-2</v>
      </c>
      <c r="U165" s="71">
        <f t="shared" si="311"/>
        <v>3.2808843715406377E-2</v>
      </c>
      <c r="V165" s="67">
        <v>1195.6065315839996</v>
      </c>
      <c r="W165" s="67">
        <f t="shared" si="283"/>
        <v>11130.502862808</v>
      </c>
      <c r="X165" s="71">
        <f t="shared" si="322"/>
        <v>0.103283845661573</v>
      </c>
      <c r="Y165" s="71">
        <f t="shared" si="312"/>
        <v>0.18386390939711528</v>
      </c>
      <c r="Z165" s="67">
        <v>548.56958391600006</v>
      </c>
      <c r="AA165" s="67">
        <f t="shared" si="284"/>
        <v>7445.6640699849995</v>
      </c>
      <c r="AB165" s="71">
        <f t="shared" si="323"/>
        <v>-5.0902850880709671E-2</v>
      </c>
      <c r="AC165" s="71">
        <f t="shared" si="313"/>
        <v>-0.20544417460752462</v>
      </c>
      <c r="AD165" s="67">
        <v>585.71969839300004</v>
      </c>
      <c r="AE165" s="67">
        <v>287.79593075300005</v>
      </c>
      <c r="AF165" s="71">
        <f t="shared" si="314"/>
        <v>0.23437568490125926</v>
      </c>
      <c r="AG165" s="71">
        <f t="shared" si="315"/>
        <v>-0.21576632892895031</v>
      </c>
      <c r="AH165" s="67">
        <f t="shared" si="227"/>
        <v>86.914524073999999</v>
      </c>
      <c r="AI165" s="67">
        <f t="shared" si="228"/>
        <v>4.2470404207207137E-2</v>
      </c>
      <c r="AJ165" s="67">
        <f t="shared" si="229"/>
        <v>493.93524095700002</v>
      </c>
      <c r="AK165" s="67">
        <f t="shared" si="230"/>
        <v>0.24135930742446976</v>
      </c>
      <c r="AL165" s="67">
        <f t="shared" si="231"/>
        <v>-10.19961205200002</v>
      </c>
      <c r="AM165" s="67">
        <f t="shared" si="232"/>
        <v>-1.8344711620313785</v>
      </c>
      <c r="AN165" s="67">
        <v>171.793434225</v>
      </c>
      <c r="AO165" s="67">
        <f t="shared" si="233"/>
        <v>30.898243904315933</v>
      </c>
      <c r="AP165" s="81">
        <f>SUMIFS($AO$3:$AO165,$D$3:$D165,D165)</f>
        <v>229.52766406942877</v>
      </c>
      <c r="AQ165" s="67">
        <v>15.9079508</v>
      </c>
      <c r="AR165" s="67">
        <f t="shared" si="234"/>
        <v>2.861155585215776</v>
      </c>
      <c r="AS165" s="81">
        <f>SUMIFS($AR$3:$AR165,$D$3:$D165,D165)</f>
        <v>49.866556083992926</v>
      </c>
      <c r="AT165" s="67">
        <f t="shared" si="276"/>
        <v>-197.90099707700003</v>
      </c>
      <c r="AU165" s="79">
        <f t="shared" si="235"/>
        <v>187.70138502500001</v>
      </c>
      <c r="AV165" s="40">
        <f t="shared" si="236"/>
        <v>2270.6126700519999</v>
      </c>
      <c r="AW165" s="67">
        <f t="shared" si="237"/>
        <v>1.1095250065801365</v>
      </c>
      <c r="AX165" s="67">
        <f>SUMIFS($AV$3:$AV165,$D$3:$D165,D165)</f>
        <v>14505.266356890001</v>
      </c>
      <c r="AY165" s="67">
        <f t="shared" si="285"/>
        <v>25970.310812285996</v>
      </c>
      <c r="AZ165" s="67">
        <f t="shared" si="286"/>
        <v>12.690279436443873</v>
      </c>
      <c r="BA165" s="262">
        <f t="shared" si="238"/>
        <v>2108.8230356839999</v>
      </c>
      <c r="BB165" s="262">
        <f t="shared" si="239"/>
        <v>1.030467205351254</v>
      </c>
      <c r="BC165" s="262">
        <f t="shared" si="287"/>
        <v>23906.118794984999</v>
      </c>
      <c r="BD165" s="262">
        <f t="shared" si="288"/>
        <v>11.681620984130161</v>
      </c>
      <c r="BE165" s="260">
        <f t="shared" si="240"/>
        <v>1785.7250047289999</v>
      </c>
      <c r="BF165" s="260">
        <f t="shared" si="241"/>
        <v>0.87258675764232541</v>
      </c>
      <c r="BG165" s="260">
        <f t="shared" si="289"/>
        <v>22689.685345587004</v>
      </c>
      <c r="BH165" s="260">
        <f t="shared" si="290"/>
        <v>11.087216069214973</v>
      </c>
      <c r="BI165" s="71">
        <f t="shared" si="316"/>
        <v>-4.9080935070611176E-6</v>
      </c>
      <c r="BJ165" s="71">
        <f t="shared" si="291"/>
        <v>4.5514558142040418E-2</v>
      </c>
      <c r="BK165" s="74">
        <f t="shared" si="324"/>
        <v>5.3913056224573319E-2</v>
      </c>
      <c r="BL165" s="67">
        <f t="shared" si="242"/>
        <v>1027.5075199579999</v>
      </c>
      <c r="BM165" s="67">
        <f>SUMIFS($BL$3:$BL165,$D$3:$D165,D165)</f>
        <v>7082.3147442279997</v>
      </c>
      <c r="BN165" s="67">
        <f t="shared" si="292"/>
        <v>13253.604843286999</v>
      </c>
      <c r="BO165" s="71">
        <f t="shared" si="317"/>
        <v>1.874455533407815E-2</v>
      </c>
      <c r="BP165" s="71">
        <f t="shared" si="317"/>
        <v>8.5197241732877238E-3</v>
      </c>
      <c r="BQ165" s="71">
        <f t="shared" si="317"/>
        <v>4.0596174026631626E-2</v>
      </c>
      <c r="BR165" s="67">
        <v>692.02825034600005</v>
      </c>
      <c r="BS165" s="67">
        <f t="shared" si="277"/>
        <v>335.47926961199983</v>
      </c>
      <c r="BT165" s="67">
        <f t="shared" si="243"/>
        <v>170.836014363</v>
      </c>
      <c r="BU165" s="67">
        <f t="shared" si="244"/>
        <v>323.09803095500001</v>
      </c>
      <c r="BV165" s="67">
        <f t="shared" si="245"/>
        <v>58.111427892970219</v>
      </c>
      <c r="BW165" s="67">
        <f t="shared" si="246"/>
        <v>0.15788044770892862</v>
      </c>
      <c r="BX165" s="67">
        <f t="shared" si="293"/>
        <v>1216.433449398</v>
      </c>
      <c r="BY165" s="67">
        <f t="shared" si="247"/>
        <v>321.222109612</v>
      </c>
      <c r="BZ165" s="67">
        <f t="shared" si="248"/>
        <v>342.465321668</v>
      </c>
      <c r="CA165" s="67">
        <f t="shared" si="249"/>
        <v>85.483673495999994</v>
      </c>
      <c r="CB165" s="40">
        <f t="shared" si="250"/>
        <v>14.376618457999939</v>
      </c>
      <c r="CC165" s="40">
        <f>SUMIFS($CB$3:$CB165,$D$3:$D165,D165)</f>
        <v>1006.0565089680003</v>
      </c>
      <c r="CD165" s="40">
        <f t="shared" si="279"/>
        <v>1227.7155217169995</v>
      </c>
      <c r="CE165" s="73">
        <f t="shared" si="318"/>
        <v>-1.1429957827146198</v>
      </c>
      <c r="CF165" s="73">
        <f t="shared" si="318"/>
        <v>1.6408102599827501E-3</v>
      </c>
      <c r="CG165" s="73">
        <f t="shared" si="318"/>
        <v>0.24186408029527295</v>
      </c>
      <c r="CH165" s="14">
        <f t="shared" si="251"/>
        <v>2.5857348136645442</v>
      </c>
      <c r="CI165" s="14">
        <f t="shared" si="252"/>
        <v>7.0250720871945062E-3</v>
      </c>
      <c r="CJ165" s="14">
        <f t="shared" si="294"/>
        <v>216.91690029753963</v>
      </c>
      <c r="CK165" s="264">
        <f t="shared" si="295"/>
        <v>0.59991785048939861</v>
      </c>
      <c r="CL165" s="81">
        <f t="shared" si="253"/>
        <v>337.47464941299995</v>
      </c>
      <c r="CM165" s="81">
        <f t="shared" si="254"/>
        <v>0.16490551979612311</v>
      </c>
      <c r="CN165" s="40">
        <f t="shared" si="255"/>
        <v>408.60933009700005</v>
      </c>
      <c r="CO165" s="40">
        <f>SUMIFS($CN$3:$CN165,$D$3:$D165,D165)</f>
        <v>2093.5476031409999</v>
      </c>
      <c r="CP165" s="40">
        <f t="shared" si="296"/>
        <v>4251.2376022339995</v>
      </c>
      <c r="CQ165" s="73">
        <f t="shared" si="319"/>
        <v>0.42482227424926444</v>
      </c>
      <c r="CR165" s="73">
        <f t="shared" si="319"/>
        <v>0.31561710517461905</v>
      </c>
      <c r="CS165" s="73">
        <f t="shared" si="319"/>
        <v>0.17875341691920488</v>
      </c>
      <c r="CT165" s="40">
        <f t="shared" si="256"/>
        <v>73.491229742696234</v>
      </c>
      <c r="CU165" s="40">
        <f t="shared" si="257"/>
        <v>0.19966517215558241</v>
      </c>
      <c r="CV165" s="40">
        <f t="shared" si="258"/>
        <v>1.0230029316702665</v>
      </c>
      <c r="CW165" s="40">
        <f t="shared" si="297"/>
        <v>756.19528716916045</v>
      </c>
      <c r="CX165" s="267">
        <f t="shared" si="298"/>
        <v>2.077348766174365</v>
      </c>
      <c r="CY165" s="67">
        <v>284.11322647200001</v>
      </c>
      <c r="CZ165" s="67">
        <f t="shared" si="259"/>
        <v>51.099739681998351</v>
      </c>
      <c r="DA165" s="67">
        <f t="shared" si="299"/>
        <v>493.52720086432851</v>
      </c>
      <c r="DB165" s="67">
        <v>0</v>
      </c>
      <c r="DC165" s="67">
        <f t="shared" si="260"/>
        <v>0</v>
      </c>
      <c r="DD165" s="67">
        <f t="shared" si="261"/>
        <v>124.49610362500005</v>
      </c>
      <c r="DE165" s="67">
        <f t="shared" si="262"/>
        <v>22.39149006069788</v>
      </c>
      <c r="DF165" s="81">
        <f t="shared" si="263"/>
        <v>2679.222000149</v>
      </c>
      <c r="DG165" s="81">
        <f t="shared" si="264"/>
        <v>1.309190178735719</v>
      </c>
      <c r="DH165" s="40">
        <f t="shared" si="265"/>
        <v>-394.23271163900012</v>
      </c>
      <c r="DI165" s="40">
        <f>SUMIFS($DH$3:$DH165,$D$3:$D165,D165)</f>
        <v>-1087.4910941729997</v>
      </c>
      <c r="DJ165" s="40">
        <f t="shared" si="280"/>
        <v>-3023.5220805170006</v>
      </c>
      <c r="DK165" s="40">
        <f t="shared" si="266"/>
        <v>-70.905494929031676</v>
      </c>
      <c r="DL165" s="40">
        <f t="shared" si="300"/>
        <v>-539.27838687162068</v>
      </c>
      <c r="DM165" s="73">
        <f t="shared" si="320"/>
        <v>1.7853025461745498E-2</v>
      </c>
      <c r="DN165" s="73">
        <f t="shared" si="320"/>
        <v>0.85295311517384254</v>
      </c>
      <c r="DO165" s="73">
        <f t="shared" si="320"/>
        <v>0.15492113592343171</v>
      </c>
      <c r="DP165" s="67">
        <f t="shared" si="267"/>
        <v>-0.19264010006838789</v>
      </c>
      <c r="DQ165" s="264">
        <f t="shared" si="301"/>
        <v>-1.4774309156849665</v>
      </c>
      <c r="DR165" s="81">
        <f t="shared" si="268"/>
        <v>-71.134680684000102</v>
      </c>
      <c r="DS165" s="81">
        <f t="shared" si="302"/>
        <v>-1807.0886311190006</v>
      </c>
      <c r="DT165" s="81">
        <f t="shared" si="269"/>
        <v>-3.4759652359459277E-2</v>
      </c>
      <c r="DU165" s="264">
        <f t="shared" si="303"/>
        <v>-0.88302600076977555</v>
      </c>
      <c r="DV165" s="70">
        <v>992.08187274099998</v>
      </c>
      <c r="DW165" s="70">
        <v>1102.9699692740001</v>
      </c>
      <c r="DX165" s="217">
        <v>93.939393939393938</v>
      </c>
      <c r="DY165" s="218">
        <f t="shared" si="270"/>
        <v>2432.4079522848388</v>
      </c>
      <c r="DZ165" s="218">
        <f t="shared" si="304"/>
        <v>29210.992234608915</v>
      </c>
      <c r="EA165" s="71">
        <f t="shared" si="325"/>
        <v>2.1635795155898307E-2</v>
      </c>
      <c r="EB165" s="219">
        <f t="shared" si="271"/>
        <v>1824.9416604039677</v>
      </c>
      <c r="EC165" s="219">
        <f t="shared" si="305"/>
        <v>20002.261412438074</v>
      </c>
      <c r="ED165" s="71">
        <f t="shared" si="326"/>
        <v>-6.308437270174494E-3</v>
      </c>
      <c r="EE165" s="219">
        <f t="shared" si="272"/>
        <v>2417.1038100553551</v>
      </c>
      <c r="EF165" s="219">
        <f t="shared" si="306"/>
        <v>27898.653953050558</v>
      </c>
      <c r="EG165" s="71">
        <f t="shared" si="327"/>
        <v>1.4704624178387693E-2</v>
      </c>
      <c r="EH165" s="219">
        <f t="shared" si="273"/>
        <v>434.9712223613227</v>
      </c>
      <c r="EI165" s="219">
        <f t="shared" si="307"/>
        <v>4577.439892712785</v>
      </c>
      <c r="EJ165" s="74">
        <f t="shared" si="328"/>
        <v>0.13564407225992281</v>
      </c>
    </row>
    <row r="166" spans="1:140">
      <c r="A166" s="66">
        <v>42583</v>
      </c>
      <c r="B166" s="86">
        <f t="shared" si="220"/>
        <v>8</v>
      </c>
      <c r="C166" t="str">
        <f t="shared" si="221"/>
        <v>Agosto</v>
      </c>
      <c r="D166">
        <f t="shared" si="274"/>
        <v>2016</v>
      </c>
      <c r="E166" s="65">
        <f t="shared" si="222"/>
        <v>204647.27307504832</v>
      </c>
      <c r="F166" s="65">
        <f t="shared" si="223"/>
        <v>5517.499772727273</v>
      </c>
      <c r="G166" s="40">
        <f t="shared" si="224"/>
        <v>2562.3335442820003</v>
      </c>
      <c r="H166" s="67">
        <f t="shared" si="275"/>
        <v>1.2520731431111425</v>
      </c>
      <c r="I166" s="67">
        <f>SUMIFS($G$3:$G166,$D$3:$D166,D166)</f>
        <v>18073.65641014</v>
      </c>
      <c r="J166" s="14">
        <f t="shared" si="281"/>
        <v>27821.692854489997</v>
      </c>
      <c r="K166" s="14">
        <f t="shared" si="282"/>
        <v>13.594949219913238</v>
      </c>
      <c r="L166" s="71">
        <f t="shared" si="308"/>
        <v>7.4732922930599077E-2</v>
      </c>
      <c r="M166" s="71">
        <f t="shared" si="309"/>
        <v>0.32169862737240673</v>
      </c>
      <c r="N166" s="71">
        <f t="shared" si="321"/>
        <v>7.1505572145232899E-2</v>
      </c>
      <c r="O166" s="67">
        <f t="shared" si="225"/>
        <v>1482.3576739470002</v>
      </c>
      <c r="P166" s="67">
        <f t="shared" si="226"/>
        <v>0.72434763076632325</v>
      </c>
      <c r="Q166" s="67">
        <f>SUMIFS($O$3:$O166,$D$3:$D166,D166)</f>
        <v>12596.134714507001</v>
      </c>
      <c r="R166" s="67">
        <f t="shared" si="278"/>
        <v>18856.634731798003</v>
      </c>
      <c r="S166" s="71">
        <f t="shared" si="310"/>
        <v>0.17946434029421732</v>
      </c>
      <c r="T166" s="71">
        <f t="shared" si="311"/>
        <v>6.5076906230285614E-2</v>
      </c>
      <c r="U166" s="71">
        <f t="shared" si="311"/>
        <v>4.2114559455854961E-2</v>
      </c>
      <c r="V166" s="67">
        <v>736.35944490599991</v>
      </c>
      <c r="W166" s="67">
        <f t="shared" si="283"/>
        <v>11239.830376195001</v>
      </c>
      <c r="X166" s="71">
        <f t="shared" si="322"/>
        <v>0.11130288629034468</v>
      </c>
      <c r="Y166" s="71">
        <f t="shared" si="312"/>
        <v>0.17435717049074584</v>
      </c>
      <c r="Z166" s="67">
        <v>693.45206918999997</v>
      </c>
      <c r="AA166" s="67">
        <f t="shared" si="284"/>
        <v>7475.0060340459995</v>
      </c>
      <c r="AB166" s="71">
        <f t="shared" si="323"/>
        <v>-4.5628726486909965E-2</v>
      </c>
      <c r="AC166" s="71">
        <f t="shared" si="313"/>
        <v>4.4182378545949863E-2</v>
      </c>
      <c r="AD166" s="67">
        <v>525.80652653999994</v>
      </c>
      <c r="AE166" s="67">
        <v>350.06090132700001</v>
      </c>
      <c r="AF166" s="71">
        <f t="shared" si="314"/>
        <v>0.13240382512839211</v>
      </c>
      <c r="AG166" s="71">
        <f t="shared" si="315"/>
        <v>-1.8755842968368741E-2</v>
      </c>
      <c r="AH166" s="67">
        <f t="shared" si="227"/>
        <v>122.560667181</v>
      </c>
      <c r="AI166" s="67">
        <f t="shared" si="228"/>
        <v>5.9888737015349587E-2</v>
      </c>
      <c r="AJ166" s="67">
        <f t="shared" si="229"/>
        <v>61.386517261999998</v>
      </c>
      <c r="AK166" s="67">
        <f t="shared" si="230"/>
        <v>2.9996254696972344E-2</v>
      </c>
      <c r="AL166" s="67">
        <f t="shared" si="231"/>
        <v>896.028685892</v>
      </c>
      <c r="AM166" s="67">
        <f t="shared" si="232"/>
        <v>162.39759362039763</v>
      </c>
      <c r="AN166" s="67">
        <v>761.61594965500001</v>
      </c>
      <c r="AO166" s="67">
        <f t="shared" si="233"/>
        <v>138.03642610365472</v>
      </c>
      <c r="AP166" s="81">
        <f>SUMIFS($AO$3:$AO166,$D$3:$D166,D166)</f>
        <v>367.56409017308351</v>
      </c>
      <c r="AQ166" s="67">
        <v>0</v>
      </c>
      <c r="AR166" s="67">
        <f t="shared" si="234"/>
        <v>0</v>
      </c>
      <c r="AS166" s="81">
        <f>SUMIFS($AR$3:$AR166,$D$3:$D166,D166)</f>
        <v>49.866556083992926</v>
      </c>
      <c r="AT166" s="67">
        <f t="shared" si="276"/>
        <v>134.41273623699999</v>
      </c>
      <c r="AU166" s="79">
        <f t="shared" si="235"/>
        <v>761.61594965500001</v>
      </c>
      <c r="AV166" s="40">
        <f t="shared" si="236"/>
        <v>1973.653601061</v>
      </c>
      <c r="AW166" s="67">
        <f t="shared" si="237"/>
        <v>0.96441724895949199</v>
      </c>
      <c r="AX166" s="67">
        <f>SUMIFS($AV$3:$AV166,$D$3:$D166,D166)</f>
        <v>16478.919957951002</v>
      </c>
      <c r="AY166" s="67">
        <f t="shared" si="285"/>
        <v>25789.273957502995</v>
      </c>
      <c r="AZ166" s="67">
        <f t="shared" si="286"/>
        <v>12.601816564663212</v>
      </c>
      <c r="BA166" s="262">
        <f t="shared" si="238"/>
        <v>1824.31800518</v>
      </c>
      <c r="BB166" s="262">
        <f t="shared" si="239"/>
        <v>0.89144505947606023</v>
      </c>
      <c r="BC166" s="262">
        <f t="shared" si="287"/>
        <v>23721.77424173</v>
      </c>
      <c r="BD166" s="262">
        <f t="shared" si="288"/>
        <v>11.591541819875969</v>
      </c>
      <c r="BE166" s="260">
        <f t="shared" si="240"/>
        <v>1759.847647025</v>
      </c>
      <c r="BF166" s="260">
        <f t="shared" si="241"/>
        <v>0.85994189933800302</v>
      </c>
      <c r="BG166" s="260">
        <f t="shared" si="289"/>
        <v>22648.988578809003</v>
      </c>
      <c r="BH166" s="260">
        <f t="shared" si="290"/>
        <v>11.067329771114593</v>
      </c>
      <c r="BI166" s="71">
        <f t="shared" si="316"/>
        <v>-8.4019889860275643E-2</v>
      </c>
      <c r="BJ166" s="71">
        <f t="shared" si="291"/>
        <v>2.8101406750452362E-2</v>
      </c>
      <c r="BK166" s="74">
        <f t="shared" si="324"/>
        <v>3.2642340513993506E-2</v>
      </c>
      <c r="BL166" s="67">
        <f t="shared" si="242"/>
        <v>1012.276711703</v>
      </c>
      <c r="BM166" s="67">
        <f>SUMIFS($BL$3:$BL166,$D$3:$D166,D166)</f>
        <v>8094.5914559309995</v>
      </c>
      <c r="BN166" s="67">
        <f t="shared" si="292"/>
        <v>13253.50553025</v>
      </c>
      <c r="BO166" s="71">
        <f t="shared" si="317"/>
        <v>-9.8098961821557751E-5</v>
      </c>
      <c r="BP166" s="71">
        <f t="shared" si="317"/>
        <v>7.4338961318074492E-3</v>
      </c>
      <c r="BQ166" s="71">
        <f t="shared" si="317"/>
        <v>3.3184725881901134E-2</v>
      </c>
      <c r="BR166" s="67">
        <v>692.31747305299996</v>
      </c>
      <c r="BS166" s="67">
        <f t="shared" si="277"/>
        <v>319.95923865000009</v>
      </c>
      <c r="BT166" s="67">
        <f t="shared" si="243"/>
        <v>183.31216261399999</v>
      </c>
      <c r="BU166" s="67">
        <f t="shared" si="244"/>
        <v>64.470358155</v>
      </c>
      <c r="BV166" s="67">
        <f t="shared" si="245"/>
        <v>11.684705176368793</v>
      </c>
      <c r="BW166" s="67">
        <f t="shared" si="246"/>
        <v>3.1503160138057353E-2</v>
      </c>
      <c r="BX166" s="67">
        <f t="shared" si="293"/>
        <v>1072.785662921</v>
      </c>
      <c r="BY166" s="67">
        <f t="shared" si="247"/>
        <v>312.47085039299998</v>
      </c>
      <c r="BZ166" s="67">
        <f t="shared" si="248"/>
        <v>309.959534443</v>
      </c>
      <c r="CA166" s="67">
        <f t="shared" si="249"/>
        <v>91.163983752999997</v>
      </c>
      <c r="CB166" s="40">
        <f t="shared" si="250"/>
        <v>588.67994322100026</v>
      </c>
      <c r="CC166" s="40">
        <f>SUMIFS($CB$3:$CB166,$D$3:$D166,D166)</f>
        <v>1594.7364521890006</v>
      </c>
      <c r="CD166" s="40">
        <f t="shared" si="279"/>
        <v>2032.4188969869999</v>
      </c>
      <c r="CE166" s="73">
        <f t="shared" si="318"/>
        <v>-3.7250744867689689</v>
      </c>
      <c r="CF166" s="73">
        <f t="shared" si="318"/>
        <v>1.022788846850613</v>
      </c>
      <c r="CG166" s="73">
        <f t="shared" si="318"/>
        <v>1.0509074704501784</v>
      </c>
      <c r="CH166" s="14">
        <f t="shared" si="251"/>
        <v>106.69324285808148</v>
      </c>
      <c r="CI166" s="14">
        <f t="shared" si="252"/>
        <v>0.28765589415165055</v>
      </c>
      <c r="CJ166" s="14">
        <f t="shared" si="294"/>
        <v>364.66307345699886</v>
      </c>
      <c r="CK166" s="264">
        <f t="shared" si="295"/>
        <v>0.99313265525002647</v>
      </c>
      <c r="CL166" s="81">
        <f t="shared" si="253"/>
        <v>653.15030137600024</v>
      </c>
      <c r="CM166" s="81">
        <f t="shared" si="254"/>
        <v>0.31915905428970792</v>
      </c>
      <c r="CN166" s="40">
        <f t="shared" si="255"/>
        <v>419.098312652</v>
      </c>
      <c r="CO166" s="40">
        <f>SUMIFS($CN$3:$CN166,$D$3:$D166,D166)</f>
        <v>2512.6459157929999</v>
      </c>
      <c r="CP166" s="40">
        <f t="shared" si="296"/>
        <v>4358.9112217519996</v>
      </c>
      <c r="CQ166" s="73">
        <f t="shared" si="319"/>
        <v>0.34574528575250163</v>
      </c>
      <c r="CR166" s="73">
        <f t="shared" si="319"/>
        <v>0.32054826339597642</v>
      </c>
      <c r="CS166" s="73">
        <f t="shared" si="319"/>
        <v>0.18435918981338717</v>
      </c>
      <c r="CT166" s="40">
        <f t="shared" si="256"/>
        <v>75.958011765325679</v>
      </c>
      <c r="CU166" s="40">
        <f t="shared" si="257"/>
        <v>0.20479056786567007</v>
      </c>
      <c r="CV166" s="40">
        <f t="shared" si="258"/>
        <v>1.2277934995359363</v>
      </c>
      <c r="CW166" s="40">
        <f t="shared" si="297"/>
        <v>772.97038483997187</v>
      </c>
      <c r="CX166" s="267">
        <f t="shared" si="298"/>
        <v>2.1299630120912965</v>
      </c>
      <c r="CY166" s="67">
        <v>313.40273666999997</v>
      </c>
      <c r="CZ166" s="67">
        <f t="shared" si="259"/>
        <v>56.801585786941779</v>
      </c>
      <c r="DA166" s="67">
        <f t="shared" si="299"/>
        <v>510.4346017938779</v>
      </c>
      <c r="DB166" s="67">
        <v>0</v>
      </c>
      <c r="DC166" s="67">
        <f t="shared" si="260"/>
        <v>0</v>
      </c>
      <c r="DD166" s="67">
        <f t="shared" si="261"/>
        <v>105.69557598200004</v>
      </c>
      <c r="DE166" s="67">
        <f t="shared" si="262"/>
        <v>19.156425978383908</v>
      </c>
      <c r="DF166" s="81">
        <f t="shared" si="263"/>
        <v>2392.7519137130002</v>
      </c>
      <c r="DG166" s="81">
        <f t="shared" si="264"/>
        <v>1.1692078168251621</v>
      </c>
      <c r="DH166" s="40">
        <f t="shared" si="265"/>
        <v>169.58163056900025</v>
      </c>
      <c r="DI166" s="40">
        <f>SUMIFS($DH$3:$DH166,$D$3:$D166,D166)</f>
        <v>-917.90946360399948</v>
      </c>
      <c r="DJ166" s="40">
        <f t="shared" si="280"/>
        <v>-2326.4923247650004</v>
      </c>
      <c r="DK166" s="40">
        <f t="shared" si="266"/>
        <v>30.735231092755786</v>
      </c>
      <c r="DL166" s="40">
        <f t="shared" si="300"/>
        <v>-408.30731138297296</v>
      </c>
      <c r="DM166" s="73">
        <f t="shared" si="320"/>
        <v>-1.3215133820224751</v>
      </c>
      <c r="DN166" s="73">
        <f t="shared" si="320"/>
        <v>-0.17627840501876746</v>
      </c>
      <c r="DO166" s="73">
        <f t="shared" si="320"/>
        <v>-0.13494360455221144</v>
      </c>
      <c r="DP166" s="67">
        <f t="shared" si="267"/>
        <v>8.2865326285980478E-2</v>
      </c>
      <c r="DQ166" s="264">
        <f t="shared" si="301"/>
        <v>-1.1368303568412701</v>
      </c>
      <c r="DR166" s="81">
        <f t="shared" si="268"/>
        <v>234.05198872400024</v>
      </c>
      <c r="DS166" s="81">
        <f t="shared" si="302"/>
        <v>-1253.7066618440001</v>
      </c>
      <c r="DT166" s="81">
        <f t="shared" si="269"/>
        <v>0.11436848642403781</v>
      </c>
      <c r="DU166" s="264">
        <f t="shared" si="303"/>
        <v>-0.61261830807989326</v>
      </c>
      <c r="DV166" s="70">
        <v>979.86857313899998</v>
      </c>
      <c r="DW166" s="70">
        <v>1090.8935558129999</v>
      </c>
      <c r="DX166" s="217">
        <v>94.132817537072853</v>
      </c>
      <c r="DY166" s="218">
        <f t="shared" si="270"/>
        <v>2722.0406350557414</v>
      </c>
      <c r="DZ166" s="218">
        <f t="shared" si="304"/>
        <v>29808.034598352966</v>
      </c>
      <c r="EA166" s="71">
        <f t="shared" si="325"/>
        <v>3.174961071185467E-2</v>
      </c>
      <c r="EB166" s="219">
        <f t="shared" si="271"/>
        <v>1574.7512001998612</v>
      </c>
      <c r="EC166" s="219">
        <f t="shared" si="305"/>
        <v>20199.411296894872</v>
      </c>
      <c r="ED166" s="71">
        <f t="shared" si="326"/>
        <v>3.0160445383133894E-3</v>
      </c>
      <c r="EE166" s="219">
        <f t="shared" si="272"/>
        <v>2096.6689967435691</v>
      </c>
      <c r="EF166" s="219">
        <f t="shared" si="306"/>
        <v>27633.538570278903</v>
      </c>
      <c r="EG166" s="71">
        <f t="shared" si="327"/>
        <v>-5.3018366841931508E-3</v>
      </c>
      <c r="EH166" s="219">
        <f t="shared" si="273"/>
        <v>445.22019378304935</v>
      </c>
      <c r="EI166" s="219">
        <f t="shared" si="307"/>
        <v>4681.3034087213937</v>
      </c>
      <c r="EJ166" s="74">
        <f t="shared" si="328"/>
        <v>0.1413622183427421</v>
      </c>
    </row>
    <row r="167" spans="1:140">
      <c r="A167" s="66">
        <v>42614</v>
      </c>
      <c r="B167" s="86">
        <f t="shared" si="220"/>
        <v>9</v>
      </c>
      <c r="C167" t="str">
        <f t="shared" si="221"/>
        <v>Septiembre</v>
      </c>
      <c r="D167">
        <f t="shared" si="274"/>
        <v>2016</v>
      </c>
      <c r="E167" s="65">
        <f t="shared" si="222"/>
        <v>204647.27307504832</v>
      </c>
      <c r="F167" s="65">
        <f t="shared" si="223"/>
        <v>5558.0140909090906</v>
      </c>
      <c r="G167" s="40">
        <f t="shared" si="224"/>
        <v>2603.2254022309999</v>
      </c>
      <c r="H167" s="67">
        <f t="shared" si="275"/>
        <v>1.2720547716638002</v>
      </c>
      <c r="I167" s="67">
        <f>SUMIFS($G$3:$G167,$D$3:$D167,D167)</f>
        <v>20676.881812371001</v>
      </c>
      <c r="J167" s="14">
        <f t="shared" si="281"/>
        <v>28258.923939618002</v>
      </c>
      <c r="K167" s="14">
        <f t="shared" si="282"/>
        <v>13.808600288191908</v>
      </c>
      <c r="L167" s="71">
        <f t="shared" si="308"/>
        <v>8.9238627898543088E-2</v>
      </c>
      <c r="M167" s="71">
        <f t="shared" si="309"/>
        <v>0.20186160308711809</v>
      </c>
      <c r="N167" s="71">
        <f t="shared" si="321"/>
        <v>9.5157127424714494E-2</v>
      </c>
      <c r="O167" s="67">
        <f t="shared" si="225"/>
        <v>1845.3134970729998</v>
      </c>
      <c r="P167" s="67">
        <f t="shared" si="226"/>
        <v>0.90170441528252643</v>
      </c>
      <c r="Q167" s="67">
        <f>SUMIFS($O$3:$O167,$D$3:$D167,D167)</f>
        <v>14441.448211580002</v>
      </c>
      <c r="R167" s="67">
        <f t="shared" si="278"/>
        <v>19023.262767422999</v>
      </c>
      <c r="S167" s="71">
        <f t="shared" si="310"/>
        <v>9.9261022658330367E-2</v>
      </c>
      <c r="T167" s="71">
        <f t="shared" si="311"/>
        <v>6.9325968097702972E-2</v>
      </c>
      <c r="U167" s="71">
        <f t="shared" si="311"/>
        <v>5.0538237264209585E-2</v>
      </c>
      <c r="V167" s="67">
        <v>1151.5700319039997</v>
      </c>
      <c r="W167" s="67">
        <f t="shared" si="283"/>
        <v>11410.602488140001</v>
      </c>
      <c r="X167" s="71">
        <f t="shared" si="322"/>
        <v>0.12657840363028616</v>
      </c>
      <c r="Y167" s="71">
        <f t="shared" si="312"/>
        <v>0.17411549155012351</v>
      </c>
      <c r="Z167" s="67">
        <v>724.90085286700014</v>
      </c>
      <c r="AA167" s="67">
        <f t="shared" si="284"/>
        <v>7533.7670214249993</v>
      </c>
      <c r="AB167" s="71">
        <f t="shared" si="323"/>
        <v>-3.9719307233024526E-2</v>
      </c>
      <c r="AC167" s="71">
        <f t="shared" si="313"/>
        <v>8.8211185703400696E-2</v>
      </c>
      <c r="AD167" s="67">
        <v>553.15927331099999</v>
      </c>
      <c r="AE167" s="67">
        <v>375.08424300199999</v>
      </c>
      <c r="AF167" s="71">
        <f t="shared" si="314"/>
        <v>0.16777938853472318</v>
      </c>
      <c r="AG167" s="71">
        <f t="shared" si="315"/>
        <v>2.8172612533470032E-2</v>
      </c>
      <c r="AH167" s="67">
        <f t="shared" si="227"/>
        <v>159.14570313499999</v>
      </c>
      <c r="AI167" s="67">
        <f t="shared" si="228"/>
        <v>7.7765855730038497E-2</v>
      </c>
      <c r="AJ167" s="67">
        <f t="shared" si="229"/>
        <v>60.116613728000004</v>
      </c>
      <c r="AK167" s="67">
        <f t="shared" si="230"/>
        <v>2.9375721857751814E-2</v>
      </c>
      <c r="AL167" s="67">
        <f t="shared" si="231"/>
        <v>538.64958829500006</v>
      </c>
      <c r="AM167" s="67">
        <f t="shared" si="232"/>
        <v>96.914037907179249</v>
      </c>
      <c r="AN167" s="67">
        <v>400.75938085199999</v>
      </c>
      <c r="AO167" s="67">
        <f t="shared" si="233"/>
        <v>72.104779566409874</v>
      </c>
      <c r="AP167" s="81">
        <f>SUMIFS($AO$3:$AO167,$D$3:$D167,D167)</f>
        <v>439.6688697394934</v>
      </c>
      <c r="AQ167" s="67">
        <v>33.360839999999996</v>
      </c>
      <c r="AR167" s="67">
        <f t="shared" si="234"/>
        <v>6.0022949662121796</v>
      </c>
      <c r="AS167" s="81">
        <f>SUMIFS($AR$3:$AR167,$D$3:$D167,D167)</f>
        <v>55.868851050205109</v>
      </c>
      <c r="AT167" s="67">
        <f t="shared" si="276"/>
        <v>104.52936744300007</v>
      </c>
      <c r="AU167" s="79">
        <f t="shared" si="235"/>
        <v>434.12022085199999</v>
      </c>
      <c r="AV167" s="40">
        <f t="shared" si="236"/>
        <v>2130.8788707849999</v>
      </c>
      <c r="AW167" s="67">
        <f t="shared" si="237"/>
        <v>1.0412446932549955</v>
      </c>
      <c r="AX167" s="67">
        <f>SUMIFS($AV$3:$AV167,$D$3:$D167,D167)</f>
        <v>18609.798828736002</v>
      </c>
      <c r="AY167" s="67">
        <f t="shared" si="285"/>
        <v>25897.100108307997</v>
      </c>
      <c r="AZ167" s="67">
        <f t="shared" si="286"/>
        <v>12.654505344330195</v>
      </c>
      <c r="BA167" s="262">
        <f t="shared" si="238"/>
        <v>1896.9391560449999</v>
      </c>
      <c r="BB167" s="262">
        <f t="shared" si="239"/>
        <v>0.92693106902497246</v>
      </c>
      <c r="BC167" s="262">
        <f t="shared" si="287"/>
        <v>23750.34046901</v>
      </c>
      <c r="BD167" s="262">
        <f t="shared" si="288"/>
        <v>11.605500582605011</v>
      </c>
      <c r="BE167" s="260">
        <f t="shared" si="240"/>
        <v>1848.9302885</v>
      </c>
      <c r="BF167" s="260">
        <f t="shared" si="241"/>
        <v>0.90347174468430846</v>
      </c>
      <c r="BG167" s="260">
        <f t="shared" si="289"/>
        <v>22690.330392677002</v>
      </c>
      <c r="BH167" s="260">
        <f t="shared" si="290"/>
        <v>11.087531268670263</v>
      </c>
      <c r="BI167" s="71">
        <f t="shared" si="316"/>
        <v>5.3298734995925079E-2</v>
      </c>
      <c r="BJ167" s="71">
        <f t="shared" si="291"/>
        <v>3.0925293076633276E-2</v>
      </c>
      <c r="BK167" s="74">
        <f t="shared" si="324"/>
        <v>3.0530825390786109E-2</v>
      </c>
      <c r="BL167" s="67">
        <f t="shared" si="242"/>
        <v>1017.1350831300002</v>
      </c>
      <c r="BM167" s="67">
        <f>SUMIFS($BL$3:$BL167,$D$3:$D167,D167)</f>
        <v>9111.7265390609991</v>
      </c>
      <c r="BN167" s="67">
        <f t="shared" si="292"/>
        <v>13215.123989751</v>
      </c>
      <c r="BO167" s="71">
        <f t="shared" si="317"/>
        <v>-3.6362800584835209E-2</v>
      </c>
      <c r="BP167" s="71">
        <f t="shared" si="317"/>
        <v>2.3485033480390438E-3</v>
      </c>
      <c r="BQ167" s="71">
        <f t="shared" si="317"/>
        <v>2.3586252623947646E-2</v>
      </c>
      <c r="BR167" s="67">
        <v>690.83780014900003</v>
      </c>
      <c r="BS167" s="67">
        <f t="shared" si="277"/>
        <v>326.29728298100019</v>
      </c>
      <c r="BT167" s="67">
        <f t="shared" si="243"/>
        <v>172.85301700100001</v>
      </c>
      <c r="BU167" s="67">
        <f t="shared" si="244"/>
        <v>48.008867545000001</v>
      </c>
      <c r="BV167" s="67">
        <f t="shared" si="245"/>
        <v>8.637773629168235</v>
      </c>
      <c r="BW167" s="67">
        <f t="shared" si="246"/>
        <v>2.3459324340664035E-2</v>
      </c>
      <c r="BX167" s="67">
        <f t="shared" si="293"/>
        <v>1060.0100763329999</v>
      </c>
      <c r="BY167" s="67">
        <f t="shared" si="247"/>
        <v>445.57430110299998</v>
      </c>
      <c r="BZ167" s="67">
        <f t="shared" si="248"/>
        <v>348.99125207399999</v>
      </c>
      <c r="CA167" s="67">
        <f t="shared" si="249"/>
        <v>98.316349931999994</v>
      </c>
      <c r="CB167" s="40">
        <f t="shared" si="250"/>
        <v>472.34653144599997</v>
      </c>
      <c r="CC167" s="40">
        <f>SUMIFS($CB$3:$CB167,$D$3:$D167,D167)</f>
        <v>2067.0829836350003</v>
      </c>
      <c r="CD167" s="40">
        <f t="shared" si="279"/>
        <v>2361.8238313100001</v>
      </c>
      <c r="CE167" s="73">
        <f t="shared" si="318"/>
        <v>2.3044721827163417</v>
      </c>
      <c r="CF167" s="73">
        <f t="shared" si="318"/>
        <v>1.2195037877411741</v>
      </c>
      <c r="CG167" s="73">
        <f t="shared" si="318"/>
        <v>2.505910433690242</v>
      </c>
      <c r="CH167" s="14">
        <f t="shared" si="251"/>
        <v>84.984766810611148</v>
      </c>
      <c r="CI167" s="14">
        <f t="shared" si="252"/>
        <v>0.23081007840880485</v>
      </c>
      <c r="CJ167" s="14">
        <f t="shared" si="294"/>
        <v>423.68959762635416</v>
      </c>
      <c r="CK167" s="264">
        <f t="shared" si="295"/>
        <v>1.1540949438617105</v>
      </c>
      <c r="CL167" s="81">
        <f t="shared" si="253"/>
        <v>520.35539899100002</v>
      </c>
      <c r="CM167" s="81">
        <f t="shared" si="254"/>
        <v>0.25426940274946891</v>
      </c>
      <c r="CN167" s="40">
        <f t="shared" si="255"/>
        <v>365.21336429000002</v>
      </c>
      <c r="CO167" s="40">
        <f>SUMIFS($CN$3:$CN167,$D$3:$D167,D167)</f>
        <v>2877.8592800829997</v>
      </c>
      <c r="CP167" s="40">
        <f t="shared" si="296"/>
        <v>4340.5276039300006</v>
      </c>
      <c r="CQ167" s="73">
        <f t="shared" si="319"/>
        <v>-4.7924302534352203E-2</v>
      </c>
      <c r="CR167" s="73">
        <f t="shared" si="319"/>
        <v>0.25872639511043349</v>
      </c>
      <c r="CS167" s="73">
        <f t="shared" si="319"/>
        <v>0.1509460102261031</v>
      </c>
      <c r="CT167" s="40">
        <f t="shared" si="256"/>
        <v>65.709326805658435</v>
      </c>
      <c r="CU167" s="40">
        <f t="shared" si="257"/>
        <v>0.17845992218819784</v>
      </c>
      <c r="CV167" s="40">
        <f t="shared" si="258"/>
        <v>1.406253421724134</v>
      </c>
      <c r="CW167" s="40">
        <f t="shared" si="297"/>
        <v>769.01836926152043</v>
      </c>
      <c r="CX167" s="267">
        <f t="shared" si="298"/>
        <v>2.1209799371908762</v>
      </c>
      <c r="CY167" s="67">
        <v>227.87319914700001</v>
      </c>
      <c r="CZ167" s="67">
        <f t="shared" si="259"/>
        <v>40.999032283800524</v>
      </c>
      <c r="DA167" s="67">
        <f t="shared" si="299"/>
        <v>500.58247503431448</v>
      </c>
      <c r="DB167" s="67">
        <v>0</v>
      </c>
      <c r="DC167" s="67">
        <f t="shared" si="260"/>
        <v>0</v>
      </c>
      <c r="DD167" s="67">
        <f t="shared" si="261"/>
        <v>137.34016514300001</v>
      </c>
      <c r="DE167" s="67">
        <f t="shared" si="262"/>
        <v>24.710294521857918</v>
      </c>
      <c r="DF167" s="81">
        <f t="shared" si="263"/>
        <v>2496.0922350749997</v>
      </c>
      <c r="DG167" s="81">
        <f t="shared" si="264"/>
        <v>1.2197046154431934</v>
      </c>
      <c r="DH167" s="40">
        <f t="shared" si="265"/>
        <v>107.13316715599996</v>
      </c>
      <c r="DI167" s="40">
        <f>SUMIFS($DH$3:$DH167,$D$3:$D167,D167)</f>
        <v>-810.77629644799958</v>
      </c>
      <c r="DJ167" s="40">
        <f t="shared" si="280"/>
        <v>-1978.7037726199999</v>
      </c>
      <c r="DK167" s="40">
        <f t="shared" si="266"/>
        <v>19.27544000495271</v>
      </c>
      <c r="DL167" s="40">
        <f t="shared" si="300"/>
        <v>-345.32877163516628</v>
      </c>
      <c r="DM167" s="73">
        <f t="shared" si="320"/>
        <v>-1.4451725323366311</v>
      </c>
      <c r="DN167" s="73">
        <f t="shared" si="320"/>
        <v>-0.40164097023071621</v>
      </c>
      <c r="DO167" s="73">
        <f t="shared" si="320"/>
        <v>-0.36121398442095043</v>
      </c>
      <c r="DP167" s="67">
        <f t="shared" si="267"/>
        <v>5.2350156220606979E-2</v>
      </c>
      <c r="DQ167" s="264">
        <f t="shared" si="301"/>
        <v>-0.96688499332916544</v>
      </c>
      <c r="DR167" s="81">
        <f t="shared" si="268"/>
        <v>155.14203470099994</v>
      </c>
      <c r="DS167" s="81">
        <f t="shared" si="302"/>
        <v>-918.69369628700031</v>
      </c>
      <c r="DT167" s="81">
        <f t="shared" si="269"/>
        <v>7.5809480561271E-2</v>
      </c>
      <c r="DU167" s="264">
        <f t="shared" si="303"/>
        <v>-0.44891567939441668</v>
      </c>
      <c r="DV167" s="70">
        <v>982.58370870099998</v>
      </c>
      <c r="DW167" s="70">
        <v>1092.6644116560001</v>
      </c>
      <c r="DX167" s="217">
        <v>94.326241134751783</v>
      </c>
      <c r="DY167" s="218">
        <f t="shared" si="270"/>
        <v>2759.8103888313608</v>
      </c>
      <c r="DZ167" s="218">
        <f t="shared" si="304"/>
        <v>30190.30982382498</v>
      </c>
      <c r="EA167" s="71">
        <f t="shared" si="325"/>
        <v>5.4948246840417214E-2</v>
      </c>
      <c r="EB167" s="219">
        <f t="shared" si="271"/>
        <v>1956.3097976488191</v>
      </c>
      <c r="EC167" s="219">
        <f t="shared" si="305"/>
        <v>20313.087583782297</v>
      </c>
      <c r="ED167" s="71">
        <f t="shared" si="326"/>
        <v>1.1352444072443291E-2</v>
      </c>
      <c r="EE167" s="219">
        <f t="shared" si="272"/>
        <v>2259.0520359449997</v>
      </c>
      <c r="EF167" s="219">
        <f t="shared" si="306"/>
        <v>27671.957365821228</v>
      </c>
      <c r="EG167" s="71">
        <f t="shared" si="327"/>
        <v>-7.2875723854931573E-3</v>
      </c>
      <c r="EH167" s="219">
        <f t="shared" si="273"/>
        <v>387.18108545030077</v>
      </c>
      <c r="EI167" s="219">
        <f t="shared" si="307"/>
        <v>4647.4236879043829</v>
      </c>
      <c r="EJ167" s="74">
        <f t="shared" si="328"/>
        <v>0.10937625785481253</v>
      </c>
    </row>
    <row r="168" spans="1:140">
      <c r="A168" s="66">
        <v>42644</v>
      </c>
      <c r="B168" s="86">
        <f t="shared" si="220"/>
        <v>10</v>
      </c>
      <c r="C168" t="str">
        <f t="shared" si="221"/>
        <v>Octubre</v>
      </c>
      <c r="D168">
        <f t="shared" si="274"/>
        <v>2016</v>
      </c>
      <c r="E168" s="65">
        <f t="shared" si="222"/>
        <v>204647.27307504832</v>
      </c>
      <c r="F168" s="65">
        <f t="shared" si="223"/>
        <v>5632.5417500000003</v>
      </c>
      <c r="G168" s="40">
        <f t="shared" si="224"/>
        <v>2133.5261382980002</v>
      </c>
      <c r="H168" s="67">
        <f t="shared" si="275"/>
        <v>1.0425382690125524</v>
      </c>
      <c r="I168" s="67">
        <f>SUMIFS($G$3:$G168,$D$3:$D168,D168)</f>
        <v>22810.407950669</v>
      </c>
      <c r="J168" s="14">
        <f t="shared" si="281"/>
        <v>28247.237548605997</v>
      </c>
      <c r="K168" s="14">
        <f t="shared" si="282"/>
        <v>13.802889784046702</v>
      </c>
      <c r="L168" s="71">
        <f t="shared" si="308"/>
        <v>7.9624780751114788E-2</v>
      </c>
      <c r="M168" s="71">
        <f t="shared" si="309"/>
        <v>-5.4476611768433658E-3</v>
      </c>
      <c r="N168" s="71">
        <f t="shared" si="321"/>
        <v>9.0036771241709834E-2</v>
      </c>
      <c r="O168" s="67">
        <f t="shared" si="225"/>
        <v>1488.2489533030002</v>
      </c>
      <c r="P168" s="67">
        <f t="shared" si="226"/>
        <v>0.72722637880311713</v>
      </c>
      <c r="Q168" s="67">
        <f>SUMIFS($O$3:$O168,$D$3:$D168,D168)</f>
        <v>15929.697164883002</v>
      </c>
      <c r="R168" s="67">
        <f t="shared" si="278"/>
        <v>19015.591286732997</v>
      </c>
      <c r="S168" s="71">
        <f t="shared" si="310"/>
        <v>-5.1282678648374436E-3</v>
      </c>
      <c r="T168" s="71">
        <f t="shared" si="311"/>
        <v>6.1901342536956783E-2</v>
      </c>
      <c r="U168" s="71">
        <f t="shared" si="311"/>
        <v>5.4032652580347396E-2</v>
      </c>
      <c r="V168" s="67">
        <v>842.65484034300016</v>
      </c>
      <c r="W168" s="67">
        <f t="shared" si="283"/>
        <v>11435.149810561003</v>
      </c>
      <c r="X168" s="71">
        <f t="shared" si="322"/>
        <v>0.11827195261191936</v>
      </c>
      <c r="Y168" s="71">
        <f t="shared" si="312"/>
        <v>3.0005007756621849E-2</v>
      </c>
      <c r="Z168" s="67">
        <v>679.4252699970001</v>
      </c>
      <c r="AA168" s="67">
        <f t="shared" si="284"/>
        <v>7529.0441545229996</v>
      </c>
      <c r="AB168" s="71">
        <f t="shared" si="323"/>
        <v>-2.9207032923778131E-2</v>
      </c>
      <c r="AC168" s="71">
        <f t="shared" si="313"/>
        <v>-6.9032810984576143E-3</v>
      </c>
      <c r="AD168" s="67">
        <v>519.13609340000005</v>
      </c>
      <c r="AE168" s="67">
        <v>333.816854046</v>
      </c>
      <c r="AF168" s="71">
        <f t="shared" si="314"/>
        <v>4.5507214614434632E-2</v>
      </c>
      <c r="AG168" s="71">
        <f t="shared" si="315"/>
        <v>-6.2946316693463844E-2</v>
      </c>
      <c r="AH168" s="67">
        <f t="shared" si="227"/>
        <v>72.478298512999999</v>
      </c>
      <c r="AI168" s="67">
        <f t="shared" si="228"/>
        <v>3.5416205368356282E-2</v>
      </c>
      <c r="AJ168" s="67">
        <f t="shared" si="229"/>
        <v>59.966103193000002</v>
      </c>
      <c r="AK168" s="67">
        <f t="shared" si="230"/>
        <v>2.9302175539377556E-2</v>
      </c>
      <c r="AL168" s="67">
        <f t="shared" si="231"/>
        <v>512.83278328900008</v>
      </c>
      <c r="AM168" s="67">
        <f t="shared" si="232"/>
        <v>91.048199205802618</v>
      </c>
      <c r="AN168" s="67">
        <v>283.28251901300001</v>
      </c>
      <c r="AO168" s="67">
        <f t="shared" si="233"/>
        <v>50.29390488104238</v>
      </c>
      <c r="AP168" s="81">
        <f>SUMIFS($AO$3:$AO168,$D$3:$D168,D168)</f>
        <v>489.96277462053581</v>
      </c>
      <c r="AQ168" s="67">
        <v>120.12840019000001</v>
      </c>
      <c r="AR168" s="67">
        <f t="shared" si="234"/>
        <v>21.327564982540967</v>
      </c>
      <c r="AS168" s="81">
        <f>SUMIFS($AR$3:$AR168,$D$3:$D168,D168)</f>
        <v>77.196416032746072</v>
      </c>
      <c r="AT168" s="67">
        <f t="shared" si="276"/>
        <v>109.42186408600006</v>
      </c>
      <c r="AU168" s="79">
        <f t="shared" si="235"/>
        <v>403.41091920300005</v>
      </c>
      <c r="AV168" s="40">
        <f t="shared" si="236"/>
        <v>2114.9638691660002</v>
      </c>
      <c r="AW168" s="67">
        <f t="shared" si="237"/>
        <v>1.0334678969264348</v>
      </c>
      <c r="AX168" s="67">
        <f>SUMIFS($AV$3:$AV168,$D$3:$D168,D168)</f>
        <v>20724.762697902002</v>
      </c>
      <c r="AY168" s="67">
        <f t="shared" si="285"/>
        <v>26075.724160828002</v>
      </c>
      <c r="AZ168" s="67">
        <f t="shared" si="286"/>
        <v>12.741789210778052</v>
      </c>
      <c r="BA168" s="262">
        <f t="shared" si="238"/>
        <v>1908.1621234470001</v>
      </c>
      <c r="BB168" s="262">
        <f t="shared" si="239"/>
        <v>0.93241512323852871</v>
      </c>
      <c r="BC168" s="262">
        <f t="shared" si="287"/>
        <v>23815.239958294002</v>
      </c>
      <c r="BD168" s="262">
        <f t="shared" si="288"/>
        <v>11.637213435803012</v>
      </c>
      <c r="BE168" s="260">
        <f t="shared" si="240"/>
        <v>1773.6505434750002</v>
      </c>
      <c r="BF168" s="260">
        <f t="shared" si="241"/>
        <v>0.86668662466104129</v>
      </c>
      <c r="BG168" s="260">
        <f t="shared" si="289"/>
        <v>22639.443785697997</v>
      </c>
      <c r="BH168" s="260">
        <f t="shared" si="290"/>
        <v>11.06266574947014</v>
      </c>
      <c r="BI168" s="71">
        <f t="shared" si="316"/>
        <v>9.2248298043780874E-2</v>
      </c>
      <c r="BJ168" s="71">
        <f t="shared" si="291"/>
        <v>3.6865999224366952E-2</v>
      </c>
      <c r="BK168" s="74">
        <f t="shared" si="324"/>
        <v>3.3603028541890012E-2</v>
      </c>
      <c r="BL168" s="67">
        <f t="shared" si="242"/>
        <v>1022.4172562060003</v>
      </c>
      <c r="BM168" s="67">
        <f>SUMIFS($BL$3:$BL168,$D$3:$D168,D168)</f>
        <v>10134.143795266998</v>
      </c>
      <c r="BN168" s="67">
        <f t="shared" si="292"/>
        <v>13202.116089368003</v>
      </c>
      <c r="BO168" s="71">
        <f t="shared" si="317"/>
        <v>-1.256285913107591E-2</v>
      </c>
      <c r="BP168" s="71">
        <f t="shared" si="317"/>
        <v>8.2372551437326358E-4</v>
      </c>
      <c r="BQ168" s="71">
        <f t="shared" si="317"/>
        <v>1.6729312744629743E-2</v>
      </c>
      <c r="BR168" s="67">
        <v>691.13797934499996</v>
      </c>
      <c r="BS168" s="67">
        <f t="shared" si="277"/>
        <v>331.27927686100031</v>
      </c>
      <c r="BT168" s="67">
        <f t="shared" si="243"/>
        <v>178.80301656399999</v>
      </c>
      <c r="BU168" s="67">
        <f t="shared" si="244"/>
        <v>134.51157997199999</v>
      </c>
      <c r="BV168" s="67">
        <f t="shared" si="245"/>
        <v>23.881150986941197</v>
      </c>
      <c r="BW168" s="67">
        <f t="shared" si="246"/>
        <v>6.5728498577487457E-2</v>
      </c>
      <c r="BX168" s="67">
        <f t="shared" si="293"/>
        <v>1175.7961725959999</v>
      </c>
      <c r="BY168" s="67">
        <f t="shared" si="247"/>
        <v>334.80513602799999</v>
      </c>
      <c r="BZ168" s="67">
        <f t="shared" si="248"/>
        <v>353.17803569199998</v>
      </c>
      <c r="CA168" s="67">
        <f t="shared" si="249"/>
        <v>91.248844703999993</v>
      </c>
      <c r="CB168" s="40">
        <f t="shared" si="250"/>
        <v>18.562269131999983</v>
      </c>
      <c r="CC168" s="40">
        <f>SUMIFS($CB$3:$CB168,$D$3:$D168,D168)</f>
        <v>2085.6452527670003</v>
      </c>
      <c r="CD168" s="40">
        <f t="shared" si="279"/>
        <v>2171.5133877779995</v>
      </c>
      <c r="CE168" s="73">
        <f t="shared" si="318"/>
        <v>-0.91113119135930454</v>
      </c>
      <c r="CF168" s="73">
        <f t="shared" si="318"/>
        <v>0.82919352268339575</v>
      </c>
      <c r="CG168" s="73">
        <f t="shared" si="318"/>
        <v>2.1653088032403001</v>
      </c>
      <c r="CH168" s="14">
        <f t="shared" si="251"/>
        <v>3.2955404426429653</v>
      </c>
      <c r="CI168" s="14">
        <f t="shared" si="252"/>
        <v>9.0703720861175716E-3</v>
      </c>
      <c r="CJ168" s="14">
        <f t="shared" si="294"/>
        <v>390.02042397193543</v>
      </c>
      <c r="CK168" s="264">
        <f t="shared" si="295"/>
        <v>1.0611005732686509</v>
      </c>
      <c r="CL168" s="81">
        <f t="shared" si="253"/>
        <v>153.07384910399998</v>
      </c>
      <c r="CM168" s="81">
        <f t="shared" si="254"/>
        <v>7.4798870663605022E-2</v>
      </c>
      <c r="CN168" s="40">
        <f t="shared" si="255"/>
        <v>565.45216403699999</v>
      </c>
      <c r="CO168" s="40">
        <f>SUMIFS($CN$3:$CN168,$D$3:$D168,D168)</f>
        <v>3443.3114441199996</v>
      </c>
      <c r="CP168" s="40">
        <f t="shared" si="296"/>
        <v>4481.1828975589997</v>
      </c>
      <c r="CQ168" s="73">
        <f t="shared" si="319"/>
        <v>0.33111188765092914</v>
      </c>
      <c r="CR168" s="73">
        <f t="shared" si="319"/>
        <v>0.27006823706864358</v>
      </c>
      <c r="CS168" s="73">
        <f t="shared" si="319"/>
        <v>0.14594468444219566</v>
      </c>
      <c r="CT168" s="40">
        <f t="shared" si="256"/>
        <v>100.39023040299702</v>
      </c>
      <c r="CU168" s="40">
        <f t="shared" si="257"/>
        <v>0.27630574086840493</v>
      </c>
      <c r="CV168" s="40">
        <f t="shared" si="258"/>
        <v>1.6825591625925389</v>
      </c>
      <c r="CW168" s="40">
        <f t="shared" si="297"/>
        <v>794.23126001260289</v>
      </c>
      <c r="CX168" s="267">
        <f t="shared" si="298"/>
        <v>2.1897105347285324</v>
      </c>
      <c r="CY168" s="67">
        <v>420.876588341</v>
      </c>
      <c r="CZ168" s="67">
        <f t="shared" si="259"/>
        <v>74.722320227985875</v>
      </c>
      <c r="DA168" s="67">
        <f t="shared" si="299"/>
        <v>517.5547209161773</v>
      </c>
      <c r="DB168" s="67">
        <v>0</v>
      </c>
      <c r="DC168" s="67">
        <f t="shared" si="260"/>
        <v>0</v>
      </c>
      <c r="DD168" s="67">
        <f t="shared" si="261"/>
        <v>144.57557569599999</v>
      </c>
      <c r="DE168" s="67">
        <f t="shared" si="262"/>
        <v>25.667910175011126</v>
      </c>
      <c r="DF168" s="81">
        <f t="shared" si="263"/>
        <v>2680.4160332030001</v>
      </c>
      <c r="DG168" s="81">
        <f t="shared" si="264"/>
        <v>1.3097736377948399</v>
      </c>
      <c r="DH168" s="40">
        <f t="shared" si="265"/>
        <v>-546.88989490500001</v>
      </c>
      <c r="DI168" s="40">
        <f>SUMIFS($DH$3:$DH168,$D$3:$D168,D168)</f>
        <v>-1357.6661913529997</v>
      </c>
      <c r="DJ168" s="40">
        <f t="shared" si="280"/>
        <v>-2309.6695097810007</v>
      </c>
      <c r="DK168" s="40">
        <f t="shared" si="266"/>
        <v>-97.094689960354032</v>
      </c>
      <c r="DL168" s="40">
        <f t="shared" si="300"/>
        <v>-404.21083604066746</v>
      </c>
      <c r="DM168" s="73">
        <f t="shared" si="320"/>
        <v>1.5327869777007246</v>
      </c>
      <c r="DN168" s="73">
        <f t="shared" si="320"/>
        <v>-0.1357530167927623</v>
      </c>
      <c r="DO168" s="73">
        <f t="shared" si="320"/>
        <v>-0.28369797646035644</v>
      </c>
      <c r="DP168" s="67">
        <f t="shared" si="267"/>
        <v>-0.26723536878228732</v>
      </c>
      <c r="DQ168" s="264">
        <f t="shared" si="301"/>
        <v>-1.1286099614598812</v>
      </c>
      <c r="DR168" s="81">
        <f t="shared" si="268"/>
        <v>-412.37831493300001</v>
      </c>
      <c r="DS168" s="81">
        <f t="shared" si="302"/>
        <v>-1133.8733371850005</v>
      </c>
      <c r="DT168" s="81">
        <f t="shared" si="269"/>
        <v>-0.20150687020479988</v>
      </c>
      <c r="DU168" s="264">
        <f t="shared" si="303"/>
        <v>-0.55406227512701145</v>
      </c>
      <c r="DV168" s="70">
        <v>987.92017766599997</v>
      </c>
      <c r="DW168" s="70">
        <v>1095.2509358299999</v>
      </c>
      <c r="DX168" s="217">
        <v>94.132817537072853</v>
      </c>
      <c r="DY168" s="218">
        <f t="shared" si="270"/>
        <v>2266.5061921234237</v>
      </c>
      <c r="DZ168" s="218">
        <f t="shared" si="304"/>
        <v>30095.407475877561</v>
      </c>
      <c r="EA168" s="71">
        <f t="shared" si="325"/>
        <v>4.9818906995095169E-2</v>
      </c>
      <c r="EB168" s="219">
        <f t="shared" si="271"/>
        <v>1581.0096757348995</v>
      </c>
      <c r="EC168" s="219">
        <f t="shared" si="305"/>
        <v>20247.416923730718</v>
      </c>
      <c r="ED168" s="71">
        <f t="shared" si="326"/>
        <v>1.4627923750264227E-2</v>
      </c>
      <c r="EE168" s="219">
        <f t="shared" si="272"/>
        <v>2246.7869596414153</v>
      </c>
      <c r="EF168" s="219">
        <f t="shared" si="306"/>
        <v>27787.25883531506</v>
      </c>
      <c r="EG168" s="71">
        <f t="shared" si="327"/>
        <v>-4.6789527526609476E-3</v>
      </c>
      <c r="EH168" s="219">
        <f t="shared" si="273"/>
        <v>600.69610028862121</v>
      </c>
      <c r="EI168" s="219">
        <f t="shared" si="307"/>
        <v>4780.511593726852</v>
      </c>
      <c r="EJ168" s="74">
        <f t="shared" si="328"/>
        <v>0.10345348110333186</v>
      </c>
    </row>
    <row r="169" spans="1:140">
      <c r="A169" s="66">
        <v>42675</v>
      </c>
      <c r="B169" s="86">
        <f t="shared" si="220"/>
        <v>11</v>
      </c>
      <c r="C169" t="str">
        <f t="shared" si="221"/>
        <v>Noviembre</v>
      </c>
      <c r="D169">
        <f t="shared" si="274"/>
        <v>2016</v>
      </c>
      <c r="E169" s="65">
        <f t="shared" si="222"/>
        <v>204647.27307504832</v>
      </c>
      <c r="F169" s="65">
        <f t="shared" si="223"/>
        <v>5772.7602272727272</v>
      </c>
      <c r="G169" s="40">
        <f t="shared" si="224"/>
        <v>2725.3397179019998</v>
      </c>
      <c r="H169" s="67">
        <f t="shared" si="275"/>
        <v>1.3317254009549213</v>
      </c>
      <c r="I169" s="67">
        <f>SUMIFS($G$3:$G169,$D$3:$D169,D169)</f>
        <v>25535.747668570999</v>
      </c>
      <c r="J169" s="14">
        <f t="shared" si="281"/>
        <v>28672.149585212999</v>
      </c>
      <c r="K169" s="14">
        <f t="shared" si="282"/>
        <v>14.010521202839746</v>
      </c>
      <c r="L169" s="71">
        <f t="shared" si="308"/>
        <v>8.9943017921313428E-2</v>
      </c>
      <c r="M169" s="71">
        <f t="shared" si="309"/>
        <v>0.18471001721201685</v>
      </c>
      <c r="N169" s="71">
        <f t="shared" si="321"/>
        <v>9.6113449611430202E-2</v>
      </c>
      <c r="O169" s="67">
        <f t="shared" si="225"/>
        <v>1797.2749911819999</v>
      </c>
      <c r="P169" s="67">
        <f t="shared" si="226"/>
        <v>0.87823060829298349</v>
      </c>
      <c r="Q169" s="67">
        <f>SUMIFS($O$3:$O169,$D$3:$D169,D169)</f>
        <v>17726.972156065003</v>
      </c>
      <c r="R169" s="67">
        <f t="shared" si="278"/>
        <v>19204.946096371001</v>
      </c>
      <c r="S169" s="71">
        <f t="shared" si="310"/>
        <v>0.1177638117933022</v>
      </c>
      <c r="T169" s="71">
        <f t="shared" si="311"/>
        <v>6.7309388599906095E-2</v>
      </c>
      <c r="U169" s="71">
        <f t="shared" si="311"/>
        <v>6.3834946666968762E-2</v>
      </c>
      <c r="V169" s="67">
        <v>1095.9543170059999</v>
      </c>
      <c r="W169" s="67">
        <f t="shared" si="283"/>
        <v>11573.73439061</v>
      </c>
      <c r="X169" s="71">
        <f t="shared" si="322"/>
        <v>0.13551509073402634</v>
      </c>
      <c r="Y169" s="71">
        <f t="shared" si="312"/>
        <v>0.14475554709875316</v>
      </c>
      <c r="Z169" s="67">
        <v>738.71830034000016</v>
      </c>
      <c r="AA169" s="67">
        <f t="shared" si="284"/>
        <v>7613.2615661530008</v>
      </c>
      <c r="AB169" s="71">
        <f t="shared" si="323"/>
        <v>-1.9171506840051755E-2</v>
      </c>
      <c r="AC169" s="71">
        <f t="shared" si="313"/>
        <v>0.1286742509945098</v>
      </c>
      <c r="AD169" s="67">
        <v>515.45659934499997</v>
      </c>
      <c r="AE169" s="67">
        <v>383.21987487900003</v>
      </c>
      <c r="AF169" s="71">
        <f t="shared" si="314"/>
        <v>0.10325030634553012</v>
      </c>
      <c r="AG169" s="71">
        <f t="shared" si="315"/>
        <v>0.12316321421391052</v>
      </c>
      <c r="AH169" s="67">
        <f t="shared" si="227"/>
        <v>231.26022003900002</v>
      </c>
      <c r="AI169" s="67">
        <f t="shared" si="228"/>
        <v>0.1130043007972025</v>
      </c>
      <c r="AJ169" s="67">
        <f t="shared" si="229"/>
        <v>111.546340293</v>
      </c>
      <c r="AK169" s="67">
        <f t="shared" si="230"/>
        <v>5.4506634081605221E-2</v>
      </c>
      <c r="AL169" s="67">
        <f t="shared" si="231"/>
        <v>585.25816638799995</v>
      </c>
      <c r="AM169" s="67">
        <f t="shared" si="232"/>
        <v>101.38272565401495</v>
      </c>
      <c r="AN169" s="67">
        <v>285.129998753</v>
      </c>
      <c r="AO169" s="67">
        <f t="shared" si="233"/>
        <v>49.392316245171038</v>
      </c>
      <c r="AP169" s="81">
        <f>SUMIFS($AO$3:$AO169,$D$3:$D169,D169)</f>
        <v>539.35509086570687</v>
      </c>
      <c r="AQ169" s="67">
        <v>165.71934599999997</v>
      </c>
      <c r="AR169" s="67">
        <f t="shared" si="234"/>
        <v>28.707124404211072</v>
      </c>
      <c r="AS169" s="81">
        <f>SUMIFS($AR$3:$AR169,$D$3:$D169,D169)</f>
        <v>105.90354043695714</v>
      </c>
      <c r="AT169" s="67">
        <f t="shared" si="276"/>
        <v>134.40882163499998</v>
      </c>
      <c r="AU169" s="79">
        <f t="shared" si="235"/>
        <v>450.84934475299997</v>
      </c>
      <c r="AV169" s="40">
        <f t="shared" si="236"/>
        <v>1982.6970439130002</v>
      </c>
      <c r="AW169" s="67">
        <f t="shared" si="237"/>
        <v>0.96883628798019938</v>
      </c>
      <c r="AX169" s="67">
        <f>SUMIFS($AV$3:$AV169,$D$3:$D169,D169)</f>
        <v>22707.459741815004</v>
      </c>
      <c r="AY169" s="67">
        <f t="shared" si="285"/>
        <v>26152.874146326005</v>
      </c>
      <c r="AZ169" s="67">
        <f t="shared" si="286"/>
        <v>12.779488215674984</v>
      </c>
      <c r="BA169" s="262">
        <f t="shared" si="238"/>
        <v>1875.2034937520002</v>
      </c>
      <c r="BB169" s="262">
        <f t="shared" si="239"/>
        <v>0.91631003217146467</v>
      </c>
      <c r="BC169" s="262">
        <f t="shared" si="287"/>
        <v>23900.599134840002</v>
      </c>
      <c r="BD169" s="262">
        <f t="shared" si="288"/>
        <v>11.678923826204695</v>
      </c>
      <c r="BE169" s="260">
        <f t="shared" si="240"/>
        <v>1854.0028480420003</v>
      </c>
      <c r="BF169" s="260">
        <f t="shared" si="241"/>
        <v>0.90595042884451227</v>
      </c>
      <c r="BG169" s="260">
        <f t="shared" si="289"/>
        <v>22747.443460768001</v>
      </c>
      <c r="BH169" s="260">
        <f t="shared" si="290"/>
        <v>11.115439321014579</v>
      </c>
      <c r="BI169" s="71">
        <f t="shared" si="316"/>
        <v>4.0487053393565509E-2</v>
      </c>
      <c r="BJ169" s="71">
        <f t="shared" si="291"/>
        <v>3.718116624712331E-2</v>
      </c>
      <c r="BK169" s="74">
        <f t="shared" si="324"/>
        <v>3.8741953833634213E-2</v>
      </c>
      <c r="BL169" s="67">
        <f t="shared" si="242"/>
        <v>1023.5518257130002</v>
      </c>
      <c r="BM169" s="67">
        <f>SUMIFS($BL$3:$BL169,$D$3:$D169,D169)</f>
        <v>11157.695620979999</v>
      </c>
      <c r="BN169" s="67">
        <f t="shared" si="292"/>
        <v>13175.575139712002</v>
      </c>
      <c r="BO169" s="71">
        <f t="shared" si="317"/>
        <v>-2.5274861687029193E-2</v>
      </c>
      <c r="BP169" s="71">
        <f t="shared" si="317"/>
        <v>-1.6285108550052607E-3</v>
      </c>
      <c r="BQ169" s="71">
        <f t="shared" si="317"/>
        <v>7.2328404681203384E-3</v>
      </c>
      <c r="BR169" s="67">
        <v>692.01764445000003</v>
      </c>
      <c r="BS169" s="67">
        <f t="shared" si="277"/>
        <v>331.53418126300016</v>
      </c>
      <c r="BT169" s="67">
        <f t="shared" si="243"/>
        <v>284.24988418500004</v>
      </c>
      <c r="BU169" s="67">
        <f t="shared" si="244"/>
        <v>21.20064571</v>
      </c>
      <c r="BV169" s="67">
        <f t="shared" si="245"/>
        <v>3.6725318349166907</v>
      </c>
      <c r="BW169" s="67">
        <f t="shared" si="246"/>
        <v>1.0359603326952366E-2</v>
      </c>
      <c r="BX169" s="67">
        <f t="shared" si="293"/>
        <v>1153.1556740719998</v>
      </c>
      <c r="BY169" s="67">
        <f t="shared" si="247"/>
        <v>294.60611304600008</v>
      </c>
      <c r="BZ169" s="67">
        <f t="shared" si="248"/>
        <v>310.91066068600003</v>
      </c>
      <c r="CA169" s="67">
        <f t="shared" si="249"/>
        <v>48.177914572999995</v>
      </c>
      <c r="CB169" s="40">
        <f t="shared" si="250"/>
        <v>742.6426739889996</v>
      </c>
      <c r="CC169" s="40">
        <f>SUMIFS($CB$3:$CB169,$D$3:$D169,D169)</f>
        <v>2828.2879267560002</v>
      </c>
      <c r="CD169" s="40">
        <f t="shared" si="279"/>
        <v>2519.2754388869994</v>
      </c>
      <c r="CE169" s="73">
        <f t="shared" si="318"/>
        <v>0.88067641448864142</v>
      </c>
      <c r="CF169" s="73">
        <f t="shared" si="318"/>
        <v>0.84243686950291097</v>
      </c>
      <c r="CG169" s="73">
        <f t="shared" si="318"/>
        <v>1.5692152680258782</v>
      </c>
      <c r="CH169" s="14">
        <f t="shared" si="251"/>
        <v>128.64602802667457</v>
      </c>
      <c r="CI169" s="14">
        <f t="shared" si="252"/>
        <v>0.36288911297472187</v>
      </c>
      <c r="CJ169" s="14">
        <f t="shared" si="294"/>
        <v>448.63598286687159</v>
      </c>
      <c r="CK169" s="264">
        <f t="shared" si="295"/>
        <v>1.2310329871647641</v>
      </c>
      <c r="CL169" s="81">
        <f t="shared" si="253"/>
        <v>763.84331969899961</v>
      </c>
      <c r="CM169" s="81">
        <f t="shared" si="254"/>
        <v>0.37324871630167422</v>
      </c>
      <c r="CN169" s="40">
        <f t="shared" si="255"/>
        <v>409.467713178</v>
      </c>
      <c r="CO169" s="40">
        <f>SUMIFS($CN$3:$CN169,$D$3:$D169,D169)</f>
        <v>3852.7791572979995</v>
      </c>
      <c r="CP169" s="40">
        <f t="shared" si="296"/>
        <v>4513.3703297689999</v>
      </c>
      <c r="CQ169" s="73">
        <f t="shared" si="319"/>
        <v>8.5314377224846583E-2</v>
      </c>
      <c r="CR169" s="73">
        <f t="shared" si="319"/>
        <v>0.24749865089940948</v>
      </c>
      <c r="CS169" s="73">
        <f t="shared" si="319"/>
        <v>0.15163925996889338</v>
      </c>
      <c r="CT169" s="40">
        <f t="shared" si="256"/>
        <v>70.931009960108497</v>
      </c>
      <c r="CU169" s="40">
        <f t="shared" si="257"/>
        <v>0.20008461731510094</v>
      </c>
      <c r="CV169" s="40">
        <f t="shared" si="258"/>
        <v>1.8826437799076401</v>
      </c>
      <c r="CW169" s="40">
        <f t="shared" si="297"/>
        <v>798.25314974887056</v>
      </c>
      <c r="CX169" s="267">
        <f t="shared" si="298"/>
        <v>2.2054387834984026</v>
      </c>
      <c r="CY169" s="67">
        <v>237.045564211</v>
      </c>
      <c r="CZ169" s="67">
        <f t="shared" si="259"/>
        <v>41.062776709676264</v>
      </c>
      <c r="DA169" s="67">
        <f t="shared" si="299"/>
        <v>515.20475220917115</v>
      </c>
      <c r="DB169" s="67">
        <v>0</v>
      </c>
      <c r="DC169" s="67">
        <f t="shared" si="260"/>
        <v>0</v>
      </c>
      <c r="DD169" s="67">
        <f t="shared" si="261"/>
        <v>172.422148967</v>
      </c>
      <c r="DE169" s="67">
        <f t="shared" si="262"/>
        <v>29.86823325043223</v>
      </c>
      <c r="DF169" s="81">
        <f t="shared" si="263"/>
        <v>2392.1647570910004</v>
      </c>
      <c r="DG169" s="81">
        <f t="shared" si="264"/>
        <v>1.1689209052953005</v>
      </c>
      <c r="DH169" s="40">
        <f t="shared" si="265"/>
        <v>333.17496081099961</v>
      </c>
      <c r="DI169" s="40">
        <f>SUMIFS($DH$3:$DH169,$D$3:$D169,D169)</f>
        <v>-1024.491230542</v>
      </c>
      <c r="DJ169" s="40">
        <f t="shared" si="280"/>
        <v>-1994.0948908820003</v>
      </c>
      <c r="DK169" s="40">
        <f t="shared" si="266"/>
        <v>57.715018066566088</v>
      </c>
      <c r="DL169" s="40">
        <f t="shared" si="300"/>
        <v>-349.61716688199891</v>
      </c>
      <c r="DM169" s="73">
        <f t="shared" si="320"/>
        <v>17.930027750417718</v>
      </c>
      <c r="DN169" s="73">
        <f t="shared" si="320"/>
        <v>-0.34045211416611609</v>
      </c>
      <c r="DO169" s="73">
        <f t="shared" si="320"/>
        <v>-0.3213950969844821</v>
      </c>
      <c r="DP169" s="67">
        <f t="shared" si="267"/>
        <v>0.16280449565962093</v>
      </c>
      <c r="DQ169" s="264">
        <f t="shared" si="301"/>
        <v>-0.97440579633363855</v>
      </c>
      <c r="DR169" s="81">
        <f t="shared" si="268"/>
        <v>354.37560652099961</v>
      </c>
      <c r="DS169" s="81">
        <f t="shared" si="302"/>
        <v>-840.93921681000097</v>
      </c>
      <c r="DT169" s="81">
        <f t="shared" si="269"/>
        <v>0.17316409898657328</v>
      </c>
      <c r="DU169" s="264">
        <f t="shared" si="303"/>
        <v>-0.41092129114352355</v>
      </c>
      <c r="DV169" s="70">
        <v>991.18900151000003</v>
      </c>
      <c r="DW169" s="70">
        <v>1098.7562752589999</v>
      </c>
      <c r="DX169" s="217">
        <v>95.099935525467444</v>
      </c>
      <c r="DY169" s="218">
        <f t="shared" si="270"/>
        <v>2865.7640016718656</v>
      </c>
      <c r="DZ169" s="218">
        <f t="shared" si="304"/>
        <v>30439.642619819009</v>
      </c>
      <c r="EA169" s="71">
        <f t="shared" si="325"/>
        <v>5.4402043416604151E-2</v>
      </c>
      <c r="EB169" s="219">
        <f t="shared" si="271"/>
        <v>1889.880346659852</v>
      </c>
      <c r="EC169" s="219">
        <f t="shared" si="305"/>
        <v>20374.834937122199</v>
      </c>
      <c r="ED169" s="71">
        <f t="shared" si="326"/>
        <v>2.2961156188070708E-2</v>
      </c>
      <c r="EE169" s="219">
        <f t="shared" si="272"/>
        <v>2084.8563492264839</v>
      </c>
      <c r="EF169" s="219">
        <f t="shared" si="306"/>
        <v>27783.420140300084</v>
      </c>
      <c r="EG169" s="71">
        <f t="shared" si="327"/>
        <v>-6.006285843421777E-4</v>
      </c>
      <c r="EH169" s="219">
        <f t="shared" si="273"/>
        <v>430.56571060276474</v>
      </c>
      <c r="EI169" s="219">
        <f t="shared" si="307"/>
        <v>4797.5354557208757</v>
      </c>
      <c r="EJ169" s="74">
        <f t="shared" si="328"/>
        <v>0.10797502506509504</v>
      </c>
    </row>
    <row r="170" spans="1:140">
      <c r="A170" s="66">
        <v>42705</v>
      </c>
      <c r="B170" s="86">
        <f t="shared" si="220"/>
        <v>12</v>
      </c>
      <c r="C170" t="str">
        <f t="shared" si="221"/>
        <v>Diciembre</v>
      </c>
      <c r="D170">
        <f t="shared" si="274"/>
        <v>2016</v>
      </c>
      <c r="E170" s="65">
        <f t="shared" si="222"/>
        <v>204647.27307504832</v>
      </c>
      <c r="F170" s="65">
        <f t="shared" si="223"/>
        <v>5785.8933333333343</v>
      </c>
      <c r="G170" s="40">
        <f t="shared" si="224"/>
        <v>2899.8520721770001</v>
      </c>
      <c r="H170" s="67">
        <f t="shared" si="275"/>
        <v>1.4170001039366722</v>
      </c>
      <c r="I170" s="67">
        <f>SUMIFS($G$3:$G170,$D$3:$D170,D170)</f>
        <v>28435.599740747999</v>
      </c>
      <c r="J170" s="14">
        <f t="shared" si="281"/>
        <v>28435.599740747999</v>
      </c>
      <c r="K170" s="14">
        <f t="shared" si="282"/>
        <v>13.894932150070764</v>
      </c>
      <c r="L170" s="71">
        <f t="shared" si="308"/>
        <v>7.0419249931672034E-2</v>
      </c>
      <c r="M170" s="71">
        <f t="shared" si="309"/>
        <v>-7.5420769005989596E-2</v>
      </c>
      <c r="N170" s="71">
        <f t="shared" si="321"/>
        <v>7.0419249931672034E-2</v>
      </c>
      <c r="O170" s="67">
        <f t="shared" si="225"/>
        <v>1749.5577051760001</v>
      </c>
      <c r="P170" s="67">
        <f t="shared" si="226"/>
        <v>0.85491376400329644</v>
      </c>
      <c r="Q170" s="67">
        <f>SUMIFS($O$3:$O170,$D$3:$D170,D170)</f>
        <v>19476.529861241004</v>
      </c>
      <c r="R170" s="67">
        <f t="shared" si="278"/>
        <v>19476.529861241004</v>
      </c>
      <c r="S170" s="71">
        <f t="shared" si="310"/>
        <v>0.18375409570061274</v>
      </c>
      <c r="T170" s="71">
        <f t="shared" si="311"/>
        <v>7.6824632612045862E-2</v>
      </c>
      <c r="U170" s="71">
        <f t="shared" si="311"/>
        <v>7.6824632612045862E-2</v>
      </c>
      <c r="V170" s="67">
        <v>848.67410139900005</v>
      </c>
      <c r="W170" s="67">
        <f t="shared" si="283"/>
        <v>11734.845653652001</v>
      </c>
      <c r="X170" s="71">
        <f t="shared" si="322"/>
        <v>0.144954726420915</v>
      </c>
      <c r="Y170" s="71">
        <f t="shared" si="312"/>
        <v>0.23432223798917273</v>
      </c>
      <c r="Z170" s="67">
        <v>799.93933895499993</v>
      </c>
      <c r="AA170" s="67">
        <f t="shared" si="284"/>
        <v>7704.8435158809998</v>
      </c>
      <c r="AB170" s="71">
        <f t="shared" si="323"/>
        <v>-6.9908774320739386E-3</v>
      </c>
      <c r="AC170" s="71">
        <f t="shared" si="313"/>
        <v>0.12928777354597698</v>
      </c>
      <c r="AD170" s="67">
        <v>621.57077210399996</v>
      </c>
      <c r="AE170" s="67">
        <v>388.690347336</v>
      </c>
      <c r="AF170" s="71">
        <f t="shared" si="314"/>
        <v>0.33185350403304503</v>
      </c>
      <c r="AG170" s="71">
        <f t="shared" si="315"/>
        <v>0.12439629041055023</v>
      </c>
      <c r="AH170" s="67">
        <f t="shared" si="227"/>
        <v>191.782368811</v>
      </c>
      <c r="AI170" s="67">
        <f t="shared" si="228"/>
        <v>9.3713620479403847E-2</v>
      </c>
      <c r="AJ170" s="67">
        <f t="shared" si="229"/>
        <v>212.03512633900002</v>
      </c>
      <c r="AK170" s="67">
        <f t="shared" si="230"/>
        <v>0.10361004236848172</v>
      </c>
      <c r="AL170" s="67">
        <f t="shared" si="231"/>
        <v>746.47687185100006</v>
      </c>
      <c r="AM170" s="67">
        <f t="shared" si="232"/>
        <v>129.01670128456104</v>
      </c>
      <c r="AN170" s="67">
        <v>402.91413122</v>
      </c>
      <c r="AO170" s="67">
        <f t="shared" si="233"/>
        <v>69.637324438519414</v>
      </c>
      <c r="AP170" s="81">
        <f>SUMIFS($AO$3:$AO170,$D$3:$D170,D170)</f>
        <v>608.99241530422626</v>
      </c>
      <c r="AQ170" s="67">
        <v>10.072743200000001</v>
      </c>
      <c r="AR170" s="67">
        <f t="shared" si="234"/>
        <v>1.7409140852925045</v>
      </c>
      <c r="AS170" s="81">
        <f>SUMIFS($AR$3:$AR170,$D$3:$D170,D170)</f>
        <v>107.64445452224965</v>
      </c>
      <c r="AT170" s="67">
        <f t="shared" si="276"/>
        <v>333.48999743100006</v>
      </c>
      <c r="AU170" s="79">
        <f t="shared" si="235"/>
        <v>412.98687441999999</v>
      </c>
      <c r="AV170" s="40">
        <f t="shared" si="236"/>
        <v>3440.3078962249997</v>
      </c>
      <c r="AW170" s="67">
        <f t="shared" si="237"/>
        <v>1.6810914919757416</v>
      </c>
      <c r="AX170" s="67">
        <f>SUMIFS($AV$3:$AV170,$D$3:$D170,D170)</f>
        <v>26147.767638040004</v>
      </c>
      <c r="AY170" s="67">
        <f t="shared" si="285"/>
        <v>26147.767638040004</v>
      </c>
      <c r="AZ170" s="67">
        <f t="shared" si="286"/>
        <v>12.776992942608665</v>
      </c>
      <c r="BA170" s="262">
        <f t="shared" si="238"/>
        <v>3264.8600809999998</v>
      </c>
      <c r="BB170" s="262">
        <f t="shared" si="239"/>
        <v>1.5953596800689882</v>
      </c>
      <c r="BC170" s="262">
        <f t="shared" si="287"/>
        <v>24018.855837266998</v>
      </c>
      <c r="BD170" s="262">
        <f t="shared" si="288"/>
        <v>11.736709449560461</v>
      </c>
      <c r="BE170" s="260">
        <f t="shared" si="240"/>
        <v>3238.3918825459996</v>
      </c>
      <c r="BF170" s="260">
        <f t="shared" si="241"/>
        <v>1.5824261100016785</v>
      </c>
      <c r="BG170" s="260">
        <f t="shared" si="289"/>
        <v>22867.412337518999</v>
      </c>
      <c r="BH170" s="260">
        <f t="shared" si="290"/>
        <v>11.174061590907716</v>
      </c>
      <c r="BI170" s="71">
        <f t="shared" si="316"/>
        <v>-1.4821172975055807E-3</v>
      </c>
      <c r="BJ170" s="71">
        <f t="shared" si="291"/>
        <v>3.1923980912542893E-2</v>
      </c>
      <c r="BK170" s="74">
        <f t="shared" si="324"/>
        <v>3.1923980912542893E-2</v>
      </c>
      <c r="BL170" s="67">
        <f t="shared" si="242"/>
        <v>2030.4671985169996</v>
      </c>
      <c r="BM170" s="67">
        <f>SUMIFS($BL$3:$BL170,$D$3:$D170,D170)</f>
        <v>13188.162819496998</v>
      </c>
      <c r="BN170" s="67">
        <f t="shared" si="292"/>
        <v>13188.162819496998</v>
      </c>
      <c r="BO170" s="71">
        <f t="shared" si="317"/>
        <v>6.2380730207862722E-3</v>
      </c>
      <c r="BP170" s="71">
        <f t="shared" si="317"/>
        <v>-4.2538148254656072E-4</v>
      </c>
      <c r="BQ170" s="71">
        <f t="shared" si="317"/>
        <v>-4.2538148254656072E-4</v>
      </c>
      <c r="BR170" s="67">
        <v>693.480653792</v>
      </c>
      <c r="BS170" s="67">
        <f t="shared" si="277"/>
        <v>1336.9865447249995</v>
      </c>
      <c r="BT170" s="67">
        <f t="shared" si="243"/>
        <v>277.156523101</v>
      </c>
      <c r="BU170" s="67">
        <f t="shared" si="244"/>
        <v>26.468198454000003</v>
      </c>
      <c r="BV170" s="67">
        <f t="shared" si="245"/>
        <v>4.5746087819339909</v>
      </c>
      <c r="BW170" s="67">
        <f t="shared" si="246"/>
        <v>1.2933570067309705E-2</v>
      </c>
      <c r="BX170" s="67">
        <f t="shared" si="293"/>
        <v>1151.4434997479998</v>
      </c>
      <c r="BY170" s="67">
        <f t="shared" si="247"/>
        <v>447.66397796399997</v>
      </c>
      <c r="BZ170" s="67">
        <f t="shared" si="248"/>
        <v>537.61130320599989</v>
      </c>
      <c r="CA170" s="67">
        <f t="shared" si="249"/>
        <v>120.94069498299999</v>
      </c>
      <c r="CB170" s="40">
        <f t="shared" si="250"/>
        <v>-540.45582404799961</v>
      </c>
      <c r="CC170" s="40">
        <f>SUMIFS($CB$3:$CB170,$D$3:$D170,D170)</f>
        <v>2287.8321027080005</v>
      </c>
      <c r="CD170" s="40">
        <f t="shared" si="279"/>
        <v>2287.8321027080005</v>
      </c>
      <c r="CE170" s="73">
        <f t="shared" si="318"/>
        <v>0.7489772914197379</v>
      </c>
      <c r="CF170" s="73">
        <f t="shared" si="318"/>
        <v>0.86599199779465197</v>
      </c>
      <c r="CG170" s="73">
        <f t="shared" si="318"/>
        <v>0.86599199779465197</v>
      </c>
      <c r="CH170" s="14">
        <f t="shared" si="251"/>
        <v>-93.40922704785423</v>
      </c>
      <c r="CI170" s="14">
        <f t="shared" si="252"/>
        <v>-0.26409138803906929</v>
      </c>
      <c r="CJ170" s="14">
        <f t="shared" si="294"/>
        <v>408.48201287254273</v>
      </c>
      <c r="CK170" s="264">
        <f t="shared" si="295"/>
        <v>1.1179392074621028</v>
      </c>
      <c r="CL170" s="81">
        <f t="shared" si="253"/>
        <v>-513.98762559399961</v>
      </c>
      <c r="CM170" s="81">
        <f t="shared" si="254"/>
        <v>-0.25115781797175957</v>
      </c>
      <c r="CN170" s="40">
        <f t="shared" si="255"/>
        <v>650.00079126600008</v>
      </c>
      <c r="CO170" s="40">
        <f>SUMIFS($CN$3:$CN170,$D$3:$D170,D170)</f>
        <v>4502.7799485639998</v>
      </c>
      <c r="CP170" s="40">
        <f t="shared" si="296"/>
        <v>4502.7799485639998</v>
      </c>
      <c r="CQ170" s="73">
        <f t="shared" si="319"/>
        <v>-1.6031672305558686E-2</v>
      </c>
      <c r="CR170" s="73">
        <f t="shared" si="319"/>
        <v>0.2010633203710317</v>
      </c>
      <c r="CS170" s="73">
        <f t="shared" si="319"/>
        <v>0.2010633203710317</v>
      </c>
      <c r="CT170" s="40">
        <f t="shared" si="256"/>
        <v>112.34233917194003</v>
      </c>
      <c r="CU170" s="40">
        <f t="shared" si="257"/>
        <v>0.31762005987132386</v>
      </c>
      <c r="CV170" s="40">
        <f t="shared" si="258"/>
        <v>2.2002638397789638</v>
      </c>
      <c r="CW170" s="40">
        <f t="shared" si="297"/>
        <v>796.74911028466136</v>
      </c>
      <c r="CX170" s="267">
        <f t="shared" si="298"/>
        <v>2.2002638397789638</v>
      </c>
      <c r="CY170" s="67">
        <v>283.60696746100001</v>
      </c>
      <c r="CZ170" s="67">
        <f t="shared" si="259"/>
        <v>49.016971299332624</v>
      </c>
      <c r="DA170" s="67">
        <f t="shared" si="299"/>
        <v>510.56857357186334</v>
      </c>
      <c r="DB170" s="67">
        <v>0</v>
      </c>
      <c r="DC170" s="67">
        <f t="shared" si="260"/>
        <v>0</v>
      </c>
      <c r="DD170" s="67">
        <f t="shared" si="261"/>
        <v>366.39382380500007</v>
      </c>
      <c r="DE170" s="67">
        <f t="shared" si="262"/>
        <v>63.325367872607394</v>
      </c>
      <c r="DF170" s="81">
        <f t="shared" si="263"/>
        <v>4090.3086874909995</v>
      </c>
      <c r="DG170" s="81">
        <f t="shared" si="264"/>
        <v>1.9987115518470651</v>
      </c>
      <c r="DH170" s="40">
        <f t="shared" si="265"/>
        <v>-1190.4566153139997</v>
      </c>
      <c r="DI170" s="40">
        <f>SUMIFS($DH$3:$DH170,$D$3:$D170,D170)</f>
        <v>-2214.9478458559997</v>
      </c>
      <c r="DJ170" s="40">
        <f t="shared" si="280"/>
        <v>-2214.9478458559997</v>
      </c>
      <c r="DK170" s="40">
        <f t="shared" si="266"/>
        <v>-205.75156621979426</v>
      </c>
      <c r="DL170" s="40">
        <f t="shared" si="300"/>
        <v>-388.26709741211857</v>
      </c>
      <c r="DM170" s="73">
        <f t="shared" si="320"/>
        <v>0.22777652767580814</v>
      </c>
      <c r="DN170" s="73">
        <f t="shared" si="320"/>
        <v>-0.12207221812016933</v>
      </c>
      <c r="DO170" s="73">
        <f t="shared" si="320"/>
        <v>-0.12207221812016933</v>
      </c>
      <c r="DP170" s="67">
        <f t="shared" si="267"/>
        <v>-0.58171144791039309</v>
      </c>
      <c r="DQ170" s="264">
        <f t="shared" si="301"/>
        <v>-1.0823246323168614</v>
      </c>
      <c r="DR170" s="81">
        <f t="shared" si="268"/>
        <v>-1163.9884168599997</v>
      </c>
      <c r="DS170" s="81">
        <f t="shared" si="302"/>
        <v>-1063.5043461079997</v>
      </c>
      <c r="DT170" s="81">
        <f t="shared" si="269"/>
        <v>-0.56877787784308342</v>
      </c>
      <c r="DU170" s="264">
        <f t="shared" si="303"/>
        <v>-0.5196767736641138</v>
      </c>
      <c r="DV170" s="70">
        <v>1955.2468021130001</v>
      </c>
      <c r="DW170" s="70">
        <v>2177.8580257650001</v>
      </c>
      <c r="DX170" s="217">
        <v>95.68020631850419</v>
      </c>
      <c r="DY170" s="218">
        <f t="shared" si="270"/>
        <v>3030.7753126324305</v>
      </c>
      <c r="DZ170" s="218">
        <f t="shared" si="304"/>
        <v>30063.863749880191</v>
      </c>
      <c r="EA170" s="71">
        <f t="shared" si="325"/>
        <v>2.8914292060086888E-2</v>
      </c>
      <c r="EB170" s="219">
        <f t="shared" si="271"/>
        <v>1828.5471703018707</v>
      </c>
      <c r="EC170" s="219">
        <f t="shared" si="305"/>
        <v>20598.103689066502</v>
      </c>
      <c r="ED170" s="71">
        <f t="shared" si="326"/>
        <v>3.4756345784711762E-2</v>
      </c>
      <c r="EE170" s="219">
        <f t="shared" si="272"/>
        <v>3595.6317702459396</v>
      </c>
      <c r="EF170" s="219">
        <f t="shared" si="306"/>
        <v>27636.868618251512</v>
      </c>
      <c r="EG170" s="71">
        <f t="shared" si="327"/>
        <v>-8.1756046598925325E-3</v>
      </c>
      <c r="EH170" s="219">
        <f t="shared" si="273"/>
        <v>679.34718817625753</v>
      </c>
      <c r="EI170" s="219">
        <f t="shared" si="307"/>
        <v>4759.3918116124551</v>
      </c>
      <c r="EJ170" s="74">
        <f t="shared" si="328"/>
        <v>0.15596306761582879</v>
      </c>
    </row>
    <row r="171" spans="1:140">
      <c r="A171" s="72">
        <v>42736</v>
      </c>
      <c r="B171" s="87">
        <f t="shared" si="220"/>
        <v>1</v>
      </c>
      <c r="C171" t="str">
        <f t="shared" si="221"/>
        <v>Enero</v>
      </c>
      <c r="D171">
        <f t="shared" si="274"/>
        <v>2017</v>
      </c>
      <c r="E171" s="65">
        <f t="shared" si="222"/>
        <v>219122.27720283097</v>
      </c>
      <c r="F171" s="65">
        <f t="shared" si="223"/>
        <v>5754.4786363636376</v>
      </c>
      <c r="G171" s="40">
        <f t="shared" si="224"/>
        <v>2141.1619544939999</v>
      </c>
      <c r="H171" s="67">
        <f t="shared" si="275"/>
        <v>0.97715393515741411</v>
      </c>
      <c r="I171" s="67">
        <f>SUMIFS($G$3:$G171,$D$3:$D171,D171)</f>
        <v>2141.1619544939999</v>
      </c>
      <c r="J171" s="14">
        <f t="shared" si="281"/>
        <v>28472.415599926</v>
      </c>
      <c r="K171" s="14">
        <f t="shared" si="282"/>
        <v>12.993847984507049</v>
      </c>
      <c r="L171" s="71">
        <f t="shared" si="308"/>
        <v>1.7495154081330622E-2</v>
      </c>
      <c r="M171" s="71">
        <f t="shared" si="309"/>
        <v>1.7495154081330622E-2</v>
      </c>
      <c r="N171" s="71">
        <f t="shared" si="321"/>
        <v>6.0963779726307399E-2</v>
      </c>
      <c r="O171" s="67">
        <f t="shared" si="225"/>
        <v>1583.465110435</v>
      </c>
      <c r="P171" s="67">
        <f t="shared" si="226"/>
        <v>0.72263994818256772</v>
      </c>
      <c r="Q171" s="67">
        <f>SUMIFS($O$3:$O171,$D$3:$D171,D171)</f>
        <v>1583.465110435</v>
      </c>
      <c r="R171" s="67">
        <f t="shared" si="278"/>
        <v>19579.391988702999</v>
      </c>
      <c r="S171" s="71">
        <f t="shared" si="310"/>
        <v>6.947313266616284E-2</v>
      </c>
      <c r="T171" s="71">
        <f t="shared" si="311"/>
        <v>6.947313266616284E-2</v>
      </c>
      <c r="U171" s="71">
        <f t="shared" si="311"/>
        <v>7.8464548374704624E-2</v>
      </c>
      <c r="V171" s="67">
        <v>931.61405060000004</v>
      </c>
      <c r="W171" s="67">
        <f t="shared" si="283"/>
        <v>11799.050127732999</v>
      </c>
      <c r="X171" s="71">
        <f t="shared" si="322"/>
        <v>0.14224133721473553</v>
      </c>
      <c r="Y171" s="71">
        <f t="shared" si="312"/>
        <v>7.4018636430853046E-2</v>
      </c>
      <c r="Z171" s="67">
        <v>656.34985041700008</v>
      </c>
      <c r="AA171" s="67">
        <f t="shared" si="284"/>
        <v>7735.0819160110004</v>
      </c>
      <c r="AB171" s="71">
        <f t="shared" si="323"/>
        <v>-6.3584721237327502E-3</v>
      </c>
      <c r="AC171" s="71">
        <f t="shared" si="313"/>
        <v>4.8295555234038945E-2</v>
      </c>
      <c r="AD171" s="67">
        <v>607.93024830900004</v>
      </c>
      <c r="AE171" s="67">
        <v>337.96834181999998</v>
      </c>
      <c r="AF171" s="71">
        <f t="shared" si="314"/>
        <v>4.0031648968141376E-2</v>
      </c>
      <c r="AG171" s="71">
        <f t="shared" si="315"/>
        <v>0.12556560419569407</v>
      </c>
      <c r="AH171" s="67">
        <f t="shared" si="227"/>
        <v>97.115917140000008</v>
      </c>
      <c r="AI171" s="67">
        <f t="shared" si="228"/>
        <v>4.4320421629291701E-2</v>
      </c>
      <c r="AJ171" s="67">
        <f t="shared" si="229"/>
        <v>41.619546180000007</v>
      </c>
      <c r="AK171" s="67">
        <f t="shared" si="230"/>
        <v>1.8993753949295988E-2</v>
      </c>
      <c r="AL171" s="67">
        <f t="shared" si="231"/>
        <v>418.96138073900005</v>
      </c>
      <c r="AM171" s="67">
        <f t="shared" si="232"/>
        <v>72.806140610463629</v>
      </c>
      <c r="AN171" s="67">
        <v>281.39133539300002</v>
      </c>
      <c r="AO171" s="67">
        <f t="shared" si="233"/>
        <v>48.899536026571553</v>
      </c>
      <c r="AP171" s="81">
        <f>SUMIFS($AO$3:$AO171,$D$3:$D171,D171)</f>
        <v>48.899536026571553</v>
      </c>
      <c r="AQ171" s="67">
        <v>3.5499154000000002</v>
      </c>
      <c r="AR171" s="67">
        <f t="shared" si="234"/>
        <v>0.61689609508104071</v>
      </c>
      <c r="AS171" s="81">
        <f>SUMIFS($AR$3:$AR171,$D$3:$D171,D171)</f>
        <v>0.61689609508104071</v>
      </c>
      <c r="AT171" s="67">
        <f t="shared" si="276"/>
        <v>134.02012994600003</v>
      </c>
      <c r="AU171" s="79">
        <f t="shared" si="235"/>
        <v>284.94125079299999</v>
      </c>
      <c r="AV171" s="40">
        <f t="shared" si="236"/>
        <v>2223.0136734780008</v>
      </c>
      <c r="AW171" s="67">
        <f t="shared" si="237"/>
        <v>1.0145082927466402</v>
      </c>
      <c r="AX171" s="67">
        <f>SUMIFS($AV$3:$AV171,$D$3:$D171,D171)</f>
        <v>2223.0136734780008</v>
      </c>
      <c r="AY171" s="67">
        <f t="shared" si="285"/>
        <v>26406.297152023006</v>
      </c>
      <c r="AZ171" s="67">
        <f t="shared" si="286"/>
        <v>12.0509413689508</v>
      </c>
      <c r="BA171" s="262">
        <f t="shared" si="238"/>
        <v>1917.4748687420008</v>
      </c>
      <c r="BB171" s="262">
        <f t="shared" si="239"/>
        <v>0.87507071084656829</v>
      </c>
      <c r="BC171" s="262">
        <f t="shared" si="287"/>
        <v>24074.411428585998</v>
      </c>
      <c r="BD171" s="262">
        <f t="shared" si="288"/>
        <v>10.986747552966269</v>
      </c>
      <c r="BE171" s="260">
        <f t="shared" si="240"/>
        <v>1599.5485820750009</v>
      </c>
      <c r="BF171" s="260">
        <f t="shared" si="241"/>
        <v>0.72997990094561482</v>
      </c>
      <c r="BG171" s="260">
        <f t="shared" si="289"/>
        <v>22940.883726130996</v>
      </c>
      <c r="BH171" s="260">
        <f t="shared" si="290"/>
        <v>10.469443827884154</v>
      </c>
      <c r="BI171" s="71">
        <f t="shared" si="316"/>
        <v>0.13160173001825548</v>
      </c>
      <c r="BJ171" s="71">
        <f t="shared" si="291"/>
        <v>0.13160173001825548</v>
      </c>
      <c r="BK171" s="74">
        <f t="shared" si="324"/>
        <v>2.5190712423163397E-2</v>
      </c>
      <c r="BL171" s="67">
        <f t="shared" si="242"/>
        <v>985.57412834800039</v>
      </c>
      <c r="BM171" s="67">
        <f>SUMIFS($BL$3:$BL171,$D$3:$D171,D171)</f>
        <v>985.57412834800039</v>
      </c>
      <c r="BN171" s="67">
        <f t="shared" si="292"/>
        <v>13210.311614205999</v>
      </c>
      <c r="BO171" s="71">
        <f t="shared" si="317"/>
        <v>2.2989632860640041E-2</v>
      </c>
      <c r="BP171" s="71">
        <f t="shared" si="317"/>
        <v>2.2989632860640041E-2</v>
      </c>
      <c r="BQ171" s="71">
        <f t="shared" si="317"/>
        <v>2.0567201853749495E-4</v>
      </c>
      <c r="BR171" s="67">
        <v>686.88473053300004</v>
      </c>
      <c r="BS171" s="67">
        <f t="shared" si="277"/>
        <v>298.68939781500035</v>
      </c>
      <c r="BT171" s="67">
        <f t="shared" si="243"/>
        <v>85.198761554000015</v>
      </c>
      <c r="BU171" s="67">
        <f t="shared" si="244"/>
        <v>317.926286667</v>
      </c>
      <c r="BV171" s="67">
        <f t="shared" si="245"/>
        <v>55.248495434141283</v>
      </c>
      <c r="BW171" s="67">
        <f t="shared" si="246"/>
        <v>0.14509080990095358</v>
      </c>
      <c r="BX171" s="67">
        <f t="shared" si="293"/>
        <v>1133.5277024550001</v>
      </c>
      <c r="BY171" s="67">
        <f t="shared" si="247"/>
        <v>518.481780641</v>
      </c>
      <c r="BZ171" s="67">
        <f t="shared" si="248"/>
        <v>300.20310387500001</v>
      </c>
      <c r="CA171" s="67">
        <f t="shared" si="249"/>
        <v>15.629612392999999</v>
      </c>
      <c r="CB171" s="40">
        <f t="shared" si="250"/>
        <v>-81.851718984000854</v>
      </c>
      <c r="CC171" s="40">
        <f>SUMIFS($CB$3:$CB171,$D$3:$D171,D171)</f>
        <v>-81.851718984000854</v>
      </c>
      <c r="CD171" s="40">
        <f t="shared" si="279"/>
        <v>2066.1184479029998</v>
      </c>
      <c r="CE171" s="73">
        <f t="shared" si="318"/>
        <v>-1.5852322756976378</v>
      </c>
      <c r="CF171" s="73">
        <f t="shared" si="318"/>
        <v>-1.5852322756976378</v>
      </c>
      <c r="CG171" s="73">
        <f t="shared" si="318"/>
        <v>0.91498685191936402</v>
      </c>
      <c r="CH171" s="14">
        <f t="shared" si="251"/>
        <v>-14.224002582399798</v>
      </c>
      <c r="CI171" s="14">
        <f t="shared" si="252"/>
        <v>-3.7354357589226152E-2</v>
      </c>
      <c r="CJ171" s="14">
        <f t="shared" si="294"/>
        <v>370.5816421228044</v>
      </c>
      <c r="CK171" s="264">
        <f t="shared" si="295"/>
        <v>0.94290661555625088</v>
      </c>
      <c r="CL171" s="81">
        <f t="shared" si="253"/>
        <v>236.07456768299915</v>
      </c>
      <c r="CM171" s="81">
        <f t="shared" si="254"/>
        <v>0.10773645231172743</v>
      </c>
      <c r="CN171" s="40">
        <f t="shared" si="255"/>
        <v>379.26472738599995</v>
      </c>
      <c r="CO171" s="40">
        <f>SUMIFS($CN$3:$CN171,$D$3:$D171,D171)</f>
        <v>379.26472738599995</v>
      </c>
      <c r="CP171" s="40">
        <f t="shared" si="296"/>
        <v>4845.1647671580004</v>
      </c>
      <c r="CQ171" s="73">
        <f t="shared" si="319"/>
        <v>9.2837761753974331</v>
      </c>
      <c r="CR171" s="73">
        <f t="shared" si="319"/>
        <v>9.2837761753974331</v>
      </c>
      <c r="CS171" s="73">
        <f t="shared" si="319"/>
        <v>0.30365139248149875</v>
      </c>
      <c r="CT171" s="40">
        <f t="shared" si="256"/>
        <v>65.907747921654362</v>
      </c>
      <c r="CU171" s="40">
        <f t="shared" si="257"/>
        <v>0.17308360073080695</v>
      </c>
      <c r="CV171" s="40">
        <f t="shared" si="258"/>
        <v>0.17308360073080695</v>
      </c>
      <c r="CW171" s="40">
        <f t="shared" si="297"/>
        <v>856.41368494111225</v>
      </c>
      <c r="CX171" s="267">
        <f t="shared" si="298"/>
        <v>2.2111694114391955</v>
      </c>
      <c r="CY171" s="67">
        <v>316.66734352900005</v>
      </c>
      <c r="CZ171" s="67">
        <f t="shared" si="259"/>
        <v>55.029719204780655</v>
      </c>
      <c r="DA171" s="67">
        <f t="shared" si="299"/>
        <v>560.61137179839159</v>
      </c>
      <c r="DB171" s="67">
        <v>0</v>
      </c>
      <c r="DC171" s="67">
        <f t="shared" si="260"/>
        <v>0</v>
      </c>
      <c r="DD171" s="67">
        <f t="shared" si="261"/>
        <v>62.597383856999897</v>
      </c>
      <c r="DE171" s="67">
        <f t="shared" si="262"/>
        <v>10.878028716873708</v>
      </c>
      <c r="DF171" s="81">
        <f t="shared" si="263"/>
        <v>2602.2784008640006</v>
      </c>
      <c r="DG171" s="81">
        <f t="shared" si="264"/>
        <v>1.187591893477447</v>
      </c>
      <c r="DH171" s="40">
        <f t="shared" si="265"/>
        <v>-461.1164463700008</v>
      </c>
      <c r="DI171" s="40">
        <f>SUMIFS($DH$3:$DH171,$D$3:$D171,D171)</f>
        <v>-461.1164463700008</v>
      </c>
      <c r="DJ171" s="40">
        <f t="shared" si="280"/>
        <v>-2779.0463192550005</v>
      </c>
      <c r="DK171" s="40">
        <f t="shared" si="266"/>
        <v>-80.131750504054153</v>
      </c>
      <c r="DL171" s="40">
        <f t="shared" si="300"/>
        <v>-485.83204281830785</v>
      </c>
      <c r="DM171" s="73">
        <f t="shared" si="320"/>
        <v>-5.4776400278094046</v>
      </c>
      <c r="DN171" s="73">
        <f t="shared" si="320"/>
        <v>-5.4776400278094046</v>
      </c>
      <c r="DO171" s="73">
        <f t="shared" si="320"/>
        <v>5.359083050865121E-2</v>
      </c>
      <c r="DP171" s="67">
        <f t="shared" si="267"/>
        <v>-0.21043795832003309</v>
      </c>
      <c r="DQ171" s="264">
        <f t="shared" si="301"/>
        <v>-1.2682627958829449</v>
      </c>
      <c r="DR171" s="81">
        <f t="shared" si="268"/>
        <v>-143.1901597030008</v>
      </c>
      <c r="DS171" s="81">
        <f t="shared" si="302"/>
        <v>-1645.5186168000007</v>
      </c>
      <c r="DT171" s="81">
        <f t="shared" si="269"/>
        <v>-6.5347148419079515E-2</v>
      </c>
      <c r="DU171" s="264">
        <f t="shared" si="303"/>
        <v>-0.75095907080083113</v>
      </c>
      <c r="DV171" s="70">
        <v>997.45799137799997</v>
      </c>
      <c r="DW171" s="70">
        <v>1104.424595681</v>
      </c>
      <c r="DX171" s="217">
        <v>96.260477111540951</v>
      </c>
      <c r="DY171" s="218">
        <f t="shared" si="270"/>
        <v>2224.3417223176111</v>
      </c>
      <c r="DZ171" s="218">
        <f t="shared" si="304"/>
        <v>30060.327797225025</v>
      </c>
      <c r="EA171" s="71">
        <f t="shared" si="325"/>
        <v>2.2247879068023169E-2</v>
      </c>
      <c r="EB171" s="219">
        <f t="shared" si="271"/>
        <v>1644.979495167237</v>
      </c>
      <c r="EC171" s="219">
        <f t="shared" si="305"/>
        <v>20675.564258232971</v>
      </c>
      <c r="ED171" s="71">
        <f t="shared" si="326"/>
        <v>3.893187701481482E-2</v>
      </c>
      <c r="EE171" s="219">
        <f t="shared" si="272"/>
        <v>2309.3732133719886</v>
      </c>
      <c r="EF171" s="219">
        <f t="shared" si="306"/>
        <v>27866.43641771446</v>
      </c>
      <c r="EG171" s="71">
        <f t="shared" si="327"/>
        <v>-1.264280264012152E-2</v>
      </c>
      <c r="EH171" s="219">
        <f t="shared" si="273"/>
        <v>393.99838725765966</v>
      </c>
      <c r="EI171" s="219">
        <f t="shared" si="307"/>
        <v>5114.3453261490286</v>
      </c>
      <c r="EJ171" s="74">
        <f t="shared" si="328"/>
        <v>0.25376880746790675</v>
      </c>
    </row>
    <row r="172" spans="1:140">
      <c r="A172" s="66">
        <v>42767</v>
      </c>
      <c r="B172" s="86">
        <f t="shared" si="220"/>
        <v>2</v>
      </c>
      <c r="C172" t="str">
        <f t="shared" si="221"/>
        <v>Febrero</v>
      </c>
      <c r="D172">
        <f t="shared" si="274"/>
        <v>2017</v>
      </c>
      <c r="E172" s="65">
        <f t="shared" si="222"/>
        <v>219122.27720283097</v>
      </c>
      <c r="F172" s="65">
        <f t="shared" si="223"/>
        <v>5676.7468421052636</v>
      </c>
      <c r="G172" s="40">
        <f t="shared" si="224"/>
        <v>2200.0980520189996</v>
      </c>
      <c r="H172" s="67">
        <f t="shared" si="275"/>
        <v>1.0040503777634964</v>
      </c>
      <c r="I172" s="67">
        <f>SUMIFS($G$3:$G172,$D$3:$D172,D172)</f>
        <v>4341.2600065129991</v>
      </c>
      <c r="J172" s="14">
        <f t="shared" si="281"/>
        <v>28365.910532475998</v>
      </c>
      <c r="K172" s="14">
        <f t="shared" si="282"/>
        <v>12.945242672071647</v>
      </c>
      <c r="L172" s="71">
        <f t="shared" si="308"/>
        <v>-1.5799140928308808E-2</v>
      </c>
      <c r="M172" s="71">
        <f t="shared" si="309"/>
        <v>-4.6173989166597096E-2</v>
      </c>
      <c r="N172" s="71">
        <f t="shared" si="321"/>
        <v>4.2388354920906313E-2</v>
      </c>
      <c r="O172" s="67">
        <f t="shared" si="225"/>
        <v>1265.1477241479997</v>
      </c>
      <c r="P172" s="67">
        <f t="shared" si="226"/>
        <v>0.57737065363596662</v>
      </c>
      <c r="Q172" s="67">
        <f>SUMIFS($O$3:$O172,$D$3:$D172,D172)</f>
        <v>2848.6128345829998</v>
      </c>
      <c r="R172" s="67">
        <f t="shared" si="278"/>
        <v>19669.595020926998</v>
      </c>
      <c r="S172" s="71">
        <f t="shared" si="310"/>
        <v>7.6772151782131814E-2</v>
      </c>
      <c r="T172" s="71">
        <f t="shared" si="311"/>
        <v>7.2702577141074087E-2</v>
      </c>
      <c r="U172" s="71">
        <f t="shared" si="311"/>
        <v>8.0345017523172801E-2</v>
      </c>
      <c r="V172" s="67">
        <v>666.14944641500006</v>
      </c>
      <c r="W172" s="67">
        <f t="shared" si="283"/>
        <v>11780.748372941998</v>
      </c>
      <c r="X172" s="71">
        <f t="shared" si="322"/>
        <v>0.12947320881689595</v>
      </c>
      <c r="Y172" s="71">
        <f t="shared" si="312"/>
        <v>-2.6739312837426921E-2</v>
      </c>
      <c r="Z172" s="67">
        <v>624.38818311699993</v>
      </c>
      <c r="AA172" s="67">
        <f t="shared" si="284"/>
        <v>7782.5856151360003</v>
      </c>
      <c r="AB172" s="71">
        <f t="shared" si="323"/>
        <v>1.3366729604258332E-3</v>
      </c>
      <c r="AC172" s="71">
        <f t="shared" si="313"/>
        <v>8.2345253587473355E-2</v>
      </c>
      <c r="AD172" s="67">
        <v>489.04654354299998</v>
      </c>
      <c r="AE172" s="67">
        <v>313.22995506500001</v>
      </c>
      <c r="AF172" s="71">
        <f t="shared" si="314"/>
        <v>-5.7804201404299538E-2</v>
      </c>
      <c r="AG172" s="71">
        <f t="shared" si="315"/>
        <v>7.566951363341512E-2</v>
      </c>
      <c r="AH172" s="67">
        <f t="shared" si="227"/>
        <v>494.63543370299999</v>
      </c>
      <c r="AI172" s="67">
        <f t="shared" si="228"/>
        <v>0.22573489104676459</v>
      </c>
      <c r="AJ172" s="67">
        <f t="shared" si="229"/>
        <v>53.444310911999992</v>
      </c>
      <c r="AK172" s="67">
        <f t="shared" si="230"/>
        <v>2.4390176842918238E-2</v>
      </c>
      <c r="AL172" s="67">
        <f t="shared" si="231"/>
        <v>386.87058325600003</v>
      </c>
      <c r="AM172" s="67">
        <f t="shared" si="232"/>
        <v>68.150050375071189</v>
      </c>
      <c r="AN172" s="67">
        <v>278.49219285000004</v>
      </c>
      <c r="AO172" s="67">
        <f t="shared" si="233"/>
        <v>49.058413312424399</v>
      </c>
      <c r="AP172" s="81">
        <f>SUMIFS($AO$3:$AO172,$D$3:$D172,D172)</f>
        <v>97.957949338995945</v>
      </c>
      <c r="AQ172" s="67">
        <v>0</v>
      </c>
      <c r="AR172" s="67">
        <f t="shared" si="234"/>
        <v>0</v>
      </c>
      <c r="AS172" s="81">
        <f>SUMIFS($AR$3:$AR172,$D$3:$D172,D172)</f>
        <v>0.61689609508104071</v>
      </c>
      <c r="AT172" s="67">
        <f t="shared" si="276"/>
        <v>108.37839040599999</v>
      </c>
      <c r="AU172" s="79">
        <f t="shared" si="235"/>
        <v>278.49219285000004</v>
      </c>
      <c r="AV172" s="40">
        <f t="shared" si="236"/>
        <v>1980.2066483689998</v>
      </c>
      <c r="AW172" s="67">
        <f t="shared" si="237"/>
        <v>0.90369937445293047</v>
      </c>
      <c r="AX172" s="67">
        <f>SUMIFS($AV$3:$AV172,$D$3:$D172,D172)</f>
        <v>4203.2203218470004</v>
      </c>
      <c r="AY172" s="67">
        <f t="shared" si="285"/>
        <v>26165.847689684</v>
      </c>
      <c r="AZ172" s="67">
        <f t="shared" si="286"/>
        <v>11.941208362609125</v>
      </c>
      <c r="BA172" s="262">
        <f t="shared" si="238"/>
        <v>1948.5753501959998</v>
      </c>
      <c r="BB172" s="262">
        <f t="shared" si="239"/>
        <v>0.88926391924646575</v>
      </c>
      <c r="BC172" s="262">
        <f t="shared" si="287"/>
        <v>24059.878617201997</v>
      </c>
      <c r="BD172" s="262">
        <f t="shared" si="288"/>
        <v>10.980115269124791</v>
      </c>
      <c r="BE172" s="260">
        <f t="shared" si="240"/>
        <v>1911.5777381089997</v>
      </c>
      <c r="BF172" s="260">
        <f t="shared" si="241"/>
        <v>0.87237945977512099</v>
      </c>
      <c r="BG172" s="260">
        <f t="shared" si="289"/>
        <v>22930.674446441</v>
      </c>
      <c r="BH172" s="260">
        <f t="shared" si="290"/>
        <v>10.464784657753066</v>
      </c>
      <c r="BI172" s="71">
        <f t="shared" si="316"/>
        <v>-0.10827856739256181</v>
      </c>
      <c r="BJ172" s="71">
        <f t="shared" si="291"/>
        <v>4.3200587021479109E-3</v>
      </c>
      <c r="BK172" s="74">
        <f t="shared" si="324"/>
        <v>8.4386666322828763E-3</v>
      </c>
      <c r="BL172" s="67">
        <f t="shared" si="242"/>
        <v>1025.3472695979999</v>
      </c>
      <c r="BM172" s="67">
        <f>SUMIFS($BL$3:$BL172,$D$3:$D172,D172)</f>
        <v>2010.9213979460003</v>
      </c>
      <c r="BN172" s="67">
        <f t="shared" si="292"/>
        <v>13242.466984254999</v>
      </c>
      <c r="BO172" s="71">
        <f t="shared" si="317"/>
        <v>3.2375787663594169E-2</v>
      </c>
      <c r="BP172" s="71">
        <f t="shared" si="317"/>
        <v>2.7754107362900182E-2</v>
      </c>
      <c r="BQ172" s="71">
        <f t="shared" si="317"/>
        <v>3.0154148056678043E-3</v>
      </c>
      <c r="BR172" s="67">
        <v>685.76102127599995</v>
      </c>
      <c r="BS172" s="67">
        <f t="shared" si="277"/>
        <v>339.58624832199996</v>
      </c>
      <c r="BT172" s="67">
        <f t="shared" si="243"/>
        <v>226.91543230299999</v>
      </c>
      <c r="BU172" s="67">
        <f t="shared" si="244"/>
        <v>36.997612087</v>
      </c>
      <c r="BV172" s="67">
        <f t="shared" si="245"/>
        <v>6.5173968676184906</v>
      </c>
      <c r="BW172" s="67">
        <f t="shared" si="246"/>
        <v>1.6884459471344891E-2</v>
      </c>
      <c r="BX172" s="67">
        <f t="shared" si="293"/>
        <v>1129.2041707610001</v>
      </c>
      <c r="BY172" s="67">
        <f t="shared" si="247"/>
        <v>288.60883006499995</v>
      </c>
      <c r="BZ172" s="67">
        <f t="shared" si="248"/>
        <v>365.77098095700001</v>
      </c>
      <c r="CA172" s="67">
        <f t="shared" si="249"/>
        <v>36.566523359000001</v>
      </c>
      <c r="CB172" s="40">
        <f t="shared" si="250"/>
        <v>219.8914036499998</v>
      </c>
      <c r="CC172" s="40">
        <f>SUMIFS($CB$3:$CB172,$D$3:$D172,D172)</f>
        <v>138.03968466599895</v>
      </c>
      <c r="CD172" s="40">
        <f t="shared" si="279"/>
        <v>2200.0628427919992</v>
      </c>
      <c r="CE172" s="73">
        <f t="shared" si="318"/>
        <v>1.5584532471801262</v>
      </c>
      <c r="CF172" s="73">
        <f t="shared" si="318"/>
        <v>-0.38868814554035003</v>
      </c>
      <c r="CG172" s="73">
        <f t="shared" si="318"/>
        <v>0.73845140386371222</v>
      </c>
      <c r="CH172" s="14">
        <f t="shared" si="251"/>
        <v>38.735460602018222</v>
      </c>
      <c r="CI172" s="14">
        <f t="shared" si="252"/>
        <v>0.10035100331056566</v>
      </c>
      <c r="CJ172" s="14">
        <f t="shared" si="294"/>
        <v>394.47821044550625</v>
      </c>
      <c r="CK172" s="264">
        <f t="shared" si="295"/>
        <v>1.004034309462523</v>
      </c>
      <c r="CL172" s="81">
        <f t="shared" si="253"/>
        <v>256.8890157369998</v>
      </c>
      <c r="CM172" s="81">
        <f t="shared" si="254"/>
        <v>0.11723546278191055</v>
      </c>
      <c r="CN172" s="40">
        <f t="shared" si="255"/>
        <v>246.33501989299995</v>
      </c>
      <c r="CO172" s="40">
        <f>SUMIFS($CN$3:$CN172,$D$3:$D172,D172)</f>
        <v>625.59974727899987</v>
      </c>
      <c r="CP172" s="40">
        <f t="shared" si="296"/>
        <v>4877.3697561050003</v>
      </c>
      <c r="CQ172" s="73">
        <f t="shared" si="319"/>
        <v>0.15039921679701962</v>
      </c>
      <c r="CR172" s="73">
        <f t="shared" si="319"/>
        <v>1.492330574366858</v>
      </c>
      <c r="CS172" s="73">
        <f t="shared" si="319"/>
        <v>0.33016127737737899</v>
      </c>
      <c r="CT172" s="40">
        <f t="shared" si="256"/>
        <v>43.39369479468364</v>
      </c>
      <c r="CU172" s="40">
        <f t="shared" si="257"/>
        <v>0.11241897585108586</v>
      </c>
      <c r="CV172" s="40">
        <f t="shared" si="258"/>
        <v>0.28550257658189282</v>
      </c>
      <c r="CW172" s="40">
        <f t="shared" si="297"/>
        <v>862.83747806289216</v>
      </c>
      <c r="CX172" s="267">
        <f t="shared" si="298"/>
        <v>2.2258666797215936</v>
      </c>
      <c r="CY172" s="67">
        <v>196.39208054799997</v>
      </c>
      <c r="CZ172" s="67">
        <f t="shared" si="259"/>
        <v>34.595884933837652</v>
      </c>
      <c r="DA172" s="67">
        <f t="shared" si="299"/>
        <v>563.64745084481683</v>
      </c>
      <c r="DB172" s="67">
        <v>0</v>
      </c>
      <c r="DC172" s="67">
        <f t="shared" si="260"/>
        <v>0</v>
      </c>
      <c r="DD172" s="67">
        <f t="shared" si="261"/>
        <v>49.942939344999985</v>
      </c>
      <c r="DE172" s="67">
        <f t="shared" si="262"/>
        <v>8.7978098608459838</v>
      </c>
      <c r="DF172" s="81">
        <f t="shared" si="263"/>
        <v>2226.5416682619998</v>
      </c>
      <c r="DG172" s="81">
        <f t="shared" si="264"/>
        <v>1.0161183503040163</v>
      </c>
      <c r="DH172" s="40">
        <f t="shared" si="265"/>
        <v>-26.44361624300015</v>
      </c>
      <c r="DI172" s="40">
        <f>SUMIFS($DH$3:$DH172,$D$3:$D172,D172)</f>
        <v>-487.56006261300092</v>
      </c>
      <c r="DJ172" s="40">
        <f t="shared" si="280"/>
        <v>-2677.3069133130007</v>
      </c>
      <c r="DK172" s="40">
        <f t="shared" si="266"/>
        <v>-4.6582341926654136</v>
      </c>
      <c r="DL172" s="40">
        <f t="shared" si="300"/>
        <v>-468.35926761738585</v>
      </c>
      <c r="DM172" s="73">
        <f t="shared" si="320"/>
        <v>-0.79370422235141658</v>
      </c>
      <c r="DN172" s="73">
        <f t="shared" si="320"/>
        <v>18.346857518716927</v>
      </c>
      <c r="DO172" s="73">
        <f t="shared" si="320"/>
        <v>0.11497757226625982</v>
      </c>
      <c r="DP172" s="67">
        <f t="shared" si="267"/>
        <v>-1.206797254052018E-2</v>
      </c>
      <c r="DQ172" s="264">
        <f t="shared" si="301"/>
        <v>-1.2218323702590705</v>
      </c>
      <c r="DR172" s="81">
        <f t="shared" si="268"/>
        <v>10.55399584399985</v>
      </c>
      <c r="DS172" s="81">
        <f t="shared" si="302"/>
        <v>-1548.102742552001</v>
      </c>
      <c r="DT172" s="81">
        <f t="shared" si="269"/>
        <v>4.8164869308247116E-3</v>
      </c>
      <c r="DU172" s="264">
        <f t="shared" si="303"/>
        <v>-0.70650175888734335</v>
      </c>
      <c r="DV172" s="70">
        <v>1052.4226263569999</v>
      </c>
      <c r="DW172" s="70">
        <v>1166.270543265</v>
      </c>
      <c r="DX172" s="217">
        <v>97.098646034816241</v>
      </c>
      <c r="DY172" s="218">
        <f t="shared" si="270"/>
        <v>2265.8380336530336</v>
      </c>
      <c r="DZ172" s="218">
        <f t="shared" si="304"/>
        <v>29895.770832035385</v>
      </c>
      <c r="EA172" s="71">
        <f t="shared" si="325"/>
        <v>6.6687498877489038E-3</v>
      </c>
      <c r="EB172" s="219">
        <f t="shared" si="271"/>
        <v>1302.9509429970437</v>
      </c>
      <c r="EC172" s="219">
        <f t="shared" si="305"/>
        <v>20740.513015649769</v>
      </c>
      <c r="ED172" s="71">
        <f t="shared" si="326"/>
        <v>4.2519124277896392E-2</v>
      </c>
      <c r="EE172" s="219">
        <f t="shared" si="272"/>
        <v>2039.3761697346076</v>
      </c>
      <c r="EF172" s="219">
        <f t="shared" si="306"/>
        <v>27565.977242538669</v>
      </c>
      <c r="EG172" s="71">
        <f t="shared" si="327"/>
        <v>-2.6377484439173315E-2</v>
      </c>
      <c r="EH172" s="219">
        <f t="shared" si="273"/>
        <v>253.6956280571334</v>
      </c>
      <c r="EI172" s="219">
        <f t="shared" si="307"/>
        <v>5142.4188903493368</v>
      </c>
      <c r="EJ172" s="74">
        <f t="shared" si="328"/>
        <v>0.28165207590077235</v>
      </c>
    </row>
    <row r="173" spans="1:140">
      <c r="A173" s="66">
        <v>42795</v>
      </c>
      <c r="B173" s="86">
        <f t="shared" si="220"/>
        <v>3</v>
      </c>
      <c r="C173" t="str">
        <f t="shared" si="221"/>
        <v>Marzo</v>
      </c>
      <c r="D173">
        <f t="shared" si="274"/>
        <v>2017</v>
      </c>
      <c r="E173" s="65">
        <f t="shared" si="222"/>
        <v>219122.27720283097</v>
      </c>
      <c r="F173" s="65">
        <f t="shared" si="223"/>
        <v>5528.5432608695646</v>
      </c>
      <c r="G173" s="40">
        <f t="shared" si="224"/>
        <v>2254.6683968279999</v>
      </c>
      <c r="H173" s="67">
        <f t="shared" si="275"/>
        <v>1.0289544384120113</v>
      </c>
      <c r="I173" s="67">
        <f>SUMIFS($G$3:$G173,$D$3:$D173,D173)</f>
        <v>6595.9284033409986</v>
      </c>
      <c r="J173" s="14">
        <f t="shared" si="281"/>
        <v>28685.595831672999</v>
      </c>
      <c r="K173" s="14">
        <f t="shared" si="282"/>
        <v>13.091136235828785</v>
      </c>
      <c r="L173" s="71">
        <f t="shared" si="308"/>
        <v>3.9394698622277069E-2</v>
      </c>
      <c r="M173" s="71">
        <f t="shared" si="309"/>
        <v>0.16521348408076064</v>
      </c>
      <c r="N173" s="71">
        <f t="shared" si="321"/>
        <v>5.2340614502249361E-2</v>
      </c>
      <c r="O173" s="67">
        <f t="shared" si="225"/>
        <v>1484.5084198729999</v>
      </c>
      <c r="P173" s="67">
        <f t="shared" si="226"/>
        <v>0.67747945978986968</v>
      </c>
      <c r="Q173" s="67">
        <f>SUMIFS($O$3:$O173,$D$3:$D173,D173)</f>
        <v>4333.1212544559994</v>
      </c>
      <c r="R173" s="67">
        <f t="shared" si="278"/>
        <v>19724.014698409999</v>
      </c>
      <c r="S173" s="71">
        <f t="shared" si="310"/>
        <v>3.8053357018986489E-2</v>
      </c>
      <c r="T173" s="71">
        <f t="shared" si="311"/>
        <v>6.0574366363548737E-2</v>
      </c>
      <c r="U173" s="71">
        <f t="shared" si="311"/>
        <v>8.2187773227171412E-2</v>
      </c>
      <c r="V173" s="67">
        <v>714.69324183399999</v>
      </c>
      <c r="W173" s="67">
        <f t="shared" si="283"/>
        <v>11684.648969369</v>
      </c>
      <c r="X173" s="71">
        <f t="shared" si="322"/>
        <v>0.11081933294511126</v>
      </c>
      <c r="Y173" s="71">
        <f t="shared" si="312"/>
        <v>-0.11852525317957252</v>
      </c>
      <c r="Z173" s="67">
        <v>748.03680116700002</v>
      </c>
      <c r="AA173" s="67">
        <f t="shared" si="284"/>
        <v>7953.0548457060004</v>
      </c>
      <c r="AB173" s="71">
        <f t="shared" si="323"/>
        <v>3.0762219263297919E-2</v>
      </c>
      <c r="AC173" s="71">
        <f t="shared" si="313"/>
        <v>0.29515028067416482</v>
      </c>
      <c r="AD173" s="67">
        <v>521.35249880100002</v>
      </c>
      <c r="AE173" s="67">
        <v>369.22877017900004</v>
      </c>
      <c r="AF173" s="71">
        <f t="shared" si="314"/>
        <v>7.7659329262294019E-3</v>
      </c>
      <c r="AG173" s="71">
        <f t="shared" si="315"/>
        <v>0.23449817179629484</v>
      </c>
      <c r="AH173" s="67">
        <f t="shared" si="227"/>
        <v>94.974814815000002</v>
      </c>
      <c r="AI173" s="67">
        <f t="shared" si="228"/>
        <v>4.3343294907019603E-2</v>
      </c>
      <c r="AJ173" s="67">
        <f t="shared" si="229"/>
        <v>70.039710185999994</v>
      </c>
      <c r="AK173" s="67">
        <f t="shared" si="230"/>
        <v>3.1963756072673336E-2</v>
      </c>
      <c r="AL173" s="67">
        <f t="shared" si="231"/>
        <v>605.14545195400001</v>
      </c>
      <c r="AM173" s="67">
        <f t="shared" si="232"/>
        <v>109.45839136995717</v>
      </c>
      <c r="AN173" s="67">
        <v>394.62782733199998</v>
      </c>
      <c r="AO173" s="67">
        <f t="shared" si="233"/>
        <v>71.380074046834963</v>
      </c>
      <c r="AP173" s="81">
        <f>SUMIFS($AO$3:$AO173,$D$3:$D173,D173)</f>
        <v>169.33802338583092</v>
      </c>
      <c r="AQ173" s="67">
        <v>67.980378000000002</v>
      </c>
      <c r="AR173" s="67">
        <f t="shared" si="234"/>
        <v>12.296255051698303</v>
      </c>
      <c r="AS173" s="81">
        <f>SUMIFS($AR$3:$AR173,$D$3:$D173,D173)</f>
        <v>12.913151146779343</v>
      </c>
      <c r="AT173" s="67">
        <f t="shared" si="276"/>
        <v>142.53724662200003</v>
      </c>
      <c r="AU173" s="79">
        <f t="shared" si="235"/>
        <v>462.60820533200001</v>
      </c>
      <c r="AV173" s="40">
        <f t="shared" si="236"/>
        <v>2034.908064797</v>
      </c>
      <c r="AW173" s="67">
        <f t="shared" si="237"/>
        <v>0.92866325175754871</v>
      </c>
      <c r="AX173" s="67">
        <f>SUMIFS($AV$3:$AV173,$D$3:$D173,D173)</f>
        <v>6238.1283866440008</v>
      </c>
      <c r="AY173" s="67">
        <f t="shared" si="285"/>
        <v>26132.190474309002</v>
      </c>
      <c r="AZ173" s="67">
        <f t="shared" si="286"/>
        <v>11.925848347276753</v>
      </c>
      <c r="BA173" s="262">
        <f t="shared" si="238"/>
        <v>1907.265917515</v>
      </c>
      <c r="BB173" s="262">
        <f t="shared" si="239"/>
        <v>0.87041169061488688</v>
      </c>
      <c r="BC173" s="262">
        <f t="shared" si="287"/>
        <v>24082.722748558001</v>
      </c>
      <c r="BD173" s="262">
        <f t="shared" si="288"/>
        <v>10.990540558441614</v>
      </c>
      <c r="BE173" s="260">
        <f t="shared" si="240"/>
        <v>1860.6524064</v>
      </c>
      <c r="BF173" s="260">
        <f t="shared" si="241"/>
        <v>0.84913885988766136</v>
      </c>
      <c r="BG173" s="260">
        <f t="shared" si="289"/>
        <v>22966.138321101</v>
      </c>
      <c r="BH173" s="260">
        <f t="shared" si="290"/>
        <v>10.48096917130993</v>
      </c>
      <c r="BI173" s="71">
        <f t="shared" si="316"/>
        <v>-1.6270801650601907E-2</v>
      </c>
      <c r="BJ173" s="71">
        <f t="shared" si="291"/>
        <v>-2.4908693902393475E-3</v>
      </c>
      <c r="BK173" s="74">
        <f t="shared" si="324"/>
        <v>3.1307509580933424E-3</v>
      </c>
      <c r="BL173" s="67">
        <f t="shared" si="242"/>
        <v>1026.9462768000001</v>
      </c>
      <c r="BM173" s="67">
        <f>SUMIFS($BL$3:$BL173,$D$3:$D173,D173)</f>
        <v>3037.8676747460004</v>
      </c>
      <c r="BN173" s="67">
        <f t="shared" si="292"/>
        <v>13242.015266380999</v>
      </c>
      <c r="BO173" s="71">
        <f t="shared" si="317"/>
        <v>-4.3967174974202106E-4</v>
      </c>
      <c r="BP173" s="71">
        <f t="shared" si="317"/>
        <v>1.8046974553338702E-2</v>
      </c>
      <c r="BQ173" s="71">
        <f t="shared" si="317"/>
        <v>2.3503318297883879E-3</v>
      </c>
      <c r="BR173" s="67">
        <v>688.55220425799996</v>
      </c>
      <c r="BS173" s="67">
        <f t="shared" si="277"/>
        <v>338.39407254200012</v>
      </c>
      <c r="BT173" s="67">
        <f t="shared" si="243"/>
        <v>235.637568085</v>
      </c>
      <c r="BU173" s="67">
        <f t="shared" si="244"/>
        <v>46.613511115000001</v>
      </c>
      <c r="BV173" s="67">
        <f t="shared" si="245"/>
        <v>8.4314273969646631</v>
      </c>
      <c r="BW173" s="67">
        <f t="shared" si="246"/>
        <v>2.127283072722547E-2</v>
      </c>
      <c r="BX173" s="67">
        <f t="shared" si="293"/>
        <v>1116.5844274569999</v>
      </c>
      <c r="BY173" s="67">
        <f t="shared" si="247"/>
        <v>361.61742580500004</v>
      </c>
      <c r="BZ173" s="67">
        <f t="shared" si="248"/>
        <v>318.26151523199997</v>
      </c>
      <c r="CA173" s="67">
        <f t="shared" si="249"/>
        <v>45.831767760000005</v>
      </c>
      <c r="CB173" s="40">
        <f t="shared" si="250"/>
        <v>219.76033203099996</v>
      </c>
      <c r="CC173" s="40">
        <f>SUMIFS($CB$3:$CB173,$D$3:$D173,D173)</f>
        <v>357.80001669699891</v>
      </c>
      <c r="CD173" s="40">
        <f t="shared" si="279"/>
        <v>2553.4053573639994</v>
      </c>
      <c r="CE173" s="73">
        <f t="shared" si="318"/>
        <v>-2.6451320666478035</v>
      </c>
      <c r="CF173" s="73">
        <f t="shared" si="318"/>
        <v>2.8795682378823675</v>
      </c>
      <c r="CG173" s="73">
        <f t="shared" si="318"/>
        <v>1.1133640773088036</v>
      </c>
      <c r="CH173" s="14">
        <f t="shared" si="251"/>
        <v>39.750133382592843</v>
      </c>
      <c r="CI173" s="14">
        <f t="shared" si="252"/>
        <v>0.10029118665446252</v>
      </c>
      <c r="CJ173" s="14">
        <f t="shared" si="294"/>
        <v>457.68588452646549</v>
      </c>
      <c r="CK173" s="264">
        <f t="shared" si="295"/>
        <v>1.1652878885520319</v>
      </c>
      <c r="CL173" s="81">
        <f t="shared" si="253"/>
        <v>266.37384314599996</v>
      </c>
      <c r="CM173" s="81">
        <f t="shared" si="254"/>
        <v>0.12156401738168798</v>
      </c>
      <c r="CN173" s="40">
        <f t="shared" si="255"/>
        <v>470.49105823799999</v>
      </c>
      <c r="CO173" s="40">
        <f>SUMIFS($CN$3:$CN173,$D$3:$D173,D173)</f>
        <v>1096.0908055169998</v>
      </c>
      <c r="CP173" s="40">
        <f t="shared" si="296"/>
        <v>5057.732902617</v>
      </c>
      <c r="CQ173" s="73">
        <f t="shared" si="319"/>
        <v>0.62166768250252669</v>
      </c>
      <c r="CR173" s="73">
        <f t="shared" si="319"/>
        <v>1.025529728795767</v>
      </c>
      <c r="CS173" s="73">
        <f t="shared" si="319"/>
        <v>0.3578269192413297</v>
      </c>
      <c r="CT173" s="40">
        <f t="shared" si="256"/>
        <v>85.102175390049879</v>
      </c>
      <c r="CU173" s="40">
        <f t="shared" si="257"/>
        <v>0.21471621427267706</v>
      </c>
      <c r="CV173" s="40">
        <f t="shared" si="258"/>
        <v>0.50021879085456988</v>
      </c>
      <c r="CW173" s="40">
        <f t="shared" si="297"/>
        <v>896.99208568913616</v>
      </c>
      <c r="CX173" s="267">
        <f t="shared" si="298"/>
        <v>2.3081783227066865</v>
      </c>
      <c r="CY173" s="67">
        <v>318.07040219699996</v>
      </c>
      <c r="CZ173" s="67">
        <f t="shared" si="259"/>
        <v>57.532407216249553</v>
      </c>
      <c r="DA173" s="67">
        <f t="shared" si="299"/>
        <v>588.17763907688925</v>
      </c>
      <c r="DB173" s="67">
        <v>0</v>
      </c>
      <c r="DC173" s="67">
        <f t="shared" si="260"/>
        <v>0</v>
      </c>
      <c r="DD173" s="67">
        <f t="shared" si="261"/>
        <v>152.42065604100003</v>
      </c>
      <c r="DE173" s="67">
        <f t="shared" si="262"/>
        <v>27.569768173800334</v>
      </c>
      <c r="DF173" s="81">
        <f t="shared" si="263"/>
        <v>2505.3991230349998</v>
      </c>
      <c r="DG173" s="81">
        <f t="shared" si="264"/>
        <v>1.1433794660302259</v>
      </c>
      <c r="DH173" s="40">
        <f t="shared" si="265"/>
        <v>-250.73072620700003</v>
      </c>
      <c r="DI173" s="40">
        <f>SUMIFS($DH$3:$DH173,$D$3:$D173,D173)</f>
        <v>-738.2907888200009</v>
      </c>
      <c r="DJ173" s="40">
        <f t="shared" si="280"/>
        <v>-2504.3275452530006</v>
      </c>
      <c r="DK173" s="40">
        <f t="shared" si="266"/>
        <v>-45.352042007457044</v>
      </c>
      <c r="DL173" s="40">
        <f t="shared" si="300"/>
        <v>-439.30620116267067</v>
      </c>
      <c r="DM173" s="73">
        <f t="shared" si="320"/>
        <v>-0.40824934406919644</v>
      </c>
      <c r="DN173" s="73">
        <f t="shared" si="320"/>
        <v>0.64462586515505826</v>
      </c>
      <c r="DO173" s="73">
        <f t="shared" si="320"/>
        <v>-4.8982132967240188E-3</v>
      </c>
      <c r="DP173" s="67">
        <f t="shared" si="267"/>
        <v>-0.11442502761821458</v>
      </c>
      <c r="DQ173" s="264">
        <f t="shared" si="301"/>
        <v>-1.1428904341546546</v>
      </c>
      <c r="DR173" s="81">
        <f t="shared" si="268"/>
        <v>-204.11721509200004</v>
      </c>
      <c r="DS173" s="81">
        <f t="shared" si="302"/>
        <v>-1387.7431177960007</v>
      </c>
      <c r="DT173" s="81">
        <f t="shared" si="269"/>
        <v>-9.3152196890989108E-2</v>
      </c>
      <c r="DU173" s="264">
        <f t="shared" si="303"/>
        <v>-0.63331904702297037</v>
      </c>
      <c r="DV173" s="70">
        <v>1010.374439865</v>
      </c>
      <c r="DW173" s="70">
        <v>1123.0781505099999</v>
      </c>
      <c r="DX173" s="217">
        <v>97.098646034816241</v>
      </c>
      <c r="DY173" s="218">
        <f t="shared" si="270"/>
        <v>2322.0389664543345</v>
      </c>
      <c r="DZ173" s="218">
        <f t="shared" si="304"/>
        <v>30169.237249393685</v>
      </c>
      <c r="EA173" s="71">
        <f t="shared" si="325"/>
        <v>1.7424572516794079E-2</v>
      </c>
      <c r="EB173" s="219">
        <f t="shared" si="271"/>
        <v>1528.8662411839462</v>
      </c>
      <c r="EC173" s="219">
        <f t="shared" si="305"/>
        <v>20755.339912501368</v>
      </c>
      <c r="ED173" s="71">
        <f t="shared" si="326"/>
        <v>4.5895500811583778E-2</v>
      </c>
      <c r="EE173" s="219">
        <f t="shared" si="272"/>
        <v>2095.712090637548</v>
      </c>
      <c r="EF173" s="219">
        <f t="shared" si="306"/>
        <v>27471.692917103333</v>
      </c>
      <c r="EG173" s="71">
        <f t="shared" si="327"/>
        <v>-3.010827175070796E-2</v>
      </c>
      <c r="EH173" s="219">
        <f t="shared" si="273"/>
        <v>484.54955599411551</v>
      </c>
      <c r="EI173" s="219">
        <f t="shared" si="307"/>
        <v>5319.8091350212499</v>
      </c>
      <c r="EJ173" s="74">
        <f t="shared" si="328"/>
        <v>0.30956152548197946</v>
      </c>
    </row>
    <row r="174" spans="1:140">
      <c r="A174" s="66">
        <v>42826</v>
      </c>
      <c r="B174" s="86">
        <f t="shared" si="220"/>
        <v>4</v>
      </c>
      <c r="C174" t="str">
        <f t="shared" si="221"/>
        <v>Abril</v>
      </c>
      <c r="D174">
        <f t="shared" si="274"/>
        <v>2017</v>
      </c>
      <c r="E174" s="65">
        <f t="shared" si="222"/>
        <v>219122.27720283097</v>
      </c>
      <c r="F174" s="65">
        <f t="shared" si="223"/>
        <v>5569.53</v>
      </c>
      <c r="G174" s="40">
        <f t="shared" si="224"/>
        <v>2364.3265376579998</v>
      </c>
      <c r="H174" s="67">
        <f t="shared" si="275"/>
        <v>1.0789987069500269</v>
      </c>
      <c r="I174" s="67">
        <f>SUMIFS($G$3:$G174,$D$3:$D174,D174)</f>
        <v>8960.2549409989988</v>
      </c>
      <c r="J174" s="14">
        <f t="shared" si="281"/>
        <v>28793.367817736002</v>
      </c>
      <c r="K174" s="14">
        <f t="shared" si="282"/>
        <v>13.140319727091629</v>
      </c>
      <c r="L174" s="71">
        <f t="shared" si="308"/>
        <v>4.1588912908980147E-2</v>
      </c>
      <c r="M174" s="71">
        <f t="shared" si="309"/>
        <v>4.7759530558135088E-2</v>
      </c>
      <c r="N174" s="71">
        <f t="shared" si="321"/>
        <v>5.541274256656159E-2</v>
      </c>
      <c r="O174" s="67">
        <f t="shared" si="225"/>
        <v>1931.2282003149996</v>
      </c>
      <c r="P174" s="67">
        <f t="shared" si="226"/>
        <v>0.88134726645221673</v>
      </c>
      <c r="Q174" s="67">
        <f>SUMIFS($O$3:$O174,$D$3:$D174,D174)</f>
        <v>6264.3494547709988</v>
      </c>
      <c r="R174" s="67">
        <f t="shared" si="278"/>
        <v>19811.144012774999</v>
      </c>
      <c r="S174" s="71">
        <f t="shared" si="310"/>
        <v>4.7247636788259717E-2</v>
      </c>
      <c r="T174" s="71">
        <f t="shared" si="311"/>
        <v>5.6429863125818658E-2</v>
      </c>
      <c r="U174" s="71">
        <f t="shared" si="311"/>
        <v>8.3077321175866636E-2</v>
      </c>
      <c r="V174" s="67">
        <v>1324.8545319380003</v>
      </c>
      <c r="W174" s="67">
        <f t="shared" si="283"/>
        <v>11728.265410419001</v>
      </c>
      <c r="X174" s="71">
        <f t="shared" si="322"/>
        <v>0.10417623547276267</v>
      </c>
      <c r="Y174" s="71">
        <f t="shared" si="312"/>
        <v>3.4042416753135019E-2</v>
      </c>
      <c r="Z174" s="67">
        <v>668.01325755699997</v>
      </c>
      <c r="AA174" s="67">
        <f t="shared" si="284"/>
        <v>8060.286451213</v>
      </c>
      <c r="AB174" s="71">
        <f t="shared" si="323"/>
        <v>5.3599960692967574E-2</v>
      </c>
      <c r="AC174" s="71">
        <f t="shared" si="313"/>
        <v>0.191218106218352</v>
      </c>
      <c r="AD174" s="67">
        <v>608.40541237699995</v>
      </c>
      <c r="AE174" s="67">
        <v>305.615758959</v>
      </c>
      <c r="AF174" s="71">
        <f t="shared" si="314"/>
        <v>8.4096569574716673E-2</v>
      </c>
      <c r="AG174" s="71">
        <f t="shared" si="315"/>
        <v>0.1535447486503323</v>
      </c>
      <c r="AH174" s="67">
        <f t="shared" si="227"/>
        <v>85.75748175599999</v>
      </c>
      <c r="AI174" s="67">
        <f t="shared" si="228"/>
        <v>3.9136815686073946E-2</v>
      </c>
      <c r="AJ174" s="67">
        <f t="shared" si="229"/>
        <v>57.430151459000001</v>
      </c>
      <c r="AK174" s="67">
        <f t="shared" si="230"/>
        <v>2.6209179729288622E-2</v>
      </c>
      <c r="AL174" s="67">
        <f t="shared" si="231"/>
        <v>289.91070412800002</v>
      </c>
      <c r="AM174" s="67">
        <f t="shared" si="232"/>
        <v>52.05299264533992</v>
      </c>
      <c r="AN174" s="67">
        <v>210.48791242199999</v>
      </c>
      <c r="AO174" s="67">
        <f t="shared" si="233"/>
        <v>37.792760326634387</v>
      </c>
      <c r="AP174" s="81">
        <f>SUMIFS($AO$3:$AO174,$D$3:$D174,D174)</f>
        <v>207.1307837124653</v>
      </c>
      <c r="AQ174" s="67">
        <v>0</v>
      </c>
      <c r="AR174" s="67">
        <f t="shared" si="234"/>
        <v>0</v>
      </c>
      <c r="AS174" s="81">
        <f>SUMIFS($AR$3:$AR174,$D$3:$D174,D174)</f>
        <v>12.913151146779343</v>
      </c>
      <c r="AT174" s="67">
        <f t="shared" si="276"/>
        <v>79.422791706000027</v>
      </c>
      <c r="AU174" s="79">
        <f t="shared" si="235"/>
        <v>210.48791242199999</v>
      </c>
      <c r="AV174" s="40">
        <f t="shared" si="236"/>
        <v>2224.6240156469999</v>
      </c>
      <c r="AW174" s="67">
        <f t="shared" si="237"/>
        <v>1.0152431984757864</v>
      </c>
      <c r="AX174" s="67">
        <f>SUMIFS($AV$3:$AV174,$D$3:$D174,D174)</f>
        <v>8462.7524022910002</v>
      </c>
      <c r="AY174" s="67">
        <f t="shared" si="285"/>
        <v>26480.671318021003</v>
      </c>
      <c r="AZ174" s="67">
        <f t="shared" si="286"/>
        <v>12.08488322413203</v>
      </c>
      <c r="BA174" s="262">
        <f t="shared" si="238"/>
        <v>1965.4245409779999</v>
      </c>
      <c r="BB174" s="262">
        <f t="shared" si="239"/>
        <v>0.89695332034118136</v>
      </c>
      <c r="BC174" s="262">
        <f t="shared" si="287"/>
        <v>24280.713260818</v>
      </c>
      <c r="BD174" s="262">
        <f t="shared" si="288"/>
        <v>11.080896735270102</v>
      </c>
      <c r="BE174" s="260">
        <f t="shared" si="240"/>
        <v>1851.67314898</v>
      </c>
      <c r="BF174" s="260">
        <f t="shared" si="241"/>
        <v>0.84504103034033151</v>
      </c>
      <c r="BG174" s="260">
        <f t="shared" si="289"/>
        <v>23073.148040306001</v>
      </c>
      <c r="BH174" s="260">
        <f t="shared" si="290"/>
        <v>10.529804789746819</v>
      </c>
      <c r="BI174" s="71">
        <f t="shared" si="316"/>
        <v>0.1857432038902378</v>
      </c>
      <c r="BJ174" s="71">
        <f t="shared" si="291"/>
        <v>4.0948324052751728E-2</v>
      </c>
      <c r="BK174" s="74">
        <f t="shared" si="324"/>
        <v>1.8906702948195964E-2</v>
      </c>
      <c r="BL174" s="67">
        <f t="shared" si="242"/>
        <v>1034.5938921279999</v>
      </c>
      <c r="BM174" s="67">
        <f>SUMIFS($BL$3:$BL174,$D$3:$D174,D174)</f>
        <v>4072.4615668740003</v>
      </c>
      <c r="BN174" s="67">
        <f t="shared" si="292"/>
        <v>13258.291559587999</v>
      </c>
      <c r="BO174" s="71">
        <f t="shared" si="317"/>
        <v>1.5983513615247524E-2</v>
      </c>
      <c r="BP174" s="71">
        <f t="shared" si="317"/>
        <v>1.7521966094800945E-2</v>
      </c>
      <c r="BQ174" s="71">
        <f t="shared" si="317"/>
        <v>3.4278011055359769E-3</v>
      </c>
      <c r="BR174" s="67">
        <v>687.38670643700004</v>
      </c>
      <c r="BS174" s="67">
        <f t="shared" si="277"/>
        <v>347.20718569099984</v>
      </c>
      <c r="BT174" s="67">
        <f t="shared" si="243"/>
        <v>191.494050534</v>
      </c>
      <c r="BU174" s="67">
        <f t="shared" si="244"/>
        <v>113.75139199799999</v>
      </c>
      <c r="BV174" s="67">
        <f t="shared" si="245"/>
        <v>20.423876341091617</v>
      </c>
      <c r="BW174" s="67">
        <f t="shared" si="246"/>
        <v>5.191229000084998E-2</v>
      </c>
      <c r="BX174" s="67">
        <f t="shared" si="293"/>
        <v>1207.565220512</v>
      </c>
      <c r="BY174" s="67">
        <f t="shared" si="247"/>
        <v>532.58294263200003</v>
      </c>
      <c r="BZ174" s="67">
        <f t="shared" si="248"/>
        <v>322.68578282000004</v>
      </c>
      <c r="CA174" s="67">
        <f t="shared" si="249"/>
        <v>29.515955534999996</v>
      </c>
      <c r="CB174" s="40">
        <f t="shared" si="250"/>
        <v>139.70252201099993</v>
      </c>
      <c r="CC174" s="40">
        <f>SUMIFS($CB$3:$CB174,$D$3:$D174,D174)</f>
        <v>497.50253870799884</v>
      </c>
      <c r="CD174" s="40">
        <f t="shared" si="279"/>
        <v>2312.6964997149998</v>
      </c>
      <c r="CE174" s="73">
        <f t="shared" si="318"/>
        <v>-0.63275935084838486</v>
      </c>
      <c r="CF174" s="73">
        <f t="shared" si="318"/>
        <v>5.2607681888544144E-2</v>
      </c>
      <c r="CG174" s="73">
        <f t="shared" si="318"/>
        <v>0.78957069833263382</v>
      </c>
      <c r="CH174" s="14">
        <f t="shared" si="251"/>
        <v>25.08335928004696</v>
      </c>
      <c r="CI174" s="14">
        <f t="shared" si="252"/>
        <v>6.3755508474240621E-2</v>
      </c>
      <c r="CJ174" s="14">
        <f t="shared" si="294"/>
        <v>414.44214850378273</v>
      </c>
      <c r="CK174" s="264">
        <f t="shared" si="295"/>
        <v>1.0554365029595998</v>
      </c>
      <c r="CL174" s="81">
        <f t="shared" si="253"/>
        <v>253.4539140089999</v>
      </c>
      <c r="CM174" s="81">
        <f t="shared" si="254"/>
        <v>0.11566779847509059</v>
      </c>
      <c r="CN174" s="40">
        <f t="shared" si="255"/>
        <v>387.09788963800003</v>
      </c>
      <c r="CO174" s="40">
        <f>SUMIFS($CN$3:$CN174,$D$3:$D174,D174)</f>
        <v>1483.1886951549998</v>
      </c>
      <c r="CP174" s="40">
        <f t="shared" si="296"/>
        <v>5164.5594640829995</v>
      </c>
      <c r="CQ174" s="73">
        <f t="shared" si="319"/>
        <v>0.3811540843751291</v>
      </c>
      <c r="CR174" s="73">
        <f t="shared" si="319"/>
        <v>0.80566364721205264</v>
      </c>
      <c r="CS174" s="73">
        <f t="shared" si="319"/>
        <v>0.38201469091768936</v>
      </c>
      <c r="CT174" s="40">
        <f t="shared" si="256"/>
        <v>69.502792809806223</v>
      </c>
      <c r="CU174" s="40">
        <f t="shared" si="257"/>
        <v>0.17665839118661683</v>
      </c>
      <c r="CV174" s="40">
        <f t="shared" si="258"/>
        <v>0.67687718204118663</v>
      </c>
      <c r="CW174" s="40">
        <f t="shared" si="297"/>
        <v>916.15430833054563</v>
      </c>
      <c r="CX174" s="267">
        <f t="shared" si="298"/>
        <v>2.3569303541430497</v>
      </c>
      <c r="CY174" s="67">
        <v>241.94309891700001</v>
      </c>
      <c r="CZ174" s="67">
        <f t="shared" si="259"/>
        <v>43.440487602544565</v>
      </c>
      <c r="DA174" s="67">
        <f t="shared" si="299"/>
        <v>600.48905622458301</v>
      </c>
      <c r="DB174" s="67">
        <v>0</v>
      </c>
      <c r="DC174" s="67">
        <f t="shared" si="260"/>
        <v>0</v>
      </c>
      <c r="DD174" s="67">
        <f t="shared" si="261"/>
        <v>145.15479072100001</v>
      </c>
      <c r="DE174" s="67">
        <f t="shared" si="262"/>
        <v>26.062305207261655</v>
      </c>
      <c r="DF174" s="81">
        <f t="shared" si="263"/>
        <v>2611.721905285</v>
      </c>
      <c r="DG174" s="81">
        <f t="shared" si="264"/>
        <v>1.1919015896624032</v>
      </c>
      <c r="DH174" s="40">
        <f t="shared" si="265"/>
        <v>-247.3953676270001</v>
      </c>
      <c r="DI174" s="40">
        <f>SUMIFS($DH$3:$DH174,$D$3:$D174,D174)</f>
        <v>-985.68615644700094</v>
      </c>
      <c r="DJ174" s="40">
        <f t="shared" si="280"/>
        <v>-2851.8629643680006</v>
      </c>
      <c r="DK174" s="40">
        <f t="shared" si="266"/>
        <v>-44.41943352975926</v>
      </c>
      <c r="DL174" s="40">
        <f t="shared" si="300"/>
        <v>-501.71215982676279</v>
      </c>
      <c r="DM174" s="73">
        <f t="shared" si="320"/>
        <v>-3.4704937130639104</v>
      </c>
      <c r="DN174" s="73">
        <f t="shared" si="320"/>
        <v>1.8261697481621226</v>
      </c>
      <c r="DO174" s="73">
        <f t="shared" si="320"/>
        <v>0.16656856121766728</v>
      </c>
      <c r="DP174" s="67">
        <f t="shared" si="267"/>
        <v>-0.11290288271237621</v>
      </c>
      <c r="DQ174" s="264">
        <f t="shared" si="301"/>
        <v>-1.3014938511834504</v>
      </c>
      <c r="DR174" s="81">
        <f t="shared" si="268"/>
        <v>-133.64397562900012</v>
      </c>
      <c r="DS174" s="81">
        <f t="shared" si="302"/>
        <v>-1644.2977438560006</v>
      </c>
      <c r="DT174" s="81">
        <f t="shared" si="269"/>
        <v>-6.099059271152623E-2</v>
      </c>
      <c r="DU174" s="264">
        <f t="shared" si="303"/>
        <v>-0.75040190566016851</v>
      </c>
      <c r="DV174" s="70">
        <v>1016.780969876</v>
      </c>
      <c r="DW174" s="70">
        <v>1131.906293648</v>
      </c>
      <c r="DX174" s="217">
        <v>97.549967762733729</v>
      </c>
      <c r="DY174" s="218">
        <f t="shared" si="270"/>
        <v>2423.7081691391654</v>
      </c>
      <c r="DZ174" s="218">
        <f t="shared" si="304"/>
        <v>30195.742603790495</v>
      </c>
      <c r="EA174" s="71">
        <f t="shared" si="325"/>
        <v>2.1170866101160701E-2</v>
      </c>
      <c r="EB174" s="219">
        <f t="shared" si="271"/>
        <v>1979.7322793711594</v>
      </c>
      <c r="EC174" s="219">
        <f t="shared" si="305"/>
        <v>20776.03289590784</v>
      </c>
      <c r="ED174" s="71">
        <f t="shared" si="326"/>
        <v>4.7764627829197659E-2</v>
      </c>
      <c r="EE174" s="219">
        <f t="shared" si="272"/>
        <v>2280.4969254914058</v>
      </c>
      <c r="EF174" s="219">
        <f t="shared" si="306"/>
        <v>27759.10897980626</v>
      </c>
      <c r="EG174" s="71">
        <f t="shared" si="327"/>
        <v>-1.4464338649540776E-2</v>
      </c>
      <c r="EH174" s="219">
        <f t="shared" si="273"/>
        <v>396.82011026340911</v>
      </c>
      <c r="EI174" s="219">
        <f t="shared" si="307"/>
        <v>5418.8889507676922</v>
      </c>
      <c r="EJ174" s="74">
        <f t="shared" si="328"/>
        <v>0.33394742493630458</v>
      </c>
    </row>
    <row r="175" spans="1:140">
      <c r="A175" s="66">
        <v>42856</v>
      </c>
      <c r="B175" s="86">
        <f t="shared" si="220"/>
        <v>5</v>
      </c>
      <c r="C175" t="str">
        <f t="shared" si="221"/>
        <v>Mayo</v>
      </c>
      <c r="D175">
        <f t="shared" si="274"/>
        <v>2017</v>
      </c>
      <c r="E175" s="65">
        <f t="shared" si="222"/>
        <v>219122.27720283097</v>
      </c>
      <c r="F175" s="65">
        <f t="shared" si="223"/>
        <v>5590.9892857142868</v>
      </c>
      <c r="G175" s="40">
        <f t="shared" si="224"/>
        <v>2905.0983682309998</v>
      </c>
      <c r="H175" s="67">
        <f t="shared" si="275"/>
        <v>1.3257886899111995</v>
      </c>
      <c r="I175" s="67">
        <f>SUMIFS($G$3:$G175,$D$3:$D175,D175)</f>
        <v>11865.353309229999</v>
      </c>
      <c r="J175" s="14">
        <f t="shared" si="281"/>
        <v>29194.879257900997</v>
      </c>
      <c r="K175" s="14">
        <f t="shared" si="282"/>
        <v>13.323555975496138</v>
      </c>
      <c r="L175" s="71">
        <f t="shared" si="308"/>
        <v>6.8366150933974801E-2</v>
      </c>
      <c r="M175" s="71">
        <f t="shared" si="309"/>
        <v>0.16037447538327076</v>
      </c>
      <c r="N175" s="71">
        <f t="shared" si="321"/>
        <v>7.5753264163201939E-2</v>
      </c>
      <c r="O175" s="67">
        <f t="shared" si="225"/>
        <v>2236.2742928339999</v>
      </c>
      <c r="P175" s="67">
        <f t="shared" si="226"/>
        <v>1.020559991152332</v>
      </c>
      <c r="Q175" s="67">
        <f>SUMIFS($O$3:$O175,$D$3:$D175,D175)</f>
        <v>8500.6237476049992</v>
      </c>
      <c r="R175" s="67">
        <f t="shared" si="278"/>
        <v>20077.813446345001</v>
      </c>
      <c r="S175" s="71">
        <f t="shared" si="310"/>
        <v>0.13539235157535523</v>
      </c>
      <c r="T175" s="71">
        <f t="shared" si="311"/>
        <v>7.6118203892314495E-2</v>
      </c>
      <c r="U175" s="71">
        <f t="shared" si="311"/>
        <v>8.368498062517582E-2</v>
      </c>
      <c r="V175" s="67">
        <v>1401.9317740069998</v>
      </c>
      <c r="W175" s="67">
        <f t="shared" si="283"/>
        <v>11792.831149326003</v>
      </c>
      <c r="X175" s="71">
        <f t="shared" si="322"/>
        <v>8.8949656853726022E-2</v>
      </c>
      <c r="Y175" s="71">
        <f t="shared" si="312"/>
        <v>4.8278285235628715E-2</v>
      </c>
      <c r="Z175" s="67">
        <v>747.69194174200004</v>
      </c>
      <c r="AA175" s="67">
        <f t="shared" si="284"/>
        <v>8242.7706495250004</v>
      </c>
      <c r="AB175" s="71">
        <f t="shared" si="323"/>
        <v>8.0228784545249399E-2</v>
      </c>
      <c r="AC175" s="71">
        <f t="shared" si="313"/>
        <v>0.32286216958844682</v>
      </c>
      <c r="AD175" s="67">
        <v>485.32866042299997</v>
      </c>
      <c r="AE175" s="67">
        <v>374.91524182399996</v>
      </c>
      <c r="AF175" s="71">
        <f t="shared" si="314"/>
        <v>-0.11989026378691603</v>
      </c>
      <c r="AG175" s="71">
        <f t="shared" si="315"/>
        <v>0.29001139045837077</v>
      </c>
      <c r="AH175" s="67">
        <f t="shared" si="227"/>
        <v>125.14153851899999</v>
      </c>
      <c r="AI175" s="67">
        <f t="shared" si="228"/>
        <v>5.7110367835015913E-2</v>
      </c>
      <c r="AJ175" s="67">
        <f t="shared" si="229"/>
        <v>165.96701027900002</v>
      </c>
      <c r="AK175" s="67">
        <f t="shared" si="230"/>
        <v>7.5741733062299435E-2</v>
      </c>
      <c r="AL175" s="67">
        <f t="shared" si="231"/>
        <v>377.71552659900004</v>
      </c>
      <c r="AM175" s="67">
        <f t="shared" si="232"/>
        <v>67.557905640082851</v>
      </c>
      <c r="AN175" s="67">
        <v>244.50770624400002</v>
      </c>
      <c r="AO175" s="67">
        <f t="shared" si="233"/>
        <v>43.732458380621367</v>
      </c>
      <c r="AP175" s="81">
        <f>SUMIFS($AO$3:$AO175,$D$3:$D175,D175)</f>
        <v>250.86324209308668</v>
      </c>
      <c r="AQ175" s="67">
        <v>0</v>
      </c>
      <c r="AR175" s="67">
        <f t="shared" si="234"/>
        <v>0</v>
      </c>
      <c r="AS175" s="81">
        <f>SUMIFS($AR$3:$AR175,$D$3:$D175,D175)</f>
        <v>12.913151146779343</v>
      </c>
      <c r="AT175" s="67">
        <f t="shared" si="276"/>
        <v>133.20782035500002</v>
      </c>
      <c r="AU175" s="79">
        <f t="shared" si="235"/>
        <v>244.50770624400002</v>
      </c>
      <c r="AV175" s="40">
        <f t="shared" si="236"/>
        <v>2261.7736789279998</v>
      </c>
      <c r="AW175" s="67">
        <f t="shared" si="237"/>
        <v>1.0321970489720607</v>
      </c>
      <c r="AX175" s="67">
        <f>SUMIFS($AV$3:$AV175,$D$3:$D175,D175)</f>
        <v>10724.526081218999</v>
      </c>
      <c r="AY175" s="67">
        <f t="shared" si="285"/>
        <v>26653.076871666999</v>
      </c>
      <c r="AZ175" s="67">
        <f t="shared" si="286"/>
        <v>12.163563290735393</v>
      </c>
      <c r="BA175" s="262">
        <f t="shared" si="238"/>
        <v>1952.5895178039998</v>
      </c>
      <c r="BB175" s="262">
        <f t="shared" si="239"/>
        <v>0.89109584964589483</v>
      </c>
      <c r="BC175" s="262">
        <f t="shared" si="287"/>
        <v>24349.867779184002</v>
      </c>
      <c r="BD175" s="262">
        <f t="shared" si="288"/>
        <v>11.112456519719581</v>
      </c>
      <c r="BE175" s="260">
        <f t="shared" si="240"/>
        <v>1899.7110414789997</v>
      </c>
      <c r="BF175" s="260">
        <f t="shared" si="241"/>
        <v>0.86696390058073747</v>
      </c>
      <c r="BG175" s="260">
        <f t="shared" si="289"/>
        <v>23152.527581440001</v>
      </c>
      <c r="BH175" s="260">
        <f t="shared" si="290"/>
        <v>10.566030928936001</v>
      </c>
      <c r="BI175" s="71">
        <f t="shared" si="316"/>
        <v>8.2515642676768586E-2</v>
      </c>
      <c r="BJ175" s="71">
        <f t="shared" si="291"/>
        <v>4.9446962635504299E-2</v>
      </c>
      <c r="BK175" s="74">
        <f t="shared" si="324"/>
        <v>2.2590555848022165E-2</v>
      </c>
      <c r="BL175" s="67">
        <f t="shared" si="242"/>
        <v>1026.8568987609999</v>
      </c>
      <c r="BM175" s="67">
        <f>SUMIFS($BL$3:$BL175,$D$3:$D175,D175)</f>
        <v>5099.3184656350004</v>
      </c>
      <c r="BN175" s="67">
        <f t="shared" si="292"/>
        <v>13287.805578547001</v>
      </c>
      <c r="BO175" s="71">
        <f t="shared" si="317"/>
        <v>2.9592650187525438E-2</v>
      </c>
      <c r="BP175" s="71">
        <f t="shared" si="317"/>
        <v>1.9929844433462574E-2</v>
      </c>
      <c r="BQ175" s="71">
        <f t="shared" si="317"/>
        <v>6.8640880999584208E-3</v>
      </c>
      <c r="BR175" s="67">
        <v>687.47745171700001</v>
      </c>
      <c r="BS175" s="67">
        <f t="shared" si="277"/>
        <v>339.3794470439999</v>
      </c>
      <c r="BT175" s="67">
        <f t="shared" si="243"/>
        <v>225.983699726</v>
      </c>
      <c r="BU175" s="67">
        <f t="shared" si="244"/>
        <v>52.878476325000001</v>
      </c>
      <c r="BV175" s="67">
        <f t="shared" si="245"/>
        <v>9.4578031941702108</v>
      </c>
      <c r="BW175" s="67">
        <f t="shared" si="246"/>
        <v>2.413194906515732E-2</v>
      </c>
      <c r="BX175" s="67">
        <f t="shared" si="293"/>
        <v>1197.3401977440001</v>
      </c>
      <c r="BY175" s="67">
        <f t="shared" si="247"/>
        <v>353.02170198599998</v>
      </c>
      <c r="BZ175" s="67">
        <f t="shared" si="248"/>
        <v>376.96767199999999</v>
      </c>
      <c r="CA175" s="67">
        <f t="shared" si="249"/>
        <v>226.06523013</v>
      </c>
      <c r="CB175" s="40">
        <f t="shared" si="250"/>
        <v>643.32468930300001</v>
      </c>
      <c r="CC175" s="40">
        <f>SUMIFS($CB$3:$CB175,$D$3:$D175,D175)</f>
        <v>1140.8272280109989</v>
      </c>
      <c r="CD175" s="40">
        <f t="shared" si="279"/>
        <v>2541.8023862339992</v>
      </c>
      <c r="CE175" s="73">
        <f t="shared" si="318"/>
        <v>0.55310354088022895</v>
      </c>
      <c r="CF175" s="73">
        <f t="shared" si="318"/>
        <v>0.28637119560864432</v>
      </c>
      <c r="CG175" s="73">
        <f t="shared" si="318"/>
        <v>1.365039115669763</v>
      </c>
      <c r="CH175" s="14">
        <f t="shared" si="251"/>
        <v>115.06455412940591</v>
      </c>
      <c r="CI175" s="14">
        <f t="shared" si="252"/>
        <v>0.29359164093913886</v>
      </c>
      <c r="CJ175" s="14">
        <f t="shared" si="294"/>
        <v>455.79446440628203</v>
      </c>
      <c r="CK175" s="264">
        <f t="shared" si="295"/>
        <v>1.1599926847607442</v>
      </c>
      <c r="CL175" s="81">
        <f t="shared" si="253"/>
        <v>696.20316562799997</v>
      </c>
      <c r="CM175" s="81">
        <f t="shared" si="254"/>
        <v>0.31772359000429617</v>
      </c>
      <c r="CN175" s="40">
        <f t="shared" si="255"/>
        <v>466.57395322099995</v>
      </c>
      <c r="CO175" s="40">
        <f>SUMIFS($CN$3:$CN175,$D$3:$D175,D175)</f>
        <v>1949.7626483759998</v>
      </c>
      <c r="CP175" s="40">
        <f t="shared" si="296"/>
        <v>5160.9179133580001</v>
      </c>
      <c r="CQ175" s="73">
        <f t="shared" si="319"/>
        <v>-7.7444292977169038E-3</v>
      </c>
      <c r="CR175" s="73">
        <f t="shared" si="319"/>
        <v>0.50954272797637912</v>
      </c>
      <c r="CS175" s="73">
        <f t="shared" si="319"/>
        <v>0.30333947627982916</v>
      </c>
      <c r="CT175" s="40">
        <f t="shared" si="256"/>
        <v>83.45105479152997</v>
      </c>
      <c r="CU175" s="40">
        <f t="shared" si="257"/>
        <v>0.2129285799586296</v>
      </c>
      <c r="CV175" s="40">
        <f t="shared" si="258"/>
        <v>0.88980576199981631</v>
      </c>
      <c r="CW175" s="40">
        <f t="shared" si="297"/>
        <v>915.92824124374613</v>
      </c>
      <c r="CX175" s="267">
        <f t="shared" si="298"/>
        <v>2.355268473492901</v>
      </c>
      <c r="CY175" s="67">
        <v>372.30837147199998</v>
      </c>
      <c r="CZ175" s="67">
        <f t="shared" si="259"/>
        <v>66.590786074889621</v>
      </c>
      <c r="DA175" s="67">
        <f t="shared" si="299"/>
        <v>613.09530122964452</v>
      </c>
      <c r="DB175" s="67">
        <v>0</v>
      </c>
      <c r="DC175" s="67">
        <f t="shared" si="260"/>
        <v>0</v>
      </c>
      <c r="DD175" s="67">
        <f t="shared" si="261"/>
        <v>94.265581748999978</v>
      </c>
      <c r="DE175" s="67">
        <f t="shared" si="262"/>
        <v>16.860268716640352</v>
      </c>
      <c r="DF175" s="81">
        <f t="shared" si="263"/>
        <v>2728.3476321489998</v>
      </c>
      <c r="DG175" s="81">
        <f t="shared" si="264"/>
        <v>1.2451256289306905</v>
      </c>
      <c r="DH175" s="40">
        <f t="shared" si="265"/>
        <v>176.75073608200006</v>
      </c>
      <c r="DI175" s="40">
        <f>SUMIFS($DH$3:$DH175,$D$3:$D175,D175)</f>
        <v>-808.93542036500094</v>
      </c>
      <c r="DJ175" s="40">
        <f t="shared" si="280"/>
        <v>-2619.1155271240009</v>
      </c>
      <c r="DK175" s="40">
        <f t="shared" si="266"/>
        <v>31.613499337875933</v>
      </c>
      <c r="DL175" s="40">
        <f t="shared" si="300"/>
        <v>-460.13377683746404</v>
      </c>
      <c r="DM175" s="73">
        <f t="shared" si="320"/>
        <v>-4.1564490838604184</v>
      </c>
      <c r="DN175" s="73">
        <f t="shared" si="320"/>
        <v>0.99851752555592155</v>
      </c>
      <c r="DO175" s="73">
        <f t="shared" si="320"/>
        <v>-9.2168798859744605E-2</v>
      </c>
      <c r="DP175" s="67">
        <f t="shared" si="267"/>
        <v>8.0663060980509252E-2</v>
      </c>
      <c r="DQ175" s="264">
        <f t="shared" si="301"/>
        <v>-1.1952757887321568</v>
      </c>
      <c r="DR175" s="81">
        <f t="shared" si="268"/>
        <v>229.62921240700007</v>
      </c>
      <c r="DS175" s="81">
        <f t="shared" si="302"/>
        <v>-1421.7753293800006</v>
      </c>
      <c r="DT175" s="81">
        <f t="shared" si="269"/>
        <v>0.10479501004566658</v>
      </c>
      <c r="DU175" s="264">
        <f t="shared" si="303"/>
        <v>-0.64885019794857801</v>
      </c>
      <c r="DV175" s="70">
        <v>1002.609156957</v>
      </c>
      <c r="DW175" s="70">
        <v>1116.3740948259999</v>
      </c>
      <c r="DX175" s="217">
        <v>97.807865892972274</v>
      </c>
      <c r="DY175" s="218">
        <f t="shared" si="270"/>
        <v>2970.2093402282667</v>
      </c>
      <c r="DZ175" s="218">
        <f t="shared" si="304"/>
        <v>30519.010345225051</v>
      </c>
      <c r="EA175" s="71">
        <f t="shared" si="325"/>
        <v>4.0813172337950121E-2</v>
      </c>
      <c r="EB175" s="219">
        <f t="shared" si="271"/>
        <v>2286.3951405310045</v>
      </c>
      <c r="EC175" s="219">
        <f t="shared" si="305"/>
        <v>20980.044166828437</v>
      </c>
      <c r="ED175" s="71">
        <f t="shared" si="326"/>
        <v>4.8221683662200698E-2</v>
      </c>
      <c r="EE175" s="219">
        <f t="shared" si="272"/>
        <v>2312.4660356079949</v>
      </c>
      <c r="EF175" s="219">
        <f t="shared" si="306"/>
        <v>27862.57026946171</v>
      </c>
      <c r="EG175" s="71">
        <f t="shared" si="327"/>
        <v>-1.0990202560038687E-2</v>
      </c>
      <c r="EH175" s="219">
        <f t="shared" si="273"/>
        <v>477.03111499391628</v>
      </c>
      <c r="EI175" s="219">
        <f t="shared" si="307"/>
        <v>5398.7801566816852</v>
      </c>
      <c r="EJ175" s="74">
        <f t="shared" si="328"/>
        <v>0.25880933553664409</v>
      </c>
    </row>
    <row r="176" spans="1:140">
      <c r="A176" s="66">
        <v>42887</v>
      </c>
      <c r="B176" s="86">
        <f t="shared" si="220"/>
        <v>6</v>
      </c>
      <c r="C176" t="str">
        <f t="shared" si="221"/>
        <v>Junio</v>
      </c>
      <c r="D176">
        <f t="shared" si="274"/>
        <v>2017</v>
      </c>
      <c r="E176" s="65">
        <f t="shared" si="222"/>
        <v>219122.27720283097</v>
      </c>
      <c r="F176" s="65">
        <f t="shared" si="223"/>
        <v>5572.091428571428</v>
      </c>
      <c r="G176" s="40">
        <f t="shared" si="224"/>
        <v>2359.3407100130003</v>
      </c>
      <c r="H176" s="67">
        <f t="shared" si="275"/>
        <v>1.0767233437561767</v>
      </c>
      <c r="I176" s="67">
        <f>SUMIFS($G$3:$G176,$D$3:$D176,D176)</f>
        <v>14224.694019242999</v>
      </c>
      <c r="J176" s="14">
        <f t="shared" si="281"/>
        <v>29433.960182642997</v>
      </c>
      <c r="K176" s="14">
        <f t="shared" si="282"/>
        <v>13.432664427541246</v>
      </c>
      <c r="L176" s="71">
        <f t="shared" si="308"/>
        <v>7.5482781078864747E-2</v>
      </c>
      <c r="M176" s="71">
        <f t="shared" si="309"/>
        <v>0.11276020344433513</v>
      </c>
      <c r="N176" s="71">
        <f t="shared" si="321"/>
        <v>8.6800852291082586E-2</v>
      </c>
      <c r="O176" s="67">
        <f t="shared" si="225"/>
        <v>1733.5269632600002</v>
      </c>
      <c r="P176" s="67">
        <f t="shared" si="226"/>
        <v>0.79112310504849193</v>
      </c>
      <c r="Q176" s="67">
        <f>SUMIFS($O$3:$O176,$D$3:$D176,D176)</f>
        <v>10234.150710865</v>
      </c>
      <c r="R176" s="67">
        <f t="shared" si="278"/>
        <v>20311.242667077</v>
      </c>
      <c r="S176" s="71">
        <f t="shared" si="310"/>
        <v>0.15560934072110522</v>
      </c>
      <c r="T176" s="71">
        <f t="shared" si="311"/>
        <v>8.8804544938735352E-2</v>
      </c>
      <c r="U176" s="71">
        <f t="shared" si="311"/>
        <v>9.0182155519853202E-2</v>
      </c>
      <c r="V176" s="67">
        <v>1034.6856670490001</v>
      </c>
      <c r="W176" s="67">
        <f t="shared" si="283"/>
        <v>11944.747978985</v>
      </c>
      <c r="X176" s="71">
        <f t="shared" si="322"/>
        <v>9.1361318738317099E-2</v>
      </c>
      <c r="Y176" s="71">
        <f t="shared" si="312"/>
        <v>0.17209129188130201</v>
      </c>
      <c r="Z176" s="67">
        <v>717.24421289800011</v>
      </c>
      <c r="AA176" s="67">
        <f t="shared" si="284"/>
        <v>8346.7296621630012</v>
      </c>
      <c r="AB176" s="71">
        <f t="shared" si="323"/>
        <v>0.10006251290847268</v>
      </c>
      <c r="AC176" s="71">
        <f t="shared" si="313"/>
        <v>0.16951169308166425</v>
      </c>
      <c r="AD176" s="67">
        <v>577.281476795</v>
      </c>
      <c r="AE176" s="67">
        <v>361.81830173000003</v>
      </c>
      <c r="AF176" s="71">
        <f t="shared" si="314"/>
        <v>4.4483778746476021E-2</v>
      </c>
      <c r="AG176" s="71">
        <f t="shared" si="315"/>
        <v>0.16587067029892899</v>
      </c>
      <c r="AH176" s="67">
        <f t="shared" si="227"/>
        <v>116.96536825699999</v>
      </c>
      <c r="AI176" s="67">
        <f t="shared" si="228"/>
        <v>5.3379040118650634E-2</v>
      </c>
      <c r="AJ176" s="67">
        <f t="shared" si="229"/>
        <v>66.554855008999994</v>
      </c>
      <c r="AK176" s="67">
        <f t="shared" si="230"/>
        <v>3.0373385973619358E-2</v>
      </c>
      <c r="AL176" s="67">
        <f t="shared" si="231"/>
        <v>442.29352348700002</v>
      </c>
      <c r="AM176" s="67">
        <f t="shared" si="232"/>
        <v>79.37657325920712</v>
      </c>
      <c r="AN176" s="67">
        <v>269.81765203800001</v>
      </c>
      <c r="AO176" s="67">
        <f t="shared" si="233"/>
        <v>48.423048239030031</v>
      </c>
      <c r="AP176" s="81">
        <f>SUMIFS($AO$3:$AO176,$D$3:$D176,D176)</f>
        <v>299.28629033211672</v>
      </c>
      <c r="AQ176" s="67">
        <v>40.579722003000001</v>
      </c>
      <c r="AR176" s="67">
        <f t="shared" si="234"/>
        <v>7.2826733952934841</v>
      </c>
      <c r="AS176" s="81">
        <f>SUMIFS($AR$3:$AR176,$D$3:$D176,D176)</f>
        <v>20.195824542072828</v>
      </c>
      <c r="AT176" s="67">
        <f t="shared" si="276"/>
        <v>131.89614944600001</v>
      </c>
      <c r="AU176" s="79">
        <f t="shared" si="235"/>
        <v>310.39737404100003</v>
      </c>
      <c r="AV176" s="40">
        <f t="shared" si="236"/>
        <v>2195.646197563</v>
      </c>
      <c r="AW176" s="67">
        <f t="shared" si="237"/>
        <v>1.0020187018824178</v>
      </c>
      <c r="AX176" s="67">
        <f>SUMIFS($AV$3:$AV176,$D$3:$D176,D176)</f>
        <v>12920.172278782</v>
      </c>
      <c r="AY176" s="67">
        <f t="shared" si="285"/>
        <v>26833.286229984002</v>
      </c>
      <c r="AZ176" s="67">
        <f t="shared" si="286"/>
        <v>12.24580474998702</v>
      </c>
      <c r="BA176" s="262">
        <f t="shared" si="238"/>
        <v>2093.157476117</v>
      </c>
      <c r="BB176" s="262">
        <f t="shared" si="239"/>
        <v>0.9552463139927414</v>
      </c>
      <c r="BC176" s="262">
        <f t="shared" si="287"/>
        <v>24662.793566460005</v>
      </c>
      <c r="BD176" s="262">
        <f t="shared" si="288"/>
        <v>11.255265270737782</v>
      </c>
      <c r="BE176" s="260">
        <f t="shared" si="240"/>
        <v>2075.3472489999999</v>
      </c>
      <c r="BF176" s="260">
        <f t="shared" si="241"/>
        <v>0.94711832840206867</v>
      </c>
      <c r="BG176" s="260">
        <f t="shared" si="289"/>
        <v>23459.058380359998</v>
      </c>
      <c r="BH176" s="260">
        <f t="shared" si="290"/>
        <v>10.705921223447799</v>
      </c>
      <c r="BI176" s="71">
        <f t="shared" si="316"/>
        <v>8.9414540216709915E-2</v>
      </c>
      <c r="BJ176" s="71">
        <f t="shared" si="291"/>
        <v>5.6030894661242225E-2</v>
      </c>
      <c r="BK176" s="74">
        <f t="shared" si="324"/>
        <v>3.3228863111598894E-2</v>
      </c>
      <c r="BL176" s="67">
        <f t="shared" si="242"/>
        <v>1209.7742202760001</v>
      </c>
      <c r="BM176" s="67">
        <f>SUMIFS($BL$3:$BL176,$D$3:$D176,D176)</f>
        <v>6309.0926859110004</v>
      </c>
      <c r="BN176" s="67">
        <f t="shared" si="292"/>
        <v>13442.448281137998</v>
      </c>
      <c r="BO176" s="71">
        <f t="shared" si="317"/>
        <v>0.14656249007734323</v>
      </c>
      <c r="BP176" s="71">
        <f t="shared" si="317"/>
        <v>4.1997284508369814E-2</v>
      </c>
      <c r="BQ176" s="71">
        <f t="shared" si="317"/>
        <v>1.5697314154932807E-2</v>
      </c>
      <c r="BR176" s="67">
        <v>858.38880400699998</v>
      </c>
      <c r="BS176" s="67">
        <f t="shared" si="277"/>
        <v>351.38541626900007</v>
      </c>
      <c r="BT176" s="67">
        <f t="shared" si="243"/>
        <v>206.29261764499998</v>
      </c>
      <c r="BU176" s="67">
        <f t="shared" si="244"/>
        <v>17.810227117</v>
      </c>
      <c r="BV176" s="67">
        <f t="shared" si="245"/>
        <v>3.1963271502826331</v>
      </c>
      <c r="BW176" s="67">
        <f t="shared" si="246"/>
        <v>8.1279855906727042E-3</v>
      </c>
      <c r="BX176" s="67">
        <f t="shared" si="293"/>
        <v>1203.7351861000002</v>
      </c>
      <c r="BY176" s="67">
        <f t="shared" si="247"/>
        <v>343.74254986999995</v>
      </c>
      <c r="BZ176" s="67">
        <f t="shared" si="248"/>
        <v>374.57735664799998</v>
      </c>
      <c r="CA176" s="67">
        <f t="shared" si="249"/>
        <v>43.449226006999986</v>
      </c>
      <c r="CB176" s="40">
        <f t="shared" si="250"/>
        <v>163.69451245000027</v>
      </c>
      <c r="CC176" s="40">
        <f>SUMIFS($CB$3:$CB176,$D$3:$D176,D176)</f>
        <v>1304.5217404609991</v>
      </c>
      <c r="CD176" s="40">
        <f t="shared" si="279"/>
        <v>2600.6739526589995</v>
      </c>
      <c r="CE176" s="73">
        <f t="shared" si="318"/>
        <v>0.5616286190903208</v>
      </c>
      <c r="CF176" s="73">
        <f t="shared" si="318"/>
        <v>0.31546656632324233</v>
      </c>
      <c r="CG176" s="73">
        <f t="shared" si="318"/>
        <v>1.3370539308386356</v>
      </c>
      <c r="CH176" s="14">
        <f t="shared" si="251"/>
        <v>29.377571159482617</v>
      </c>
      <c r="CI176" s="14">
        <f t="shared" si="252"/>
        <v>7.470464187375897E-2</v>
      </c>
      <c r="CJ176" s="14">
        <f t="shared" si="294"/>
        <v>466.58316187496723</v>
      </c>
      <c r="CK176" s="264">
        <f t="shared" si="295"/>
        <v>1.1868596775542271</v>
      </c>
      <c r="CL176" s="81">
        <f t="shared" si="253"/>
        <v>181.50473956700029</v>
      </c>
      <c r="CM176" s="81">
        <f t="shared" si="254"/>
        <v>8.283262746443168E-2</v>
      </c>
      <c r="CN176" s="40">
        <f t="shared" si="255"/>
        <v>320.16735707700002</v>
      </c>
      <c r="CO176" s="40">
        <f>SUMIFS($CN$3:$CN176,$D$3:$D176,D176)</f>
        <v>2269.9300054529999</v>
      </c>
      <c r="CP176" s="40">
        <f t="shared" si="296"/>
        <v>5087.771680973</v>
      </c>
      <c r="CQ176" s="73">
        <f t="shared" si="319"/>
        <v>-0.18597433280923292</v>
      </c>
      <c r="CR176" s="73">
        <f t="shared" si="319"/>
        <v>0.34718882096028203</v>
      </c>
      <c r="CS176" s="73">
        <f t="shared" si="319"/>
        <v>0.23208275492057817</v>
      </c>
      <c r="CT176" s="40">
        <f t="shared" si="256"/>
        <v>57.459099726058241</v>
      </c>
      <c r="CU176" s="40">
        <f t="shared" si="257"/>
        <v>0.1461135586778502</v>
      </c>
      <c r="CV176" s="40">
        <f t="shared" si="258"/>
        <v>1.0359193206776665</v>
      </c>
      <c r="CW176" s="40">
        <f t="shared" si="297"/>
        <v>903.63871328250821</v>
      </c>
      <c r="CX176" s="267">
        <f t="shared" si="298"/>
        <v>2.3218870057029819</v>
      </c>
      <c r="CY176" s="67">
        <v>202.39327809099998</v>
      </c>
      <c r="CZ176" s="67">
        <f t="shared" si="259"/>
        <v>36.322677164486073</v>
      </c>
      <c r="DA176" s="67">
        <f t="shared" si="299"/>
        <v>607.21438818652359</v>
      </c>
      <c r="DB176" s="67">
        <v>0</v>
      </c>
      <c r="DC176" s="67">
        <f t="shared" si="260"/>
        <v>0</v>
      </c>
      <c r="DD176" s="67">
        <f t="shared" si="261"/>
        <v>117.77407898600003</v>
      </c>
      <c r="DE176" s="67">
        <f t="shared" si="262"/>
        <v>21.136422561572171</v>
      </c>
      <c r="DF176" s="81">
        <f t="shared" si="263"/>
        <v>2515.8135546399999</v>
      </c>
      <c r="DG176" s="81">
        <f t="shared" si="264"/>
        <v>1.148132260560268</v>
      </c>
      <c r="DH176" s="40">
        <f t="shared" si="265"/>
        <v>-156.47284462699974</v>
      </c>
      <c r="DI176" s="40">
        <f>SUMIFS($DH$3:$DH176,$D$3:$D176,D176)</f>
        <v>-965.40826499200068</v>
      </c>
      <c r="DJ176" s="40">
        <f t="shared" si="280"/>
        <v>-2487.097728314001</v>
      </c>
      <c r="DK176" s="40">
        <f t="shared" si="266"/>
        <v>-28.081528566575628</v>
      </c>
      <c r="DL176" s="40">
        <f t="shared" si="300"/>
        <v>-437.05555140754097</v>
      </c>
      <c r="DM176" s="73">
        <f t="shared" si="320"/>
        <v>-0.45761553039355318</v>
      </c>
      <c r="DN176" s="73">
        <f t="shared" si="320"/>
        <v>0.39256630617755839</v>
      </c>
      <c r="DO176" s="73">
        <f t="shared" si="320"/>
        <v>-0.17553148479979397</v>
      </c>
      <c r="DP176" s="67">
        <f t="shared" si="267"/>
        <v>-7.1408916804091241E-2</v>
      </c>
      <c r="DQ176" s="264">
        <f t="shared" si="301"/>
        <v>-1.1350273281487551</v>
      </c>
      <c r="DR176" s="81">
        <f t="shared" si="268"/>
        <v>-138.66261750999973</v>
      </c>
      <c r="DS176" s="81">
        <f t="shared" si="302"/>
        <v>-1283.3625422140005</v>
      </c>
      <c r="DT176" s="81">
        <f t="shared" si="269"/>
        <v>-6.3280931213418531E-2</v>
      </c>
      <c r="DU176" s="264">
        <f t="shared" si="303"/>
        <v>-0.5856832808587753</v>
      </c>
      <c r="DV176" s="70">
        <v>1180.1315265369999</v>
      </c>
      <c r="DW176" s="70">
        <v>1295.4294606379999</v>
      </c>
      <c r="DX176" s="217">
        <v>97.614442295293358</v>
      </c>
      <c r="DY176" s="218">
        <f t="shared" si="270"/>
        <v>2416.9996309314156</v>
      </c>
      <c r="DZ176" s="218">
        <f t="shared" si="304"/>
        <v>30700.440345323488</v>
      </c>
      <c r="EA176" s="71">
        <f t="shared" si="325"/>
        <v>5.2987393947113715E-2</v>
      </c>
      <c r="EB176" s="219">
        <f t="shared" si="271"/>
        <v>1775.891889046407</v>
      </c>
      <c r="EC176" s="219">
        <f t="shared" si="305"/>
        <v>21174.255839246071</v>
      </c>
      <c r="ED176" s="71">
        <f t="shared" si="326"/>
        <v>5.5805597482249336E-2</v>
      </c>
      <c r="EE176" s="219">
        <f t="shared" si="272"/>
        <v>2249.3046581375252</v>
      </c>
      <c r="EF176" s="219">
        <f t="shared" si="306"/>
        <v>27986.829014838837</v>
      </c>
      <c r="EG176" s="71">
        <f t="shared" si="327"/>
        <v>6.4987370123414934E-4</v>
      </c>
      <c r="EH176" s="219">
        <f t="shared" si="273"/>
        <v>327.99179050622655</v>
      </c>
      <c r="EI176" s="219">
        <f t="shared" si="307"/>
        <v>5312.0680877347768</v>
      </c>
      <c r="EJ176" s="74">
        <f t="shared" si="328"/>
        <v>0.1919582479137083</v>
      </c>
    </row>
    <row r="177" spans="1:140">
      <c r="A177" s="66">
        <v>42917</v>
      </c>
      <c r="B177" s="86">
        <f t="shared" si="220"/>
        <v>7</v>
      </c>
      <c r="C177" t="str">
        <f t="shared" si="221"/>
        <v>Julio</v>
      </c>
      <c r="D177">
        <f t="shared" si="274"/>
        <v>2017</v>
      </c>
      <c r="E177" s="65">
        <f t="shared" si="222"/>
        <v>219122.27720283097</v>
      </c>
      <c r="F177" s="65">
        <f t="shared" si="223"/>
        <v>5550.9911904761912</v>
      </c>
      <c r="G177" s="40">
        <f t="shared" si="224"/>
        <v>2713.7011405139997</v>
      </c>
      <c r="H177" s="67">
        <f t="shared" si="275"/>
        <v>1.2384414652655589</v>
      </c>
      <c r="I177" s="67">
        <f>SUMIFS($G$3:$G177,$D$3:$D177,D177)</f>
        <v>16938.395159756998</v>
      </c>
      <c r="J177" s="14">
        <f t="shared" si="281"/>
        <v>29862.672034646999</v>
      </c>
      <c r="K177" s="14">
        <f t="shared" si="282"/>
        <v>13.628314024413207</v>
      </c>
      <c r="L177" s="71">
        <f t="shared" si="308"/>
        <v>9.2001972123224141E-2</v>
      </c>
      <c r="M177" s="71">
        <f t="shared" si="309"/>
        <v>0.18762094604108848</v>
      </c>
      <c r="N177" s="71">
        <f t="shared" si="321"/>
        <v>9.7972024437400274E-2</v>
      </c>
      <c r="O177" s="67">
        <f t="shared" si="225"/>
        <v>2042.855915714</v>
      </c>
      <c r="P177" s="67">
        <f t="shared" si="226"/>
        <v>0.93229038224307348</v>
      </c>
      <c r="Q177" s="67">
        <f>SUMIFS($O$3:$O177,$D$3:$D177,D177)</f>
        <v>12277.006626579001</v>
      </c>
      <c r="R177" s="67">
        <f t="shared" si="278"/>
        <v>20639.759447259999</v>
      </c>
      <c r="S177" s="71">
        <f t="shared" si="310"/>
        <v>0.19162881682756749</v>
      </c>
      <c r="T177" s="71">
        <f t="shared" si="311"/>
        <v>0.10466554995423838</v>
      </c>
      <c r="U177" s="71">
        <f t="shared" si="311"/>
        <v>0.1078131935545763</v>
      </c>
      <c r="V177" s="67">
        <v>1304.188481358</v>
      </c>
      <c r="W177" s="67">
        <f t="shared" si="283"/>
        <v>12053.329928759</v>
      </c>
      <c r="X177" s="71">
        <f t="shared" si="322"/>
        <v>8.2909737082461854E-2</v>
      </c>
      <c r="Y177" s="71">
        <f t="shared" si="312"/>
        <v>9.0817461184446335E-2</v>
      </c>
      <c r="Z177" s="67">
        <v>735.45646991499996</v>
      </c>
      <c r="AA177" s="67">
        <f t="shared" si="284"/>
        <v>8533.616548162001</v>
      </c>
      <c r="AB177" s="71">
        <f t="shared" si="323"/>
        <v>0.14611893149501087</v>
      </c>
      <c r="AC177" s="71">
        <f t="shared" si="313"/>
        <v>0.34068036485890363</v>
      </c>
      <c r="AD177" s="67">
        <v>572.55745786900002</v>
      </c>
      <c r="AE177" s="67">
        <v>386.61596672100001</v>
      </c>
      <c r="AF177" s="71">
        <f t="shared" si="314"/>
        <v>-2.247191030131368E-2</v>
      </c>
      <c r="AG177" s="71">
        <f t="shared" si="315"/>
        <v>0.34336842675100909</v>
      </c>
      <c r="AH177" s="67">
        <f t="shared" si="227"/>
        <v>150.213224002</v>
      </c>
      <c r="AI177" s="67">
        <f t="shared" si="228"/>
        <v>6.8552237554082573E-2</v>
      </c>
      <c r="AJ177" s="67">
        <f t="shared" si="229"/>
        <v>66.142122758000014</v>
      </c>
      <c r="AK177" s="67">
        <f t="shared" si="230"/>
        <v>3.0185028926463475E-2</v>
      </c>
      <c r="AL177" s="67">
        <f t="shared" si="231"/>
        <v>454.48987803999995</v>
      </c>
      <c r="AM177" s="67">
        <f t="shared" si="232"/>
        <v>81.875445743773838</v>
      </c>
      <c r="AN177" s="67">
        <v>279.50283751199999</v>
      </c>
      <c r="AO177" s="67">
        <f t="shared" si="233"/>
        <v>50.351879136746184</v>
      </c>
      <c r="AP177" s="81">
        <f>SUMIFS($AO$3:$AO177,$D$3:$D177,D177)</f>
        <v>349.63816946886288</v>
      </c>
      <c r="AQ177" s="67">
        <v>0</v>
      </c>
      <c r="AR177" s="67">
        <f t="shared" si="234"/>
        <v>0</v>
      </c>
      <c r="AS177" s="81">
        <f>SUMIFS($AR$3:$AR177,$D$3:$D177,D177)</f>
        <v>20.195824542072828</v>
      </c>
      <c r="AT177" s="67">
        <f t="shared" si="276"/>
        <v>174.98704052799997</v>
      </c>
      <c r="AU177" s="79">
        <f t="shared" si="235"/>
        <v>279.50283751199999</v>
      </c>
      <c r="AV177" s="40">
        <f t="shared" si="236"/>
        <v>2260.684922764</v>
      </c>
      <c r="AW177" s="67">
        <f t="shared" si="237"/>
        <v>1.0317001774636509</v>
      </c>
      <c r="AX177" s="67">
        <f>SUMIFS($AV$3:$AV177,$D$3:$D177,D177)</f>
        <v>15180.857201545999</v>
      </c>
      <c r="AY177" s="67">
        <f t="shared" si="285"/>
        <v>26823.358482696003</v>
      </c>
      <c r="AZ177" s="67">
        <f t="shared" si="286"/>
        <v>12.241274061727147</v>
      </c>
      <c r="BA177" s="262">
        <f t="shared" si="238"/>
        <v>2009.6854381109999</v>
      </c>
      <c r="BB177" s="262">
        <f t="shared" si="239"/>
        <v>0.91715249757592221</v>
      </c>
      <c r="BC177" s="262">
        <f t="shared" si="287"/>
        <v>24563.655968887004</v>
      </c>
      <c r="BD177" s="262">
        <f t="shared" si="288"/>
        <v>11.210022222500731</v>
      </c>
      <c r="BE177" s="260">
        <f t="shared" si="240"/>
        <v>1859.64172644</v>
      </c>
      <c r="BF177" s="260">
        <f t="shared" si="241"/>
        <v>0.84867761971943123</v>
      </c>
      <c r="BG177" s="260">
        <f t="shared" si="289"/>
        <v>23532.975102070999</v>
      </c>
      <c r="BH177" s="260">
        <f t="shared" si="290"/>
        <v>10.739654316520111</v>
      </c>
      <c r="BI177" s="71">
        <f t="shared" si="316"/>
        <v>-4.3722768832133996E-3</v>
      </c>
      <c r="BJ177" s="71">
        <f t="shared" si="291"/>
        <v>4.6575555941797075E-2</v>
      </c>
      <c r="BK177" s="74">
        <f t="shared" si="324"/>
        <v>3.2847033544413762E-2</v>
      </c>
      <c r="BL177" s="67">
        <f t="shared" si="242"/>
        <v>1071.2471129459998</v>
      </c>
      <c r="BM177" s="67">
        <f>SUMIFS($BL$3:$BL177,$D$3:$D177,D177)</f>
        <v>7380.3397988570005</v>
      </c>
      <c r="BN177" s="67">
        <f t="shared" si="292"/>
        <v>13486.187874125999</v>
      </c>
      <c r="BO177" s="71">
        <f t="shared" si="317"/>
        <v>4.2568635400145549E-2</v>
      </c>
      <c r="BP177" s="71">
        <f t="shared" si="317"/>
        <v>4.2080176523062285E-2</v>
      </c>
      <c r="BQ177" s="71">
        <f t="shared" si="317"/>
        <v>1.754866193681659E-2</v>
      </c>
      <c r="BR177" s="67">
        <v>726.74063281199994</v>
      </c>
      <c r="BS177" s="67">
        <f t="shared" si="277"/>
        <v>344.50648013399984</v>
      </c>
      <c r="BT177" s="67">
        <f t="shared" si="243"/>
        <v>202.08146829099999</v>
      </c>
      <c r="BU177" s="67">
        <f t="shared" si="244"/>
        <v>150.04371167100001</v>
      </c>
      <c r="BV177" s="67">
        <f t="shared" si="245"/>
        <v>27.030075624769371</v>
      </c>
      <c r="BW177" s="67">
        <f t="shared" si="246"/>
        <v>6.8474877856490951E-2</v>
      </c>
      <c r="BX177" s="67">
        <f t="shared" si="293"/>
        <v>1030.6808668159999</v>
      </c>
      <c r="BY177" s="67">
        <f t="shared" si="247"/>
        <v>353.82573100100001</v>
      </c>
      <c r="BZ177" s="67">
        <f t="shared" si="248"/>
        <v>342.91957180999998</v>
      </c>
      <c r="CA177" s="67">
        <f t="shared" si="249"/>
        <v>140.56732704500001</v>
      </c>
      <c r="CB177" s="40">
        <f t="shared" si="250"/>
        <v>453.01621774999967</v>
      </c>
      <c r="CC177" s="40">
        <f>SUMIFS($CB$3:$CB177,$D$3:$D177,D177)</f>
        <v>1757.5379582109988</v>
      </c>
      <c r="CD177" s="40">
        <f t="shared" si="279"/>
        <v>3039.3135519509992</v>
      </c>
      <c r="CE177" s="73">
        <f t="shared" si="318"/>
        <v>30.510623939381002</v>
      </c>
      <c r="CF177" s="73">
        <f t="shared" si="318"/>
        <v>0.74695749447897142</v>
      </c>
      <c r="CG177" s="73">
        <f t="shared" si="318"/>
        <v>1.475584529305634</v>
      </c>
      <c r="CH177" s="14">
        <f t="shared" si="251"/>
        <v>81.609968779492462</v>
      </c>
      <c r="CI177" s="14">
        <f t="shared" si="252"/>
        <v>0.20674128780190812</v>
      </c>
      <c r="CJ177" s="14">
        <f t="shared" si="294"/>
        <v>545.60739584079511</v>
      </c>
      <c r="CK177" s="264">
        <f t="shared" si="295"/>
        <v>1.3870399626860634</v>
      </c>
      <c r="CL177" s="81">
        <f t="shared" si="253"/>
        <v>603.05992942099965</v>
      </c>
      <c r="CM177" s="81">
        <f t="shared" si="254"/>
        <v>0.27521616565839907</v>
      </c>
      <c r="CN177" s="40">
        <f t="shared" si="255"/>
        <v>290.9375354309999</v>
      </c>
      <c r="CO177" s="40">
        <f>SUMIFS($CN$3:$CN177,$D$3:$D177,D177)</f>
        <v>2560.8675408839999</v>
      </c>
      <c r="CP177" s="40">
        <f t="shared" si="296"/>
        <v>4970.099886306999</v>
      </c>
      <c r="CQ177" s="73">
        <f t="shared" si="319"/>
        <v>-0.28798117418920899</v>
      </c>
      <c r="CR177" s="73">
        <f t="shared" si="319"/>
        <v>0.22321916016711008</v>
      </c>
      <c r="CS177" s="73">
        <f t="shared" si="319"/>
        <v>0.16909482633839179</v>
      </c>
      <c r="CT177" s="40">
        <f t="shared" si="256"/>
        <v>52.411817177833036</v>
      </c>
      <c r="CU177" s="40">
        <f t="shared" si="257"/>
        <v>0.13277405617763499</v>
      </c>
      <c r="CV177" s="40">
        <f t="shared" si="258"/>
        <v>1.1686933768553016</v>
      </c>
      <c r="CW177" s="40">
        <f t="shared" si="297"/>
        <v>882.55930071764499</v>
      </c>
      <c r="CX177" s="267">
        <f t="shared" si="298"/>
        <v>2.2681855764516432</v>
      </c>
      <c r="CY177" s="67">
        <v>177.53677532100002</v>
      </c>
      <c r="CZ177" s="67">
        <f t="shared" si="259"/>
        <v>31.9828962484392</v>
      </c>
      <c r="DA177" s="67">
        <f t="shared" si="299"/>
        <v>588.09754475296438</v>
      </c>
      <c r="DB177" s="67">
        <v>0</v>
      </c>
      <c r="DC177" s="67">
        <f t="shared" si="260"/>
        <v>0</v>
      </c>
      <c r="DD177" s="67">
        <f t="shared" si="261"/>
        <v>113.40076010999988</v>
      </c>
      <c r="DE177" s="67">
        <f t="shared" si="262"/>
        <v>20.42892092939384</v>
      </c>
      <c r="DF177" s="81">
        <f t="shared" si="263"/>
        <v>2551.622458195</v>
      </c>
      <c r="DG177" s="81">
        <f t="shared" si="264"/>
        <v>1.1644742336412859</v>
      </c>
      <c r="DH177" s="40">
        <f t="shared" si="265"/>
        <v>162.07868231899977</v>
      </c>
      <c r="DI177" s="40">
        <f>SUMIFS($DH$3:$DH177,$D$3:$D177,D177)</f>
        <v>-803.32958267300091</v>
      </c>
      <c r="DJ177" s="40">
        <f t="shared" si="280"/>
        <v>-1930.7863343560011</v>
      </c>
      <c r="DK177" s="40">
        <f t="shared" si="266"/>
        <v>29.198151601659429</v>
      </c>
      <c r="DL177" s="40">
        <f t="shared" si="300"/>
        <v>-336.95190487684982</v>
      </c>
      <c r="DM177" s="73">
        <f t="shared" si="320"/>
        <v>-1.4111243880427042</v>
      </c>
      <c r="DN177" s="73">
        <f t="shared" si="320"/>
        <v>-0.2613000814651214</v>
      </c>
      <c r="DO177" s="73">
        <f t="shared" si="320"/>
        <v>-0.36141153167108653</v>
      </c>
      <c r="DP177" s="67">
        <f t="shared" si="267"/>
        <v>7.39672316242731E-2</v>
      </c>
      <c r="DQ177" s="264">
        <f t="shared" si="301"/>
        <v>-0.8811456137655802</v>
      </c>
      <c r="DR177" s="81">
        <f t="shared" si="268"/>
        <v>312.12239398999975</v>
      </c>
      <c r="DS177" s="81">
        <f t="shared" si="302"/>
        <v>-900.10546754000109</v>
      </c>
      <c r="DT177" s="81">
        <f t="shared" si="269"/>
        <v>0.14244210948076405</v>
      </c>
      <c r="DU177" s="264">
        <f t="shared" si="303"/>
        <v>-0.41077770778496275</v>
      </c>
      <c r="DV177" s="70">
        <v>1048.1815486549999</v>
      </c>
      <c r="DW177" s="70">
        <v>1159.6613815430001</v>
      </c>
      <c r="DX177" s="217">
        <v>97.678916827853001</v>
      </c>
      <c r="DY177" s="218">
        <f t="shared" si="270"/>
        <v>2778.1851280113619</v>
      </c>
      <c r="DZ177" s="218">
        <f t="shared" si="304"/>
        <v>31046.21752105001</v>
      </c>
      <c r="EA177" s="71">
        <f t="shared" si="325"/>
        <v>6.2826530221959942E-2</v>
      </c>
      <c r="EB177" s="219">
        <f t="shared" si="271"/>
        <v>2091.3990265824518</v>
      </c>
      <c r="EC177" s="219">
        <f t="shared" si="305"/>
        <v>21440.713205424552</v>
      </c>
      <c r="ED177" s="71">
        <f t="shared" si="326"/>
        <v>7.1914458236807199E-2</v>
      </c>
      <c r="EE177" s="219">
        <f t="shared" si="272"/>
        <v>2314.4041684534413</v>
      </c>
      <c r="EF177" s="219">
        <f t="shared" si="306"/>
        <v>27884.129373236923</v>
      </c>
      <c r="EG177" s="71">
        <f t="shared" si="327"/>
        <v>-5.2061937604863662E-4</v>
      </c>
      <c r="EH177" s="219">
        <f t="shared" si="273"/>
        <v>297.85090260955826</v>
      </c>
      <c r="EI177" s="219">
        <f t="shared" si="307"/>
        <v>5174.9477679830115</v>
      </c>
      <c r="EJ177" s="74">
        <f t="shared" si="328"/>
        <v>0.1305331996213539</v>
      </c>
    </row>
    <row r="178" spans="1:140">
      <c r="A178" s="66">
        <v>42948</v>
      </c>
      <c r="B178" s="86">
        <f t="shared" si="220"/>
        <v>8</v>
      </c>
      <c r="C178" t="str">
        <f t="shared" si="221"/>
        <v>Agosto</v>
      </c>
      <c r="D178">
        <f t="shared" si="274"/>
        <v>2017</v>
      </c>
      <c r="E178" s="65">
        <f t="shared" si="222"/>
        <v>219122.27720283097</v>
      </c>
      <c r="F178" s="65">
        <f t="shared" si="223"/>
        <v>5596.3193181818169</v>
      </c>
      <c r="G178" s="40">
        <f t="shared" si="224"/>
        <v>2707.996534767</v>
      </c>
      <c r="H178" s="67">
        <f t="shared" si="275"/>
        <v>1.2358380760438783</v>
      </c>
      <c r="I178" s="67">
        <f>SUMIFS($G$3:$G178,$D$3:$D178,D178)</f>
        <v>19646.391694523998</v>
      </c>
      <c r="J178" s="14">
        <f t="shared" si="281"/>
        <v>30008.335025131997</v>
      </c>
      <c r="K178" s="14">
        <f t="shared" si="282"/>
        <v>13.694789689208426</v>
      </c>
      <c r="L178" s="71">
        <f t="shared" si="308"/>
        <v>8.7018102407968367E-2</v>
      </c>
      <c r="M178" s="71">
        <f t="shared" si="309"/>
        <v>5.6847786585027205E-2</v>
      </c>
      <c r="N178" s="71">
        <f t="shared" si="321"/>
        <v>7.8594864161513733E-2</v>
      </c>
      <c r="O178" s="67">
        <f t="shared" si="225"/>
        <v>1800.97055525</v>
      </c>
      <c r="P178" s="67">
        <f t="shared" si="226"/>
        <v>0.82190208053694525</v>
      </c>
      <c r="Q178" s="67">
        <f>SUMIFS($O$3:$O178,$D$3:$D178,D178)</f>
        <v>14077.977181829001</v>
      </c>
      <c r="R178" s="67">
        <f t="shared" si="278"/>
        <v>20958.372328563004</v>
      </c>
      <c r="S178" s="71">
        <f t="shared" si="310"/>
        <v>0.21493657495943275</v>
      </c>
      <c r="T178" s="71">
        <f t="shared" si="311"/>
        <v>0.11764263410229781</v>
      </c>
      <c r="U178" s="71">
        <f t="shared" si="311"/>
        <v>0.11145878501962136</v>
      </c>
      <c r="V178" s="67">
        <v>920.048775342</v>
      </c>
      <c r="W178" s="67">
        <f t="shared" si="283"/>
        <v>12237.019259195</v>
      </c>
      <c r="X178" s="71">
        <f t="shared" si="322"/>
        <v>8.8719211022255218E-2</v>
      </c>
      <c r="Y178" s="71">
        <f t="shared" si="312"/>
        <v>0.2494560662007248</v>
      </c>
      <c r="Z178" s="67">
        <v>886.36866185800011</v>
      </c>
      <c r="AA178" s="67">
        <f t="shared" si="284"/>
        <v>8726.5331408300008</v>
      </c>
      <c r="AB178" s="71">
        <f t="shared" si="323"/>
        <v>0.16742824033636095</v>
      </c>
      <c r="AC178" s="71">
        <f t="shared" si="313"/>
        <v>0.27819744325421092</v>
      </c>
      <c r="AD178" s="67">
        <v>554.99589007700001</v>
      </c>
      <c r="AE178" s="67">
        <v>450.53864534899998</v>
      </c>
      <c r="AF178" s="71">
        <f t="shared" si="314"/>
        <v>5.5513505564635635E-2</v>
      </c>
      <c r="AG178" s="71">
        <f t="shared" si="315"/>
        <v>0.28702932444358131</v>
      </c>
      <c r="AH178" s="67">
        <f t="shared" si="227"/>
        <v>202.561617961</v>
      </c>
      <c r="AI178" s="67">
        <f t="shared" si="228"/>
        <v>9.2442274946558003E-2</v>
      </c>
      <c r="AJ178" s="67">
        <f t="shared" si="229"/>
        <v>163.69288216300001</v>
      </c>
      <c r="AK178" s="67">
        <f t="shared" si="230"/>
        <v>7.4703897865883065E-2</v>
      </c>
      <c r="AL178" s="67">
        <f t="shared" si="231"/>
        <v>540.77147939299994</v>
      </c>
      <c r="AM178" s="67">
        <f t="shared" si="232"/>
        <v>96.629846984623214</v>
      </c>
      <c r="AN178" s="67">
        <v>276.92707728300002</v>
      </c>
      <c r="AO178" s="67">
        <f t="shared" si="233"/>
        <v>49.483787743007234</v>
      </c>
      <c r="AP178" s="81">
        <f>SUMIFS($AO$3:$AO178,$D$3:$D178,D178)</f>
        <v>399.1219572118701</v>
      </c>
      <c r="AQ178" s="67">
        <v>18.095057500000003</v>
      </c>
      <c r="AR178" s="67">
        <f t="shared" si="234"/>
        <v>3.2333854576902321</v>
      </c>
      <c r="AS178" s="81">
        <f>SUMIFS($AR$3:$AR178,$D$3:$D178,D178)</f>
        <v>23.42920999976306</v>
      </c>
      <c r="AT178" s="67">
        <f t="shared" si="276"/>
        <v>245.74934460999992</v>
      </c>
      <c r="AU178" s="79">
        <f t="shared" si="235"/>
        <v>295.02213478300001</v>
      </c>
      <c r="AV178" s="40">
        <f t="shared" si="236"/>
        <v>2333.5462508420001</v>
      </c>
      <c r="AW178" s="67">
        <f t="shared" si="237"/>
        <v>1.0649516245588979</v>
      </c>
      <c r="AX178" s="67">
        <f>SUMIFS($AV$3:$AV178,$D$3:$D178,D178)</f>
        <v>17514.403452388</v>
      </c>
      <c r="AY178" s="67">
        <f t="shared" si="285"/>
        <v>27183.251132477002</v>
      </c>
      <c r="AZ178" s="67">
        <f t="shared" si="286"/>
        <v>12.405516901102105</v>
      </c>
      <c r="BA178" s="262">
        <f t="shared" si="238"/>
        <v>2165.7133899710002</v>
      </c>
      <c r="BB178" s="262">
        <f t="shared" si="239"/>
        <v>0.98835838036052515</v>
      </c>
      <c r="BC178" s="262">
        <f t="shared" si="287"/>
        <v>24905.051353678002</v>
      </c>
      <c r="BD178" s="262">
        <f t="shared" si="288"/>
        <v>11.36582353542474</v>
      </c>
      <c r="BE178" s="260">
        <f t="shared" si="240"/>
        <v>1967.9445006140002</v>
      </c>
      <c r="BF178" s="260">
        <f t="shared" si="241"/>
        <v>0.89810334473311837</v>
      </c>
      <c r="BG178" s="260">
        <f t="shared" si="289"/>
        <v>23741.071955660002</v>
      </c>
      <c r="BH178" s="260">
        <f t="shared" si="290"/>
        <v>10.834622685891508</v>
      </c>
      <c r="BI178" s="71">
        <f t="shared" si="316"/>
        <v>0.18234843722704341</v>
      </c>
      <c r="BJ178" s="71">
        <f t="shared" si="291"/>
        <v>6.2836854422451571E-2</v>
      </c>
      <c r="BK178" s="74">
        <f t="shared" si="324"/>
        <v>5.4052594783051244E-2</v>
      </c>
      <c r="BL178" s="67">
        <f t="shared" si="242"/>
        <v>1070.2568842209998</v>
      </c>
      <c r="BM178" s="67">
        <f>SUMIFS($BL$3:$BL178,$D$3:$D178,D178)</f>
        <v>8450.5966830779998</v>
      </c>
      <c r="BN178" s="67">
        <f t="shared" si="292"/>
        <v>13544.168046643999</v>
      </c>
      <c r="BO178" s="71">
        <f t="shared" si="317"/>
        <v>5.7276999310254872E-2</v>
      </c>
      <c r="BP178" s="71">
        <f t="shared" si="317"/>
        <v>4.3980629422149642E-2</v>
      </c>
      <c r="BQ178" s="71">
        <f t="shared" si="317"/>
        <v>2.1930991444534254E-2</v>
      </c>
      <c r="BR178" s="67">
        <v>725.62785445400004</v>
      </c>
      <c r="BS178" s="67">
        <f t="shared" si="277"/>
        <v>344.62902976699979</v>
      </c>
      <c r="BT178" s="67">
        <f t="shared" si="243"/>
        <v>222.42819129999998</v>
      </c>
      <c r="BU178" s="67">
        <f t="shared" si="244"/>
        <v>197.76888935700001</v>
      </c>
      <c r="BV178" s="67">
        <f t="shared" si="245"/>
        <v>35.339100239414677</v>
      </c>
      <c r="BW178" s="67">
        <f t="shared" si="246"/>
        <v>9.0255035627406721E-2</v>
      </c>
      <c r="BX178" s="67">
        <f t="shared" si="293"/>
        <v>1163.979398018</v>
      </c>
      <c r="BY178" s="67">
        <f t="shared" si="247"/>
        <v>339.26632138499997</v>
      </c>
      <c r="BZ178" s="67">
        <f t="shared" si="248"/>
        <v>435.58982205699999</v>
      </c>
      <c r="CA178" s="67">
        <f t="shared" si="249"/>
        <v>68.236142521999994</v>
      </c>
      <c r="CB178" s="40">
        <f t="shared" si="250"/>
        <v>374.45028392499989</v>
      </c>
      <c r="CC178" s="40">
        <f>SUMIFS($CB$3:$CB178,$D$3:$D178,D178)</f>
        <v>2131.9882421359989</v>
      </c>
      <c r="CD178" s="40">
        <f t="shared" si="279"/>
        <v>2825.0838926549986</v>
      </c>
      <c r="CE178" s="73">
        <f t="shared" si="318"/>
        <v>-0.36391533593590597</v>
      </c>
      <c r="CF178" s="73">
        <f t="shared" si="318"/>
        <v>0.33689064372332145</v>
      </c>
      <c r="CG178" s="73">
        <f t="shared" si="318"/>
        <v>0.3900106404457766</v>
      </c>
      <c r="CH178" s="14">
        <f t="shared" si="251"/>
        <v>66.910099770120823</v>
      </c>
      <c r="CI178" s="14">
        <f t="shared" si="252"/>
        <v>0.17088645148498036</v>
      </c>
      <c r="CJ178" s="14">
        <f t="shared" si="294"/>
        <v>505.82425275283452</v>
      </c>
      <c r="CK178" s="264">
        <f t="shared" si="295"/>
        <v>1.2892727881063204</v>
      </c>
      <c r="CL178" s="81">
        <f t="shared" si="253"/>
        <v>572.21917328199993</v>
      </c>
      <c r="CM178" s="81">
        <f t="shared" si="254"/>
        <v>0.26114148711238711</v>
      </c>
      <c r="CN178" s="40">
        <f t="shared" si="255"/>
        <v>545.35820514000011</v>
      </c>
      <c r="CO178" s="40">
        <f>SUMIFS($CN$3:$CN178,$D$3:$D178,D178)</f>
        <v>3106.2257460239998</v>
      </c>
      <c r="CP178" s="40">
        <f t="shared" si="296"/>
        <v>5096.3597787949993</v>
      </c>
      <c r="CQ178" s="73">
        <f t="shared" si="319"/>
        <v>0.30126557105191809</v>
      </c>
      <c r="CR178" s="73">
        <f t="shared" si="319"/>
        <v>0.23623695901603559</v>
      </c>
      <c r="CS178" s="73">
        <f t="shared" si="319"/>
        <v>0.16918182535192661</v>
      </c>
      <c r="CT178" s="40">
        <f t="shared" si="256"/>
        <v>97.449443845741996</v>
      </c>
      <c r="CU178" s="40">
        <f t="shared" si="257"/>
        <v>0.24888304927352881</v>
      </c>
      <c r="CV178" s="40">
        <f t="shared" si="258"/>
        <v>1.4175764261288302</v>
      </c>
      <c r="CW178" s="40">
        <f t="shared" si="297"/>
        <v>904.05073279806129</v>
      </c>
      <c r="CX178" s="267">
        <f t="shared" si="298"/>
        <v>2.3258063232327326</v>
      </c>
      <c r="CY178" s="67">
        <v>300.90259991900001</v>
      </c>
      <c r="CZ178" s="67">
        <f t="shared" si="259"/>
        <v>53.767946897061613</v>
      </c>
      <c r="DA178" s="67">
        <f t="shared" si="299"/>
        <v>585.06390586308419</v>
      </c>
      <c r="DB178" s="67">
        <v>0</v>
      </c>
      <c r="DC178" s="67">
        <f t="shared" si="260"/>
        <v>0</v>
      </c>
      <c r="DD178" s="67">
        <f t="shared" si="261"/>
        <v>244.4556052210001</v>
      </c>
      <c r="DE178" s="67">
        <f t="shared" si="262"/>
        <v>43.681496948680376</v>
      </c>
      <c r="DF178" s="81">
        <f t="shared" si="263"/>
        <v>2878.9044559820004</v>
      </c>
      <c r="DG178" s="81">
        <f t="shared" si="264"/>
        <v>1.3138346738324269</v>
      </c>
      <c r="DH178" s="40">
        <f t="shared" si="265"/>
        <v>-170.90792121500021</v>
      </c>
      <c r="DI178" s="40">
        <f>SUMIFS($DH$3:$DH178,$D$3:$D178,D178)</f>
        <v>-974.23750388800113</v>
      </c>
      <c r="DJ178" s="40">
        <f t="shared" si="280"/>
        <v>-2271.2758861400016</v>
      </c>
      <c r="DK178" s="40">
        <f t="shared" si="266"/>
        <v>-30.539344075621177</v>
      </c>
      <c r="DL178" s="40">
        <f t="shared" si="300"/>
        <v>-398.22648004522677</v>
      </c>
      <c r="DM178" s="73">
        <f t="shared" si="320"/>
        <v>-2.0078209570314298</v>
      </c>
      <c r="DN178" s="73">
        <f t="shared" si="320"/>
        <v>6.1365573095673476E-2</v>
      </c>
      <c r="DO178" s="73">
        <f t="shared" si="320"/>
        <v>-2.373377209855021E-2</v>
      </c>
      <c r="DP178" s="67">
        <f t="shared" si="267"/>
        <v>-7.7996597788548422E-2</v>
      </c>
      <c r="DQ178" s="264">
        <f t="shared" si="301"/>
        <v>-1.0365335351264129</v>
      </c>
      <c r="DR178" s="81">
        <f t="shared" si="268"/>
        <v>26.860968141999791</v>
      </c>
      <c r="DS178" s="81">
        <f t="shared" si="302"/>
        <v>-1107.2964881220009</v>
      </c>
      <c r="DT178" s="81">
        <f t="shared" si="269"/>
        <v>1.2258437838858294E-2</v>
      </c>
      <c r="DU178" s="264">
        <f t="shared" si="303"/>
        <v>-0.50533268559318123</v>
      </c>
      <c r="DV178" s="70">
        <v>1038.3485655859999</v>
      </c>
      <c r="DW178" s="70">
        <v>1150.415750507</v>
      </c>
      <c r="DX178" s="217">
        <v>97.93681495809156</v>
      </c>
      <c r="DY178" s="218">
        <f t="shared" si="270"/>
        <v>2765.0445196995502</v>
      </c>
      <c r="DZ178" s="218">
        <f t="shared" si="304"/>
        <v>31089.221405693817</v>
      </c>
      <c r="EA178" s="71">
        <f t="shared" si="325"/>
        <v>4.2981257389296035E-2</v>
      </c>
      <c r="EB178" s="219">
        <f t="shared" si="271"/>
        <v>1838.9106854461816</v>
      </c>
      <c r="EC178" s="219">
        <f t="shared" si="305"/>
        <v>21704.872690670873</v>
      </c>
      <c r="ED178" s="71">
        <f t="shared" si="326"/>
        <v>7.4529963851343695E-2</v>
      </c>
      <c r="EE178" s="219">
        <f t="shared" si="272"/>
        <v>2382.7058821961432</v>
      </c>
      <c r="EF178" s="219">
        <f t="shared" si="306"/>
        <v>28170.166258689493</v>
      </c>
      <c r="EG178" s="71">
        <f t="shared" si="327"/>
        <v>1.9419434360381072E-2</v>
      </c>
      <c r="EH178" s="219">
        <f t="shared" si="273"/>
        <v>556.84698892175129</v>
      </c>
      <c r="EI178" s="219">
        <f t="shared" si="307"/>
        <v>5286.5745631217142</v>
      </c>
      <c r="EJ178" s="74">
        <f t="shared" si="328"/>
        <v>0.12929543367616048</v>
      </c>
    </row>
    <row r="179" spans="1:140">
      <c r="A179" s="66">
        <v>42979</v>
      </c>
      <c r="B179" s="86">
        <f t="shared" si="220"/>
        <v>9</v>
      </c>
      <c r="C179" t="str">
        <f t="shared" si="221"/>
        <v>Septiembre</v>
      </c>
      <c r="D179">
        <f t="shared" si="274"/>
        <v>2017</v>
      </c>
      <c r="E179" s="65">
        <f t="shared" si="222"/>
        <v>219122.27720283097</v>
      </c>
      <c r="F179" s="65">
        <f t="shared" si="223"/>
        <v>5658.9171428571426</v>
      </c>
      <c r="G179" s="40">
        <f t="shared" si="224"/>
        <v>2767.9576947770001</v>
      </c>
      <c r="H179" s="67">
        <f t="shared" si="275"/>
        <v>1.2632023225164069</v>
      </c>
      <c r="I179" s="67">
        <f>SUMIFS($G$3:$G179,$D$3:$D179,D179)</f>
        <v>22414.349389300998</v>
      </c>
      <c r="J179" s="14">
        <f t="shared" si="281"/>
        <v>30173.067317678</v>
      </c>
      <c r="K179" s="14">
        <f t="shared" si="282"/>
        <v>13.769967938836377</v>
      </c>
      <c r="L179" s="71">
        <f t="shared" si="308"/>
        <v>8.4029477592238777E-2</v>
      </c>
      <c r="M179" s="71">
        <f t="shared" si="309"/>
        <v>6.3280072637898588E-2</v>
      </c>
      <c r="N179" s="71">
        <f t="shared" si="321"/>
        <v>6.7735890515506769E-2</v>
      </c>
      <c r="O179" s="67">
        <f t="shared" si="225"/>
        <v>2079.0193831430001</v>
      </c>
      <c r="P179" s="67">
        <f t="shared" si="226"/>
        <v>0.94879416629033653</v>
      </c>
      <c r="Q179" s="67">
        <f>SUMIFS($O$3:$O179,$D$3:$D179,D179)</f>
        <v>16156.996564972002</v>
      </c>
      <c r="R179" s="67">
        <f t="shared" si="278"/>
        <v>21192.078214633002</v>
      </c>
      <c r="S179" s="71">
        <f t="shared" si="310"/>
        <v>0.12664833722871482</v>
      </c>
      <c r="T179" s="71">
        <f t="shared" si="311"/>
        <v>0.11879337364630582</v>
      </c>
      <c r="U179" s="71">
        <f t="shared" si="311"/>
        <v>0.11400859430507682</v>
      </c>
      <c r="V179" s="67">
        <v>1288.163818498</v>
      </c>
      <c r="W179" s="67">
        <f t="shared" si="283"/>
        <v>12373.613045789001</v>
      </c>
      <c r="X179" s="71">
        <f t="shared" si="322"/>
        <v>8.439611831627114E-2</v>
      </c>
      <c r="Y179" s="71">
        <f t="shared" si="312"/>
        <v>0.11861526681808199</v>
      </c>
      <c r="Z179" s="67">
        <v>841.63752655899987</v>
      </c>
      <c r="AA179" s="67">
        <f t="shared" si="284"/>
        <v>8843.2698145220002</v>
      </c>
      <c r="AB179" s="71">
        <f t="shared" si="323"/>
        <v>0.17381779783910956</v>
      </c>
      <c r="AC179" s="71">
        <f t="shared" si="313"/>
        <v>0.16103812435908083</v>
      </c>
      <c r="AD179" s="67">
        <v>593.86726680999993</v>
      </c>
      <c r="AE179" s="67">
        <v>413.64242310599997</v>
      </c>
      <c r="AF179" s="71">
        <f t="shared" si="314"/>
        <v>7.359181245455293E-2</v>
      </c>
      <c r="AG179" s="71">
        <f t="shared" si="315"/>
        <v>0.10279872008324897</v>
      </c>
      <c r="AH179" s="67">
        <f t="shared" si="227"/>
        <v>161.49847069399999</v>
      </c>
      <c r="AI179" s="67">
        <f t="shared" si="228"/>
        <v>7.3702442652377423E-2</v>
      </c>
      <c r="AJ179" s="67">
        <f t="shared" si="229"/>
        <v>73.344774021000006</v>
      </c>
      <c r="AK179" s="67">
        <f t="shared" si="230"/>
        <v>3.3472075480991952E-2</v>
      </c>
      <c r="AL179" s="67">
        <f t="shared" si="231"/>
        <v>454.09506691899998</v>
      </c>
      <c r="AM179" s="67">
        <f t="shared" si="232"/>
        <v>80.244162523597396</v>
      </c>
      <c r="AN179" s="67">
        <v>277.74859956800003</v>
      </c>
      <c r="AO179" s="67">
        <f t="shared" si="233"/>
        <v>49.081580902555309</v>
      </c>
      <c r="AP179" s="81">
        <f>SUMIFS($AO$3:$AO179,$D$3:$D179,D179)</f>
        <v>448.20353811442538</v>
      </c>
      <c r="AQ179" s="67">
        <v>43.691449599999999</v>
      </c>
      <c r="AR179" s="67">
        <f t="shared" si="234"/>
        <v>7.7208145122161183</v>
      </c>
      <c r="AS179" s="81">
        <f>SUMIFS($AR$3:$AR179,$D$3:$D179,D179)</f>
        <v>31.150024511979179</v>
      </c>
      <c r="AT179" s="67">
        <f t="shared" si="276"/>
        <v>132.65501775099995</v>
      </c>
      <c r="AU179" s="79">
        <f t="shared" si="235"/>
        <v>321.44004916800003</v>
      </c>
      <c r="AV179" s="40">
        <f t="shared" si="236"/>
        <v>2118.9782032299995</v>
      </c>
      <c r="AW179" s="67">
        <f t="shared" si="237"/>
        <v>0.96703002099077451</v>
      </c>
      <c r="AX179" s="67">
        <f>SUMIFS($AV$3:$AV179,$D$3:$D179,D179)</f>
        <v>19633.381655617999</v>
      </c>
      <c r="AY179" s="67">
        <f t="shared" si="285"/>
        <v>27171.350464922001</v>
      </c>
      <c r="AZ179" s="67">
        <f t="shared" si="286"/>
        <v>12.400085838725921</v>
      </c>
      <c r="BA179" s="262">
        <f t="shared" si="238"/>
        <v>1984.7110027509996</v>
      </c>
      <c r="BB179" s="262">
        <f t="shared" si="239"/>
        <v>0.90575500952550259</v>
      </c>
      <c r="BC179" s="262">
        <f t="shared" si="287"/>
        <v>24992.823200383998</v>
      </c>
      <c r="BD179" s="262">
        <f t="shared" si="288"/>
        <v>11.405879639179425</v>
      </c>
      <c r="BE179" s="260">
        <f t="shared" si="240"/>
        <v>1867.5322170179995</v>
      </c>
      <c r="BF179" s="260">
        <f t="shared" si="241"/>
        <v>0.85227857288527298</v>
      </c>
      <c r="BG179" s="260">
        <f t="shared" si="289"/>
        <v>23759.673884178002</v>
      </c>
      <c r="BH179" s="260">
        <f t="shared" si="290"/>
        <v>10.843111977238541</v>
      </c>
      <c r="BI179" s="71">
        <f t="shared" si="316"/>
        <v>-5.5848634655691898E-3</v>
      </c>
      <c r="BJ179" s="71">
        <f t="shared" si="291"/>
        <v>5.5002358504888882E-2</v>
      </c>
      <c r="BK179" s="74">
        <f t="shared" si="324"/>
        <v>4.9204364630973219E-2</v>
      </c>
      <c r="BL179" s="67">
        <f t="shared" si="242"/>
        <v>1066.2066960089999</v>
      </c>
      <c r="BM179" s="67">
        <f>SUMIFS($BL$3:$BL179,$D$3:$D179,D179)</f>
        <v>9516.8033790869995</v>
      </c>
      <c r="BN179" s="67">
        <f t="shared" si="292"/>
        <v>13593.239659522998</v>
      </c>
      <c r="BO179" s="71">
        <f t="shared" si="317"/>
        <v>4.8244931959276149E-2</v>
      </c>
      <c r="BP179" s="71">
        <f t="shared" si="317"/>
        <v>4.4456650261559094E-2</v>
      </c>
      <c r="BQ179" s="71">
        <f t="shared" si="317"/>
        <v>2.8612343710527899E-2</v>
      </c>
      <c r="BR179" s="67">
        <v>717.535759794</v>
      </c>
      <c r="BS179" s="67">
        <f t="shared" si="277"/>
        <v>348.67093621499987</v>
      </c>
      <c r="BT179" s="67">
        <f t="shared" si="243"/>
        <v>210.57879942899999</v>
      </c>
      <c r="BU179" s="67">
        <f t="shared" si="244"/>
        <v>117.17878573299998</v>
      </c>
      <c r="BV179" s="67">
        <f t="shared" si="245"/>
        <v>20.706927275107148</v>
      </c>
      <c r="BW179" s="67">
        <f t="shared" si="246"/>
        <v>5.3476436640229517E-2</v>
      </c>
      <c r="BX179" s="67">
        <f t="shared" si="293"/>
        <v>1233.1493162060001</v>
      </c>
      <c r="BY179" s="67">
        <f t="shared" si="247"/>
        <v>350.98896285000001</v>
      </c>
      <c r="BZ179" s="67">
        <f t="shared" si="248"/>
        <v>341.82164018000003</v>
      </c>
      <c r="CA179" s="67">
        <f t="shared" si="249"/>
        <v>32.203319028999992</v>
      </c>
      <c r="CB179" s="40">
        <f t="shared" si="250"/>
        <v>648.97949154700063</v>
      </c>
      <c r="CC179" s="40">
        <f>SUMIFS($CB$3:$CB179,$D$3:$D179,D179)</f>
        <v>2780.9677336829996</v>
      </c>
      <c r="CD179" s="40">
        <f t="shared" si="279"/>
        <v>3001.7168527559993</v>
      </c>
      <c r="CE179" s="73">
        <f t="shared" si="318"/>
        <v>0.37394782927752668</v>
      </c>
      <c r="CF179" s="73">
        <f t="shared" si="318"/>
        <v>0.34535853456285581</v>
      </c>
      <c r="CG179" s="73">
        <f t="shared" si="318"/>
        <v>0.27093173206363952</v>
      </c>
      <c r="CH179" s="14">
        <f t="shared" si="251"/>
        <v>114.68262834810406</v>
      </c>
      <c r="CI179" s="14">
        <f t="shared" si="252"/>
        <v>0.29617230152563245</v>
      </c>
      <c r="CJ179" s="14">
        <f t="shared" si="294"/>
        <v>535.52211429032741</v>
      </c>
      <c r="CK179" s="264">
        <f t="shared" si="295"/>
        <v>1.3698821001104577</v>
      </c>
      <c r="CL179" s="81">
        <f t="shared" si="253"/>
        <v>766.15827728000068</v>
      </c>
      <c r="CM179" s="81">
        <f t="shared" si="254"/>
        <v>0.34964873816586195</v>
      </c>
      <c r="CN179" s="40">
        <f t="shared" si="255"/>
        <v>431.28850184600003</v>
      </c>
      <c r="CO179" s="40">
        <f>SUMIFS($CN$3:$CN179,$D$3:$D179,D179)</f>
        <v>3537.51424787</v>
      </c>
      <c r="CP179" s="40">
        <f t="shared" si="296"/>
        <v>5162.4349163509996</v>
      </c>
      <c r="CQ179" s="73">
        <f t="shared" si="319"/>
        <v>0.18092201440780964</v>
      </c>
      <c r="CR179" s="73">
        <f t="shared" si="319"/>
        <v>0.22921724225792417</v>
      </c>
      <c r="CS179" s="73">
        <f t="shared" si="319"/>
        <v>0.18935654542936842</v>
      </c>
      <c r="CT179" s="40">
        <f t="shared" si="256"/>
        <v>76.213963017710114</v>
      </c>
      <c r="CU179" s="40">
        <f t="shared" si="257"/>
        <v>0.19682549275753325</v>
      </c>
      <c r="CV179" s="40">
        <f t="shared" si="258"/>
        <v>1.6144019188863636</v>
      </c>
      <c r="CW179" s="40">
        <f t="shared" si="297"/>
        <v>914.55536901011283</v>
      </c>
      <c r="CX179" s="267">
        <f t="shared" si="298"/>
        <v>2.3559607823774034</v>
      </c>
      <c r="CY179" s="67">
        <v>301.42940042599997</v>
      </c>
      <c r="CZ179" s="67">
        <f t="shared" si="259"/>
        <v>53.266268583994609</v>
      </c>
      <c r="DA179" s="67">
        <f t="shared" si="299"/>
        <v>597.33114216327829</v>
      </c>
      <c r="DB179" s="67">
        <v>0</v>
      </c>
      <c r="DC179" s="67">
        <f t="shared" si="260"/>
        <v>0</v>
      </c>
      <c r="DD179" s="67">
        <f t="shared" si="261"/>
        <v>129.85910142000006</v>
      </c>
      <c r="DE179" s="67">
        <f t="shared" si="262"/>
        <v>22.947694433715498</v>
      </c>
      <c r="DF179" s="81">
        <f t="shared" si="263"/>
        <v>2550.2667050759997</v>
      </c>
      <c r="DG179" s="81">
        <f t="shared" si="264"/>
        <v>1.163855513748308</v>
      </c>
      <c r="DH179" s="40">
        <f t="shared" si="265"/>
        <v>217.6909897010006</v>
      </c>
      <c r="DI179" s="40">
        <f>SUMIFS($DH$3:$DH179,$D$3:$D179,D179)</f>
        <v>-756.54651418700053</v>
      </c>
      <c r="DJ179" s="40">
        <f t="shared" si="280"/>
        <v>-2160.7180635950012</v>
      </c>
      <c r="DK179" s="40">
        <f t="shared" si="266"/>
        <v>38.468665330393961</v>
      </c>
      <c r="DL179" s="40">
        <f t="shared" si="300"/>
        <v>-379.03325471978553</v>
      </c>
      <c r="DM179" s="73">
        <f t="shared" si="320"/>
        <v>1.0319663413293285</v>
      </c>
      <c r="DN179" s="73">
        <f t="shared" si="320"/>
        <v>-6.6886245316468917E-2</v>
      </c>
      <c r="DO179" s="73">
        <f t="shared" si="320"/>
        <v>9.198662957719872E-2</v>
      </c>
      <c r="DP179" s="67">
        <f t="shared" si="267"/>
        <v>9.9346808768099149E-2</v>
      </c>
      <c r="DQ179" s="264">
        <f t="shared" si="301"/>
        <v>-0.98607868226694639</v>
      </c>
      <c r="DR179" s="81">
        <f t="shared" si="268"/>
        <v>334.86977543400059</v>
      </c>
      <c r="DS179" s="81">
        <f t="shared" si="302"/>
        <v>-927.56874738900069</v>
      </c>
      <c r="DT179" s="81">
        <f t="shared" si="269"/>
        <v>0.15282324540832867</v>
      </c>
      <c r="DU179" s="264">
        <f t="shared" si="303"/>
        <v>-0.42331102032605966</v>
      </c>
      <c r="DV179" s="70">
        <v>1036.357954029</v>
      </c>
      <c r="DW179" s="70">
        <v>1147.525875542</v>
      </c>
      <c r="DX179" s="217">
        <v>98.259187620889747</v>
      </c>
      <c r="DY179" s="218">
        <f t="shared" si="270"/>
        <v>2816.9963153537578</v>
      </c>
      <c r="DZ179" s="218">
        <f t="shared" si="304"/>
        <v>31146.407332216215</v>
      </c>
      <c r="EA179" s="71">
        <f t="shared" si="325"/>
        <v>3.1669019429430234E-2</v>
      </c>
      <c r="EB179" s="219">
        <f t="shared" si="271"/>
        <v>2115.8524037104944</v>
      </c>
      <c r="EC179" s="219">
        <f t="shared" si="305"/>
        <v>21864.41529673255</v>
      </c>
      <c r="ED179" s="71">
        <f t="shared" si="326"/>
        <v>7.6370847442651435E-2</v>
      </c>
      <c r="EE179" s="219">
        <f t="shared" si="272"/>
        <v>2156.5191556494287</v>
      </c>
      <c r="EF179" s="219">
        <f t="shared" si="306"/>
        <v>28067.633378393923</v>
      </c>
      <c r="EG179" s="71">
        <f t="shared" si="327"/>
        <v>1.4298808260719831E-2</v>
      </c>
      <c r="EH179" s="219">
        <f t="shared" si="273"/>
        <v>438.92943987083078</v>
      </c>
      <c r="EI179" s="219">
        <f t="shared" si="307"/>
        <v>5338.3229175422439</v>
      </c>
      <c r="EJ179" s="74">
        <f t="shared" si="328"/>
        <v>0.14866284548921804</v>
      </c>
    </row>
    <row r="180" spans="1:140">
      <c r="A180" s="66">
        <v>43009</v>
      </c>
      <c r="B180" s="86">
        <f t="shared" si="220"/>
        <v>10</v>
      </c>
      <c r="C180" t="str">
        <f t="shared" si="221"/>
        <v>Octubre</v>
      </c>
      <c r="D180">
        <f t="shared" si="274"/>
        <v>2017</v>
      </c>
      <c r="E180" s="65">
        <f t="shared" si="222"/>
        <v>219122.27720283097</v>
      </c>
      <c r="F180" s="65">
        <f t="shared" si="223"/>
        <v>5642.3221428571433</v>
      </c>
      <c r="G180" s="40">
        <f t="shared" si="224"/>
        <v>2479.5354445960002</v>
      </c>
      <c r="H180" s="67">
        <f t="shared" si="275"/>
        <v>1.1315761574989536</v>
      </c>
      <c r="I180" s="67">
        <f>SUMIFS($G$3:$G180,$D$3:$D180,D180)</f>
        <v>24893.884833896998</v>
      </c>
      <c r="J180" s="14">
        <f t="shared" si="281"/>
        <v>30519.076623975998</v>
      </c>
      <c r="K180" s="14">
        <f t="shared" si="282"/>
        <v>13.927874889564951</v>
      </c>
      <c r="L180" s="71">
        <f t="shared" si="308"/>
        <v>9.1338869858611726E-2</v>
      </c>
      <c r="M180" s="71">
        <f t="shared" si="309"/>
        <v>0.16217720518485201</v>
      </c>
      <c r="N180" s="71">
        <f t="shared" si="321"/>
        <v>8.0426946934572641E-2</v>
      </c>
      <c r="O180" s="67">
        <f t="shared" si="225"/>
        <v>1781.0159855190004</v>
      </c>
      <c r="P180" s="67">
        <f t="shared" si="226"/>
        <v>0.81279548946563729</v>
      </c>
      <c r="Q180" s="67">
        <f>SUMIFS($O$3:$O180,$D$3:$D180,D180)</f>
        <v>17938.012550491003</v>
      </c>
      <c r="R180" s="67">
        <f t="shared" si="278"/>
        <v>21484.845246849</v>
      </c>
      <c r="S180" s="71">
        <f t="shared" si="310"/>
        <v>0.1967191252285021</v>
      </c>
      <c r="T180" s="71">
        <f t="shared" si="311"/>
        <v>0.12607367012822634</v>
      </c>
      <c r="U180" s="71">
        <f t="shared" si="311"/>
        <v>0.12985417717926961</v>
      </c>
      <c r="V180" s="67">
        <v>922.87388649100012</v>
      </c>
      <c r="W180" s="67">
        <f t="shared" si="283"/>
        <v>12453.832091937002</v>
      </c>
      <c r="X180" s="71">
        <f t="shared" si="322"/>
        <v>8.908342245199008E-2</v>
      </c>
      <c r="Y180" s="71">
        <f t="shared" si="312"/>
        <v>9.5197988912455678E-2</v>
      </c>
      <c r="Z180" s="67">
        <v>855.27114460299993</v>
      </c>
      <c r="AA180" s="67">
        <f t="shared" si="284"/>
        <v>9019.1156891280007</v>
      </c>
      <c r="AB180" s="71">
        <f t="shared" si="323"/>
        <v>0.19790978828432748</v>
      </c>
      <c r="AC180" s="71">
        <f t="shared" si="313"/>
        <v>0.258815623102709</v>
      </c>
      <c r="AD180" s="67">
        <v>550.30914298799996</v>
      </c>
      <c r="AE180" s="67">
        <v>432.06007881599999</v>
      </c>
      <c r="AF180" s="71">
        <f t="shared" si="314"/>
        <v>6.0047933450045665E-2</v>
      </c>
      <c r="AG180" s="71">
        <f t="shared" si="315"/>
        <v>0.29430276985493986</v>
      </c>
      <c r="AH180" s="67">
        <f t="shared" si="227"/>
        <v>133.167586957</v>
      </c>
      <c r="AI180" s="67">
        <f t="shared" si="228"/>
        <v>6.0773185025698298E-2</v>
      </c>
      <c r="AJ180" s="67">
        <f t="shared" si="229"/>
        <v>160.04805085000004</v>
      </c>
      <c r="AK180" s="67">
        <f t="shared" si="230"/>
        <v>7.3040520066269321E-2</v>
      </c>
      <c r="AL180" s="67">
        <f t="shared" si="231"/>
        <v>405.30382127000007</v>
      </c>
      <c r="AM180" s="67">
        <f t="shared" si="232"/>
        <v>71.832804120036201</v>
      </c>
      <c r="AN180" s="67">
        <v>269.66973308199999</v>
      </c>
      <c r="AO180" s="67">
        <f t="shared" si="233"/>
        <v>47.79410431632062</v>
      </c>
      <c r="AP180" s="81">
        <f>SUMIFS($AO$3:$AO180,$D$3:$D180,D180)</f>
        <v>495.997642430746</v>
      </c>
      <c r="AQ180" s="67">
        <v>0</v>
      </c>
      <c r="AR180" s="67">
        <f t="shared" si="234"/>
        <v>0</v>
      </c>
      <c r="AS180" s="81">
        <f>SUMIFS($AR$3:$AR180,$D$3:$D180,D180)</f>
        <v>31.150024511979179</v>
      </c>
      <c r="AT180" s="67">
        <f t="shared" si="276"/>
        <v>135.63408818800008</v>
      </c>
      <c r="AU180" s="79">
        <f t="shared" si="235"/>
        <v>269.66973308199999</v>
      </c>
      <c r="AV180" s="40">
        <f t="shared" si="236"/>
        <v>2418.2119088379995</v>
      </c>
      <c r="AW180" s="67">
        <f t="shared" si="237"/>
        <v>1.1035901687894458</v>
      </c>
      <c r="AX180" s="67">
        <f>SUMIFS($AV$3:$AV180,$D$3:$D180,D180)</f>
        <v>22051.593564455998</v>
      </c>
      <c r="AY180" s="67">
        <f t="shared" si="285"/>
        <v>27474.598504594</v>
      </c>
      <c r="AZ180" s="67">
        <f t="shared" si="286"/>
        <v>12.538477992888913</v>
      </c>
      <c r="BA180" s="262">
        <f t="shared" si="238"/>
        <v>2112.1760465939997</v>
      </c>
      <c r="BB180" s="262">
        <f t="shared" si="239"/>
        <v>0.96392574664549491</v>
      </c>
      <c r="BC180" s="262">
        <f t="shared" si="287"/>
        <v>25196.837123530997</v>
      </c>
      <c r="BD180" s="262">
        <f t="shared" si="288"/>
        <v>11.498984697118447</v>
      </c>
      <c r="BE180" s="260">
        <f t="shared" si="240"/>
        <v>1987.7404285689997</v>
      </c>
      <c r="BF180" s="260">
        <f t="shared" si="241"/>
        <v>0.90713753706066313</v>
      </c>
      <c r="BG180" s="260">
        <f t="shared" si="289"/>
        <v>23973.763769272002</v>
      </c>
      <c r="BH180" s="260">
        <f t="shared" si="290"/>
        <v>10.940815363597487</v>
      </c>
      <c r="BI180" s="71">
        <f t="shared" si="316"/>
        <v>0.1433821372048214</v>
      </c>
      <c r="BJ180" s="71">
        <f t="shared" si="291"/>
        <v>6.4021522750092208E-2</v>
      </c>
      <c r="BK180" s="74">
        <f t="shared" si="324"/>
        <v>5.3646615339927761E-2</v>
      </c>
      <c r="BL180" s="67">
        <f t="shared" si="242"/>
        <v>1083.2368975149998</v>
      </c>
      <c r="BM180" s="67">
        <f>SUMIFS($BL$3:$BL180,$D$3:$D180,D180)</f>
        <v>10600.040276602</v>
      </c>
      <c r="BN180" s="67">
        <f t="shared" si="292"/>
        <v>13654.059300831999</v>
      </c>
      <c r="BO180" s="71">
        <f t="shared" si="317"/>
        <v>5.9486125590925365E-2</v>
      </c>
      <c r="BP180" s="71">
        <f t="shared" si="317"/>
        <v>4.5972949540403318E-2</v>
      </c>
      <c r="BQ180" s="71">
        <f t="shared" si="317"/>
        <v>3.4232634253834382E-2</v>
      </c>
      <c r="BR180" s="67">
        <v>764.75614705400005</v>
      </c>
      <c r="BS180" s="67">
        <f t="shared" si="277"/>
        <v>318.48075046099973</v>
      </c>
      <c r="BT180" s="67">
        <f t="shared" si="243"/>
        <v>236.519849411</v>
      </c>
      <c r="BU180" s="67">
        <f t="shared" si="244"/>
        <v>124.43561802500001</v>
      </c>
      <c r="BV180" s="67">
        <f t="shared" si="245"/>
        <v>22.053972615251752</v>
      </c>
      <c r="BW180" s="67">
        <f t="shared" si="246"/>
        <v>5.6788209584831911E-2</v>
      </c>
      <c r="BX180" s="67">
        <f t="shared" si="293"/>
        <v>1223.0733542589999</v>
      </c>
      <c r="BY180" s="67">
        <f t="shared" si="247"/>
        <v>371.66067991400001</v>
      </c>
      <c r="BZ180" s="67">
        <f t="shared" si="248"/>
        <v>405.65988953800002</v>
      </c>
      <c r="CA180" s="67">
        <f t="shared" si="249"/>
        <v>196.69897443500003</v>
      </c>
      <c r="CB180" s="40">
        <f t="shared" si="250"/>
        <v>61.323535758000617</v>
      </c>
      <c r="CC180" s="40">
        <f>SUMIFS($CB$3:$CB180,$D$3:$D180,D180)</f>
        <v>2842.2912694410002</v>
      </c>
      <c r="CD180" s="40">
        <f t="shared" si="279"/>
        <v>3044.4781193819999</v>
      </c>
      <c r="CE180" s="73">
        <f t="shared" si="318"/>
        <v>2.3036659107739883</v>
      </c>
      <c r="CF180" s="73">
        <f t="shared" si="318"/>
        <v>0.36278749498274787</v>
      </c>
      <c r="CG180" s="73">
        <f t="shared" si="318"/>
        <v>0.40200752918095595</v>
      </c>
      <c r="CH180" s="14">
        <f t="shared" si="251"/>
        <v>10.868492476210827</v>
      </c>
      <c r="CI180" s="14">
        <f t="shared" si="252"/>
        <v>2.7985988709507782E-2</v>
      </c>
      <c r="CJ180" s="14">
        <f t="shared" si="294"/>
        <v>543.09506632389525</v>
      </c>
      <c r="CK180" s="264">
        <f t="shared" si="295"/>
        <v>1.3893968966760384</v>
      </c>
      <c r="CL180" s="81">
        <f t="shared" si="253"/>
        <v>185.75915378300061</v>
      </c>
      <c r="CM180" s="81">
        <f t="shared" si="254"/>
        <v>8.4774198294339687E-2</v>
      </c>
      <c r="CN180" s="40">
        <f t="shared" si="255"/>
        <v>471.32988618500008</v>
      </c>
      <c r="CO180" s="40">
        <f>SUMIFS($CN$3:$CN180,$D$3:$D180,D180)</f>
        <v>4008.8441340549998</v>
      </c>
      <c r="CP180" s="40">
        <f t="shared" si="296"/>
        <v>5068.3126384990001</v>
      </c>
      <c r="CQ180" s="73">
        <f t="shared" si="319"/>
        <v>-0.16645489015378689</v>
      </c>
      <c r="CR180" s="73">
        <f t="shared" si="319"/>
        <v>0.16424093466791589</v>
      </c>
      <c r="CS180" s="73">
        <f t="shared" si="319"/>
        <v>0.13102115096882638</v>
      </c>
      <c r="CT180" s="40">
        <f t="shared" si="256"/>
        <v>83.534735212110618</v>
      </c>
      <c r="CU180" s="40">
        <f t="shared" si="257"/>
        <v>0.21509902699154257</v>
      </c>
      <c r="CV180" s="40">
        <f t="shared" si="258"/>
        <v>1.8295009458779061</v>
      </c>
      <c r="CW180" s="40">
        <f t="shared" si="297"/>
        <v>897.69987381922658</v>
      </c>
      <c r="CX180" s="267">
        <f t="shared" si="298"/>
        <v>2.3130065565207256</v>
      </c>
      <c r="CY180" s="67">
        <v>323.46487594000007</v>
      </c>
      <c r="CZ180" s="67">
        <f t="shared" si="259"/>
        <v>57.328324712811387</v>
      </c>
      <c r="DA180" s="67">
        <f t="shared" si="299"/>
        <v>579.93714664810398</v>
      </c>
      <c r="DB180" s="67">
        <v>0</v>
      </c>
      <c r="DC180" s="67">
        <f t="shared" si="260"/>
        <v>0</v>
      </c>
      <c r="DD180" s="67">
        <f t="shared" si="261"/>
        <v>147.86501024500001</v>
      </c>
      <c r="DE180" s="67">
        <f t="shared" si="262"/>
        <v>26.206410499299238</v>
      </c>
      <c r="DF180" s="81">
        <f t="shared" si="263"/>
        <v>2889.5417950229994</v>
      </c>
      <c r="DG180" s="81">
        <f t="shared" si="264"/>
        <v>1.3186891957809883</v>
      </c>
      <c r="DH180" s="40">
        <f t="shared" si="265"/>
        <v>-410.00635042699946</v>
      </c>
      <c r="DI180" s="40">
        <f>SUMIFS($DH$3:$DH180,$D$3:$D180,D180)</f>
        <v>-1166.5528646140001</v>
      </c>
      <c r="DJ180" s="40">
        <f t="shared" si="280"/>
        <v>-2023.8345191170004</v>
      </c>
      <c r="DK180" s="40">
        <f t="shared" si="266"/>
        <v>-72.6662427358998</v>
      </c>
      <c r="DL180" s="40">
        <f t="shared" si="300"/>
        <v>-354.60480749533133</v>
      </c>
      <c r="DM180" s="73">
        <f t="shared" si="320"/>
        <v>-0.25029452135292884</v>
      </c>
      <c r="DN180" s="73">
        <f t="shared" si="320"/>
        <v>-0.14076606455710827</v>
      </c>
      <c r="DO180" s="73">
        <f t="shared" si="320"/>
        <v>-0.12375579685905047</v>
      </c>
      <c r="DP180" s="67">
        <f t="shared" si="267"/>
        <v>-0.18711303828203477</v>
      </c>
      <c r="DQ180" s="264">
        <f t="shared" si="301"/>
        <v>-0.92360965984468746</v>
      </c>
      <c r="DR180" s="81">
        <f t="shared" si="268"/>
        <v>-285.57073240199946</v>
      </c>
      <c r="DS180" s="81">
        <f t="shared" si="302"/>
        <v>-800.76116485800026</v>
      </c>
      <c r="DT180" s="81">
        <f t="shared" si="269"/>
        <v>-0.13032482869720288</v>
      </c>
      <c r="DU180" s="264">
        <f t="shared" si="303"/>
        <v>-0.36544032632372386</v>
      </c>
      <c r="DV180" s="70">
        <v>1047.409163001</v>
      </c>
      <c r="DW180" s="70">
        <v>1157.2449511120001</v>
      </c>
      <c r="DX180" s="217">
        <v>98.77498388136685</v>
      </c>
      <c r="DY180" s="218">
        <f t="shared" si="270"/>
        <v>2510.2868632952982</v>
      </c>
      <c r="DZ180" s="218">
        <f t="shared" si="304"/>
        <v>31390.188003388092</v>
      </c>
      <c r="EA180" s="71">
        <f t="shared" si="325"/>
        <v>4.3022528555173745E-2</v>
      </c>
      <c r="EB180" s="219">
        <f t="shared" si="271"/>
        <v>1803.104303877265</v>
      </c>
      <c r="EC180" s="219">
        <f t="shared" si="305"/>
        <v>22086.509924874914</v>
      </c>
      <c r="ED180" s="71">
        <f t="shared" si="326"/>
        <v>9.0830993803891591E-2</v>
      </c>
      <c r="EE180" s="219">
        <f t="shared" si="272"/>
        <v>2448.202787602962</v>
      </c>
      <c r="EF180" s="219">
        <f t="shared" si="306"/>
        <v>28269.049206355467</v>
      </c>
      <c r="EG180" s="71">
        <f t="shared" si="327"/>
        <v>1.7338535401991262E-2</v>
      </c>
      <c r="EH180" s="219">
        <f t="shared" si="273"/>
        <v>477.17536127476183</v>
      </c>
      <c r="EI180" s="219">
        <f t="shared" si="307"/>
        <v>5214.8021785283845</v>
      </c>
      <c r="EJ180" s="74">
        <f t="shared" si="328"/>
        <v>9.0846047810327013E-2</v>
      </c>
    </row>
    <row r="181" spans="1:140">
      <c r="A181" s="66">
        <v>43040</v>
      </c>
      <c r="B181" s="86">
        <f t="shared" si="220"/>
        <v>11</v>
      </c>
      <c r="C181" t="str">
        <f t="shared" si="221"/>
        <v>Noviembre</v>
      </c>
      <c r="D181">
        <f t="shared" si="274"/>
        <v>2017</v>
      </c>
      <c r="E181" s="65">
        <f t="shared" si="222"/>
        <v>219122.27720283097</v>
      </c>
      <c r="F181" s="65">
        <f t="shared" si="223"/>
        <v>5655.5127272727286</v>
      </c>
      <c r="G181" s="40">
        <f t="shared" si="224"/>
        <v>2803.2314082930002</v>
      </c>
      <c r="H181" s="67">
        <f t="shared" si="275"/>
        <v>1.2793000529554481</v>
      </c>
      <c r="I181" s="67">
        <f>SUMIFS($G$3:$G181,$D$3:$D181,D181)</f>
        <v>27697.116242189997</v>
      </c>
      <c r="J181" s="14">
        <f t="shared" si="281"/>
        <v>30596.968314367001</v>
      </c>
      <c r="K181" s="14">
        <f t="shared" si="282"/>
        <v>13.963422023971054</v>
      </c>
      <c r="L181" s="71">
        <f t="shared" si="308"/>
        <v>8.4640896427684353E-2</v>
      </c>
      <c r="M181" s="71">
        <f t="shared" si="309"/>
        <v>2.8580543511457002E-2</v>
      </c>
      <c r="N181" s="71">
        <f t="shared" si="321"/>
        <v>6.7131999414047572E-2</v>
      </c>
      <c r="O181" s="67">
        <f t="shared" si="225"/>
        <v>2053.4077942439999</v>
      </c>
      <c r="P181" s="67">
        <f t="shared" si="226"/>
        <v>0.93710590290336337</v>
      </c>
      <c r="Q181" s="67">
        <f>SUMIFS($O$3:$O181,$D$3:$D181,D181)</f>
        <v>19991.420344735001</v>
      </c>
      <c r="R181" s="67">
        <f t="shared" si="278"/>
        <v>21740.978049910998</v>
      </c>
      <c r="S181" s="71">
        <f t="shared" si="310"/>
        <v>0.14251174935314226</v>
      </c>
      <c r="T181" s="71">
        <f t="shared" si="311"/>
        <v>0.1277402688250544</v>
      </c>
      <c r="U181" s="71">
        <f t="shared" si="311"/>
        <v>0.13205098003473226</v>
      </c>
      <c r="V181" s="67">
        <v>1170.9215034080003</v>
      </c>
      <c r="W181" s="67">
        <f t="shared" si="283"/>
        <v>12528.799278339</v>
      </c>
      <c r="X181" s="71">
        <f t="shared" si="322"/>
        <v>8.252002815131676E-2</v>
      </c>
      <c r="Y181" s="71">
        <f t="shared" si="312"/>
        <v>6.8403568687790406E-2</v>
      </c>
      <c r="Z181" s="67">
        <v>857.85224616700009</v>
      </c>
      <c r="AA181" s="67">
        <f t="shared" si="284"/>
        <v>9138.2496349550001</v>
      </c>
      <c r="AB181" s="71">
        <f t="shared" si="323"/>
        <v>0.20030680090932163</v>
      </c>
      <c r="AC181" s="71">
        <f t="shared" si="313"/>
        <v>0.16127114459215064</v>
      </c>
      <c r="AD181" s="67">
        <v>514.52801299999999</v>
      </c>
      <c r="AE181" s="67">
        <v>437.27810074300004</v>
      </c>
      <c r="AF181" s="71">
        <f t="shared" si="314"/>
        <v>-1.8014830854430341E-3</v>
      </c>
      <c r="AG181" s="71">
        <f t="shared" si="315"/>
        <v>0.14106321046388492</v>
      </c>
      <c r="AH181" s="67">
        <f t="shared" si="227"/>
        <v>182.314803729</v>
      </c>
      <c r="AI181" s="67">
        <f t="shared" si="228"/>
        <v>8.3202313364167876E-2</v>
      </c>
      <c r="AJ181" s="67">
        <f t="shared" si="229"/>
        <v>139.61955922799999</v>
      </c>
      <c r="AK181" s="67">
        <f t="shared" si="230"/>
        <v>6.3717647064593472E-2</v>
      </c>
      <c r="AL181" s="67">
        <f t="shared" si="231"/>
        <v>427.88925109199999</v>
      </c>
      <c r="AM181" s="67">
        <f t="shared" si="232"/>
        <v>75.658790232860468</v>
      </c>
      <c r="AN181" s="67">
        <v>266.38930001800003</v>
      </c>
      <c r="AO181" s="67">
        <f t="shared" si="233"/>
        <v>47.102590492526673</v>
      </c>
      <c r="AP181" s="81">
        <f>SUMIFS($AO$3:$AO181,$D$3:$D181,D181)</f>
        <v>543.10023292327264</v>
      </c>
      <c r="AQ181" s="67">
        <v>21.487594000000001</v>
      </c>
      <c r="AR181" s="67">
        <f t="shared" si="234"/>
        <v>3.7994068860246406</v>
      </c>
      <c r="AS181" s="81">
        <f>SUMIFS($AR$3:$AR181,$D$3:$D181,D181)</f>
        <v>34.949431398003817</v>
      </c>
      <c r="AT181" s="67">
        <f t="shared" si="276"/>
        <v>140.01235707399996</v>
      </c>
      <c r="AU181" s="79">
        <f t="shared" si="235"/>
        <v>287.87689401800003</v>
      </c>
      <c r="AV181" s="40">
        <f t="shared" si="236"/>
        <v>2275.844721899</v>
      </c>
      <c r="AW181" s="67">
        <f t="shared" si="237"/>
        <v>1.0386185973196873</v>
      </c>
      <c r="AX181" s="67">
        <f>SUMIFS($AV$3:$AV181,$D$3:$D181,D181)</f>
        <v>24327.438286354998</v>
      </c>
      <c r="AY181" s="67">
        <f t="shared" si="285"/>
        <v>27767.746182579998</v>
      </c>
      <c r="AZ181" s="67">
        <f t="shared" si="286"/>
        <v>12.672260683415923</v>
      </c>
      <c r="BA181" s="262">
        <f t="shared" si="238"/>
        <v>2070.5820255680001</v>
      </c>
      <c r="BB181" s="262">
        <f t="shared" si="239"/>
        <v>0.9449436415136202</v>
      </c>
      <c r="BC181" s="262">
        <f t="shared" si="287"/>
        <v>25392.215655346994</v>
      </c>
      <c r="BD181" s="262">
        <f t="shared" si="288"/>
        <v>11.588148854368942</v>
      </c>
      <c r="BE181" s="260">
        <f t="shared" si="240"/>
        <v>1998.6635632590001</v>
      </c>
      <c r="BF181" s="260">
        <f t="shared" si="241"/>
        <v>0.91212248648225436</v>
      </c>
      <c r="BG181" s="260">
        <f t="shared" si="289"/>
        <v>24118.424484489002</v>
      </c>
      <c r="BH181" s="260">
        <f t="shared" si="290"/>
        <v>11.006833623841786</v>
      </c>
      <c r="BI181" s="71">
        <f t="shared" si="316"/>
        <v>0.14785298585377982</v>
      </c>
      <c r="BJ181" s="71">
        <f t="shared" si="291"/>
        <v>7.1341249217624192E-2</v>
      </c>
      <c r="BK181" s="74">
        <f t="shared" si="324"/>
        <v>6.174740211032792E-2</v>
      </c>
      <c r="BL181" s="67">
        <f t="shared" si="242"/>
        <v>1135.3721096100001</v>
      </c>
      <c r="BM181" s="67">
        <f>SUMIFS($BL$3:$BL181,$D$3:$D181,D181)</f>
        <v>11735.412386212</v>
      </c>
      <c r="BN181" s="67">
        <f t="shared" si="292"/>
        <v>13765.879584728998</v>
      </c>
      <c r="BO181" s="71">
        <f t="shared" si="317"/>
        <v>0.10924731028554069</v>
      </c>
      <c r="BP181" s="71">
        <f t="shared" si="317"/>
        <v>5.1777426527544801E-2</v>
      </c>
      <c r="BQ181" s="71">
        <f t="shared" si="317"/>
        <v>4.4802935640948283E-2</v>
      </c>
      <c r="BR181" s="67">
        <v>784.969188132</v>
      </c>
      <c r="BS181" s="67">
        <f t="shared" si="277"/>
        <v>350.40292147800005</v>
      </c>
      <c r="BT181" s="67">
        <f t="shared" si="243"/>
        <v>251.48015103200004</v>
      </c>
      <c r="BU181" s="67">
        <f t="shared" si="244"/>
        <v>71.918462309000006</v>
      </c>
      <c r="BV181" s="67">
        <f t="shared" si="245"/>
        <v>12.716523819703509</v>
      </c>
      <c r="BW181" s="67">
        <f t="shared" si="246"/>
        <v>3.2821155031365679E-2</v>
      </c>
      <c r="BX181" s="67">
        <f t="shared" si="293"/>
        <v>1273.7911708579998</v>
      </c>
      <c r="BY181" s="67">
        <f t="shared" si="247"/>
        <v>392.88282687100002</v>
      </c>
      <c r="BZ181" s="67">
        <f t="shared" si="248"/>
        <v>373.81618688200001</v>
      </c>
      <c r="CA181" s="67">
        <f t="shared" si="249"/>
        <v>50.374985195000001</v>
      </c>
      <c r="CB181" s="40">
        <f t="shared" si="250"/>
        <v>527.38668639400021</v>
      </c>
      <c r="CC181" s="40">
        <f>SUMIFS($CB$3:$CB181,$D$3:$D181,D181)</f>
        <v>3369.6779558350004</v>
      </c>
      <c r="CD181" s="40">
        <f t="shared" si="279"/>
        <v>2829.2221317870008</v>
      </c>
      <c r="CE181" s="73">
        <f t="shared" si="318"/>
        <v>-0.28985135804111883</v>
      </c>
      <c r="CF181" s="73">
        <f t="shared" si="318"/>
        <v>0.19141970092838667</v>
      </c>
      <c r="CG181" s="73">
        <f t="shared" si="318"/>
        <v>0.12303009354028149</v>
      </c>
      <c r="CH181" s="14">
        <f t="shared" si="251"/>
        <v>93.251790213603343</v>
      </c>
      <c r="CI181" s="14">
        <f t="shared" si="252"/>
        <v>0.24068145563576068</v>
      </c>
      <c r="CJ181" s="14">
        <f t="shared" si="294"/>
        <v>507.70082851082401</v>
      </c>
      <c r="CK181" s="264">
        <f t="shared" si="295"/>
        <v>1.2911613405551301</v>
      </c>
      <c r="CL181" s="81">
        <f t="shared" si="253"/>
        <v>599.30514870300021</v>
      </c>
      <c r="CM181" s="81">
        <f t="shared" si="254"/>
        <v>0.27350261066712633</v>
      </c>
      <c r="CN181" s="40">
        <f t="shared" si="255"/>
        <v>513.36542878599982</v>
      </c>
      <c r="CO181" s="40">
        <f>SUMIFS($CN$3:$CN181,$D$3:$D181,D181)</f>
        <v>4522.2095628409998</v>
      </c>
      <c r="CP181" s="40">
        <f t="shared" si="296"/>
        <v>5172.2103541070001</v>
      </c>
      <c r="CQ181" s="73">
        <f t="shared" si="319"/>
        <v>0.2537384811164205</v>
      </c>
      <c r="CR181" s="73">
        <f t="shared" si="319"/>
        <v>0.17375260252717939</v>
      </c>
      <c r="CS181" s="73">
        <f t="shared" si="319"/>
        <v>0.14597517513519009</v>
      </c>
      <c r="CT181" s="40">
        <f t="shared" si="256"/>
        <v>90.772570683182124</v>
      </c>
      <c r="CU181" s="40">
        <f t="shared" si="257"/>
        <v>0.23428262764483873</v>
      </c>
      <c r="CV181" s="40">
        <f t="shared" si="258"/>
        <v>2.0637835735227448</v>
      </c>
      <c r="CW181" s="40">
        <f t="shared" si="297"/>
        <v>917.54143454230029</v>
      </c>
      <c r="CX181" s="267">
        <f t="shared" si="298"/>
        <v>2.3604219617156192</v>
      </c>
      <c r="CY181" s="67">
        <v>271.94965627400001</v>
      </c>
      <c r="CZ181" s="67">
        <f t="shared" si="259"/>
        <v>48.08576505584896</v>
      </c>
      <c r="DA181" s="67">
        <f t="shared" si="299"/>
        <v>586.96013499427647</v>
      </c>
      <c r="DB181" s="67">
        <v>0</v>
      </c>
      <c r="DC181" s="67">
        <f t="shared" si="260"/>
        <v>0</v>
      </c>
      <c r="DD181" s="67">
        <f t="shared" si="261"/>
        <v>241.41577251199982</v>
      </c>
      <c r="DE181" s="67">
        <f t="shared" si="262"/>
        <v>42.686805627333158</v>
      </c>
      <c r="DF181" s="81">
        <f t="shared" si="263"/>
        <v>2789.2101506849999</v>
      </c>
      <c r="DG181" s="81">
        <f t="shared" si="264"/>
        <v>1.2729012249645262</v>
      </c>
      <c r="DH181" s="40">
        <f t="shared" si="265"/>
        <v>14.021257608000383</v>
      </c>
      <c r="DI181" s="40">
        <f>SUMIFS($DH$3:$DH181,$D$3:$D181,D181)</f>
        <v>-1152.5316070059998</v>
      </c>
      <c r="DJ181" s="40">
        <f t="shared" si="280"/>
        <v>-2342.9882223200002</v>
      </c>
      <c r="DK181" s="40">
        <f t="shared" si="266"/>
        <v>2.4792195304212297</v>
      </c>
      <c r="DL181" s="40">
        <f t="shared" si="300"/>
        <v>-409.84060603147617</v>
      </c>
      <c r="DM181" s="73">
        <f t="shared" si="320"/>
        <v>-0.95791623243874491</v>
      </c>
      <c r="DN181" s="73">
        <f t="shared" si="320"/>
        <v>0.12497947532089748</v>
      </c>
      <c r="DO181" s="73">
        <f t="shared" si="320"/>
        <v>0.17496325427306125</v>
      </c>
      <c r="DP181" s="67">
        <f t="shared" si="267"/>
        <v>6.3988279909219714E-3</v>
      </c>
      <c r="DQ181" s="264">
        <f t="shared" si="301"/>
        <v>-1.0692606211604896</v>
      </c>
      <c r="DR181" s="81">
        <f t="shared" si="268"/>
        <v>85.939719917000389</v>
      </c>
      <c r="DS181" s="81">
        <f t="shared" si="302"/>
        <v>-1069.1970514619993</v>
      </c>
      <c r="DT181" s="81">
        <f t="shared" si="269"/>
        <v>3.9219983022287651E-2</v>
      </c>
      <c r="DU181" s="264">
        <f t="shared" si="303"/>
        <v>-0.48794539063332887</v>
      </c>
      <c r="DV181" s="70">
        <v>1100.7667255379999</v>
      </c>
      <c r="DW181" s="70">
        <v>1211.196717587</v>
      </c>
      <c r="DX181" s="217">
        <v>99.484203739522897</v>
      </c>
      <c r="DY181" s="218">
        <f t="shared" si="270"/>
        <v>2817.7653365278306</v>
      </c>
      <c r="DZ181" s="218">
        <f t="shared" si="304"/>
        <v>31342.189338244058</v>
      </c>
      <c r="EA181" s="71">
        <f t="shared" si="325"/>
        <v>2.9650371710915113E-2</v>
      </c>
      <c r="EB181" s="219">
        <f t="shared" si="271"/>
        <v>2064.0541081480519</v>
      </c>
      <c r="EC181" s="219">
        <f t="shared" si="305"/>
        <v>22260.683686363114</v>
      </c>
      <c r="ED181" s="71">
        <f t="shared" si="326"/>
        <v>9.2557743660782732E-2</v>
      </c>
      <c r="EE181" s="219">
        <f t="shared" si="272"/>
        <v>2287.6443056807188</v>
      </c>
      <c r="EF181" s="219">
        <f t="shared" si="306"/>
        <v>28471.837162809701</v>
      </c>
      <c r="EG181" s="71">
        <f t="shared" si="327"/>
        <v>2.4777979781944293E-2</v>
      </c>
      <c r="EH181" s="219">
        <f t="shared" si="273"/>
        <v>516.02707715300426</v>
      </c>
      <c r="EI181" s="219">
        <f t="shared" si="307"/>
        <v>5300.2635450786238</v>
      </c>
      <c r="EJ181" s="74">
        <f t="shared" si="328"/>
        <v>0.104788822093699</v>
      </c>
    </row>
    <row r="182" spans="1:140">
      <c r="A182" s="66">
        <v>43070</v>
      </c>
      <c r="B182" s="86">
        <f t="shared" si="220"/>
        <v>12</v>
      </c>
      <c r="C182" t="str">
        <f t="shared" si="221"/>
        <v>Diciembre</v>
      </c>
      <c r="D182">
        <f t="shared" si="274"/>
        <v>2017</v>
      </c>
      <c r="E182" s="65">
        <f t="shared" si="222"/>
        <v>219122.27720283097</v>
      </c>
      <c r="F182" s="65">
        <f t="shared" si="223"/>
        <v>5630.7594444444439</v>
      </c>
      <c r="G182" s="40">
        <f t="shared" si="224"/>
        <v>3398.1417386799999</v>
      </c>
      <c r="H182" s="67">
        <f t="shared" si="275"/>
        <v>1.5507970171077143</v>
      </c>
      <c r="I182" s="67">
        <f>SUMIFS($G$3:$G182,$D$3:$D182,D182)</f>
        <v>31095.257980869996</v>
      </c>
      <c r="J182" s="14">
        <f t="shared" si="281"/>
        <v>31095.257980869996</v>
      </c>
      <c r="K182" s="14">
        <f t="shared" si="282"/>
        <v>14.190824583338282</v>
      </c>
      <c r="L182" s="71">
        <f t="shared" si="308"/>
        <v>9.3532693678717305E-2</v>
      </c>
      <c r="M182" s="71">
        <f t="shared" si="309"/>
        <v>0.17183278805284696</v>
      </c>
      <c r="N182" s="71">
        <f t="shared" si="321"/>
        <v>9.3532693678717305E-2</v>
      </c>
      <c r="O182" s="67">
        <f t="shared" si="225"/>
        <v>1738.8577076250001</v>
      </c>
      <c r="P182" s="67">
        <f t="shared" si="226"/>
        <v>0.7935558765736187</v>
      </c>
      <c r="Q182" s="67">
        <f>SUMIFS($O$3:$O182,$D$3:$D182,D182)</f>
        <v>21730.278052360001</v>
      </c>
      <c r="R182" s="67">
        <f t="shared" si="278"/>
        <v>21730.278052360001</v>
      </c>
      <c r="S182" s="71">
        <f t="shared" si="310"/>
        <v>-6.1158300291236367E-3</v>
      </c>
      <c r="T182" s="71">
        <f t="shared" si="311"/>
        <v>0.11571610585538838</v>
      </c>
      <c r="U182" s="71">
        <f t="shared" si="311"/>
        <v>0.11571610585538838</v>
      </c>
      <c r="V182" s="67">
        <v>800.81315874200004</v>
      </c>
      <c r="W182" s="67">
        <f t="shared" si="283"/>
        <v>12480.938335682</v>
      </c>
      <c r="X182" s="71">
        <f t="shared" si="322"/>
        <v>6.3579249702172991E-2</v>
      </c>
      <c r="Y182" s="71">
        <f t="shared" si="312"/>
        <v>-5.6394960772460756E-2</v>
      </c>
      <c r="Z182" s="67">
        <v>875.45887200200002</v>
      </c>
      <c r="AA182" s="67">
        <f t="shared" si="284"/>
        <v>9213.7691680019998</v>
      </c>
      <c r="AB182" s="71">
        <f t="shared" si="323"/>
        <v>0.19584118081189406</v>
      </c>
      <c r="AC182" s="71">
        <f t="shared" si="313"/>
        <v>9.4406574810603772E-2</v>
      </c>
      <c r="AD182" s="67">
        <v>539.810116472</v>
      </c>
      <c r="AE182" s="67">
        <v>423.38541502599998</v>
      </c>
      <c r="AF182" s="71">
        <f t="shared" si="314"/>
        <v>-0.13153877128945812</v>
      </c>
      <c r="AG182" s="71">
        <f t="shared" si="315"/>
        <v>8.9261459482574024E-2</v>
      </c>
      <c r="AH182" s="67">
        <f t="shared" si="227"/>
        <v>564.73940429799995</v>
      </c>
      <c r="AI182" s="67">
        <f t="shared" si="228"/>
        <v>0.25772797339781561</v>
      </c>
      <c r="AJ182" s="67">
        <f t="shared" si="229"/>
        <v>89.613332210999999</v>
      </c>
      <c r="AK182" s="67">
        <f t="shared" si="230"/>
        <v>4.0896495488703437E-2</v>
      </c>
      <c r="AL182" s="67">
        <f t="shared" si="231"/>
        <v>1004.9312945460001</v>
      </c>
      <c r="AM182" s="67">
        <f t="shared" si="232"/>
        <v>178.47171495445605</v>
      </c>
      <c r="AN182" s="67">
        <v>415.07373730699999</v>
      </c>
      <c r="AO182" s="67">
        <f t="shared" si="233"/>
        <v>73.715409333732069</v>
      </c>
      <c r="AP182" s="81">
        <f>SUMIFS($AO$3:$AO182,$D$3:$D182,D182)</f>
        <v>616.8156422570047</v>
      </c>
      <c r="AQ182" s="67">
        <v>169.39749999999998</v>
      </c>
      <c r="AR182" s="67">
        <f t="shared" si="234"/>
        <v>30.08430775126347</v>
      </c>
      <c r="AS182" s="81">
        <f>SUMIFS($AR$3:$AR182,$D$3:$D182,D182)</f>
        <v>65.033739149267291</v>
      </c>
      <c r="AT182" s="67">
        <f t="shared" si="276"/>
        <v>420.46005723900015</v>
      </c>
      <c r="AU182" s="79">
        <f t="shared" si="235"/>
        <v>584.47123730699991</v>
      </c>
      <c r="AV182" s="40">
        <f t="shared" si="236"/>
        <v>3817.2365188990007</v>
      </c>
      <c r="AW182" s="67">
        <f t="shared" si="237"/>
        <v>1.7420577075171448</v>
      </c>
      <c r="AX182" s="67">
        <f>SUMIFS($AV$3:$AV182,$D$3:$D182,D182)</f>
        <v>28144.674805253999</v>
      </c>
      <c r="AY182" s="67">
        <f t="shared" si="285"/>
        <v>28144.674805253999</v>
      </c>
      <c r="AZ182" s="67">
        <f t="shared" si="286"/>
        <v>12.844278164926983</v>
      </c>
      <c r="BA182" s="262">
        <f t="shared" si="238"/>
        <v>3465.2287774300007</v>
      </c>
      <c r="BB182" s="262">
        <f t="shared" si="239"/>
        <v>1.5814132737505302</v>
      </c>
      <c r="BC182" s="262">
        <f t="shared" si="287"/>
        <v>25592.584351777001</v>
      </c>
      <c r="BD182" s="262">
        <f t="shared" si="288"/>
        <v>11.679590354059334</v>
      </c>
      <c r="BE182" s="260">
        <f t="shared" si="240"/>
        <v>3436.1847832790008</v>
      </c>
      <c r="BF182" s="260">
        <f t="shared" si="241"/>
        <v>1.5681585766372304</v>
      </c>
      <c r="BG182" s="260">
        <f t="shared" si="289"/>
        <v>24316.217385222</v>
      </c>
      <c r="BH182" s="260">
        <f t="shared" si="290"/>
        <v>11.097099617449507</v>
      </c>
      <c r="BI182" s="71">
        <f t="shared" si="316"/>
        <v>0.1095624676755238</v>
      </c>
      <c r="BJ182" s="71">
        <f t="shared" si="291"/>
        <v>7.6370082328132582E-2</v>
      </c>
      <c r="BK182" s="74">
        <f t="shared" si="324"/>
        <v>7.6370082328132582E-2</v>
      </c>
      <c r="BL182" s="67">
        <f t="shared" si="242"/>
        <v>2169.6342742220004</v>
      </c>
      <c r="BM182" s="67">
        <f>SUMIFS($BL$3:$BL182,$D$3:$D182,D182)</f>
        <v>13905.046660434</v>
      </c>
      <c r="BN182" s="67">
        <f t="shared" si="292"/>
        <v>13905.046660434</v>
      </c>
      <c r="BO182" s="71">
        <f t="shared" si="317"/>
        <v>6.8539435557809059E-2</v>
      </c>
      <c r="BP182" s="71">
        <f t="shared" si="317"/>
        <v>5.435812787185057E-2</v>
      </c>
      <c r="BQ182" s="71">
        <f t="shared" si="317"/>
        <v>5.435812787185057E-2</v>
      </c>
      <c r="BR182" s="67">
        <v>763.12934905400004</v>
      </c>
      <c r="BS182" s="67">
        <f t="shared" si="277"/>
        <v>1406.5049251680002</v>
      </c>
      <c r="BT182" s="67">
        <f t="shared" si="243"/>
        <v>257.95124125199999</v>
      </c>
      <c r="BU182" s="67">
        <f t="shared" si="244"/>
        <v>29.043994151</v>
      </c>
      <c r="BV182" s="67">
        <f t="shared" si="245"/>
        <v>5.158095357750736</v>
      </c>
      <c r="BW182" s="67">
        <f t="shared" si="246"/>
        <v>1.3254697113299609E-2</v>
      </c>
      <c r="BX182" s="67">
        <f t="shared" si="293"/>
        <v>1276.3669665549999</v>
      </c>
      <c r="BY182" s="67">
        <f t="shared" si="247"/>
        <v>443.08974065400002</v>
      </c>
      <c r="BZ182" s="67">
        <f t="shared" si="248"/>
        <v>670.24088352800004</v>
      </c>
      <c r="CA182" s="67">
        <f t="shared" si="249"/>
        <v>247.27638509200003</v>
      </c>
      <c r="CB182" s="40">
        <f t="shared" si="250"/>
        <v>-419.09478021900077</v>
      </c>
      <c r="CC182" s="40">
        <f>SUMIFS($CB$3:$CB182,$D$3:$D182,D182)</f>
        <v>2950.5831756159996</v>
      </c>
      <c r="CD182" s="40">
        <f t="shared" si="279"/>
        <v>2950.5831756159996</v>
      </c>
      <c r="CE182" s="73">
        <f t="shared" si="318"/>
        <v>-0.22455312428684349</v>
      </c>
      <c r="CF182" s="73">
        <f t="shared" si="318"/>
        <v>0.28968518805358645</v>
      </c>
      <c r="CG182" s="73">
        <f t="shared" si="318"/>
        <v>0.28968518805358645</v>
      </c>
      <c r="CH182" s="14">
        <f t="shared" si="251"/>
        <v>-74.429530217721904</v>
      </c>
      <c r="CI182" s="14">
        <f t="shared" si="252"/>
        <v>-0.19126069040943056</v>
      </c>
      <c r="CJ182" s="14">
        <f t="shared" si="294"/>
        <v>526.68052534095636</v>
      </c>
      <c r="CK182" s="264">
        <f t="shared" si="295"/>
        <v>1.3465464184112994</v>
      </c>
      <c r="CL182" s="81">
        <f t="shared" si="253"/>
        <v>-390.05078606800078</v>
      </c>
      <c r="CM182" s="81">
        <f t="shared" si="254"/>
        <v>-0.17800599329613093</v>
      </c>
      <c r="CN182" s="40">
        <f t="shared" si="255"/>
        <v>816.36754835000011</v>
      </c>
      <c r="CO182" s="40">
        <f>SUMIFS($CN$3:$CN182,$D$3:$D182,D182)</f>
        <v>5338.5771111909999</v>
      </c>
      <c r="CP182" s="40">
        <f t="shared" si="296"/>
        <v>5338.5771111909999</v>
      </c>
      <c r="CQ182" s="73">
        <f t="shared" si="319"/>
        <v>0.25594854547787427</v>
      </c>
      <c r="CR182" s="73">
        <f t="shared" si="319"/>
        <v>0.1856180342309528</v>
      </c>
      <c r="CS182" s="73">
        <f t="shared" si="319"/>
        <v>0.1856180342309528</v>
      </c>
      <c r="CT182" s="40">
        <f t="shared" si="256"/>
        <v>144.98355974973578</v>
      </c>
      <c r="CU182" s="40">
        <f t="shared" si="257"/>
        <v>0.37256255218374162</v>
      </c>
      <c r="CV182" s="40">
        <f t="shared" si="258"/>
        <v>2.4363461257064865</v>
      </c>
      <c r="CW182" s="40">
        <f t="shared" si="297"/>
        <v>950.18265512009589</v>
      </c>
      <c r="CX182" s="267">
        <f t="shared" si="298"/>
        <v>2.4363461257064865</v>
      </c>
      <c r="CY182" s="67">
        <v>323.10073052500007</v>
      </c>
      <c r="CZ182" s="67">
        <f t="shared" si="259"/>
        <v>57.381377008351073</v>
      </c>
      <c r="DA182" s="67">
        <f t="shared" si="299"/>
        <v>595.32454070329493</v>
      </c>
      <c r="DB182" s="67">
        <v>0</v>
      </c>
      <c r="DC182" s="67">
        <f t="shared" si="260"/>
        <v>0</v>
      </c>
      <c r="DD182" s="67">
        <f t="shared" si="261"/>
        <v>493.26681782500003</v>
      </c>
      <c r="DE182" s="67">
        <f t="shared" si="262"/>
        <v>87.602182741384709</v>
      </c>
      <c r="DF182" s="81">
        <f t="shared" si="263"/>
        <v>4633.6040672490008</v>
      </c>
      <c r="DG182" s="81">
        <f t="shared" si="264"/>
        <v>2.1146202597008865</v>
      </c>
      <c r="DH182" s="40">
        <f t="shared" si="265"/>
        <v>-1235.4623285690009</v>
      </c>
      <c r="DI182" s="40">
        <f>SUMIFS($DH$3:$DH182,$D$3:$D182,D182)</f>
        <v>-2387.9939355750007</v>
      </c>
      <c r="DJ182" s="40">
        <f t="shared" si="280"/>
        <v>-2387.9939355750007</v>
      </c>
      <c r="DK182" s="40">
        <f t="shared" si="266"/>
        <v>-219.41308996745769</v>
      </c>
      <c r="DL182" s="40">
        <f t="shared" si="300"/>
        <v>-423.50212977913964</v>
      </c>
      <c r="DM182" s="73">
        <f t="shared" si="320"/>
        <v>3.7805420773885379E-2</v>
      </c>
      <c r="DN182" s="73">
        <f t="shared" si="320"/>
        <v>7.8126485028871873E-2</v>
      </c>
      <c r="DO182" s="73">
        <f t="shared" si="320"/>
        <v>7.8126485028871873E-2</v>
      </c>
      <c r="DP182" s="67">
        <f t="shared" si="267"/>
        <v>-0.56382324259317218</v>
      </c>
      <c r="DQ182" s="264">
        <f t="shared" si="301"/>
        <v>-1.089799707295187</v>
      </c>
      <c r="DR182" s="81">
        <f t="shared" si="268"/>
        <v>-1206.4183344180008</v>
      </c>
      <c r="DS182" s="81">
        <f t="shared" si="302"/>
        <v>-1111.6269690200004</v>
      </c>
      <c r="DT182" s="81">
        <f t="shared" si="269"/>
        <v>-0.55056854547987255</v>
      </c>
      <c r="DU182" s="264">
        <f t="shared" si="303"/>
        <v>-0.50730897068535885</v>
      </c>
      <c r="DV182" s="70">
        <v>2105.1143191709998</v>
      </c>
      <c r="DW182" s="70">
        <v>2323.9721055220002</v>
      </c>
      <c r="DX182" s="217">
        <v>100</v>
      </c>
      <c r="DY182" s="218">
        <f t="shared" si="270"/>
        <v>3398.1417386799999</v>
      </c>
      <c r="DZ182" s="218">
        <f t="shared" si="304"/>
        <v>31709.555764291625</v>
      </c>
      <c r="EA182" s="71">
        <f t="shared" si="325"/>
        <v>5.4739870700019067E-2</v>
      </c>
      <c r="EB182" s="219">
        <f t="shared" si="271"/>
        <v>1738.8577076250001</v>
      </c>
      <c r="EC182" s="219">
        <f t="shared" si="305"/>
        <v>22170.994223686244</v>
      </c>
      <c r="ED182" s="71">
        <f t="shared" si="326"/>
        <v>7.6360938771981912E-2</v>
      </c>
      <c r="EE182" s="219">
        <f t="shared" si="272"/>
        <v>3817.2365188990007</v>
      </c>
      <c r="EF182" s="219">
        <f t="shared" si="306"/>
        <v>28693.441911462764</v>
      </c>
      <c r="EG182" s="71">
        <f t="shared" si="327"/>
        <v>3.8230571914847244E-2</v>
      </c>
      <c r="EH182" s="219">
        <f t="shared" si="273"/>
        <v>816.36754835000011</v>
      </c>
      <c r="EI182" s="219">
        <f t="shared" si="307"/>
        <v>5437.2839052523668</v>
      </c>
      <c r="EJ182" s="74">
        <f t="shared" si="328"/>
        <v>0.14243250408296304</v>
      </c>
    </row>
    <row r="183" spans="1:140">
      <c r="A183" s="72">
        <v>43101</v>
      </c>
      <c r="B183" s="87">
        <f t="shared" si="220"/>
        <v>1</v>
      </c>
      <c r="C183" t="str">
        <f t="shared" si="221"/>
        <v>Enero</v>
      </c>
      <c r="D183">
        <f t="shared" si="274"/>
        <v>2018</v>
      </c>
      <c r="E183" s="65">
        <f t="shared" si="222"/>
        <v>230576.47747041125</v>
      </c>
      <c r="F183" s="65">
        <f t="shared" si="223"/>
        <v>5619.7988636363634</v>
      </c>
      <c r="G183" s="40">
        <f t="shared" si="224"/>
        <v>2401.1146874629999</v>
      </c>
      <c r="H183" s="67">
        <f t="shared" si="275"/>
        <v>1.041352836076318</v>
      </c>
      <c r="I183" s="67">
        <f>SUMIFS($G$3:$G183,$D$3:$D183,D183)</f>
        <v>2401.1146874629999</v>
      </c>
      <c r="J183" s="14">
        <f t="shared" si="281"/>
        <v>31355.210713838998</v>
      </c>
      <c r="K183" s="14">
        <f t="shared" si="282"/>
        <v>13.598616414747969</v>
      </c>
      <c r="L183" s="71">
        <f t="shared" si="308"/>
        <v>0.12140731924710102</v>
      </c>
      <c r="M183" s="71">
        <f t="shared" si="309"/>
        <v>0.12140731924710102</v>
      </c>
      <c r="N183" s="71">
        <f t="shared" si="321"/>
        <v>0.10124870170553746</v>
      </c>
      <c r="O183" s="67">
        <f t="shared" si="225"/>
        <v>1871.333058213</v>
      </c>
      <c r="P183" s="67">
        <f t="shared" si="226"/>
        <v>0.81158888310848576</v>
      </c>
      <c r="Q183" s="67">
        <f>SUMIFS($O$3:$O183,$D$3:$D183,D183)</f>
        <v>1871.333058213</v>
      </c>
      <c r="R183" s="67">
        <f t="shared" si="278"/>
        <v>22018.146000138004</v>
      </c>
      <c r="S183" s="71">
        <f t="shared" si="310"/>
        <v>0.18179620496906224</v>
      </c>
      <c r="T183" s="71">
        <f t="shared" si="311"/>
        <v>0.18179620496906224</v>
      </c>
      <c r="U183" s="71">
        <f t="shared" si="311"/>
        <v>0.12455718813138472</v>
      </c>
      <c r="V183" s="67">
        <v>1001.5509066320001</v>
      </c>
      <c r="W183" s="67">
        <f t="shared" si="283"/>
        <v>12550.875191714003</v>
      </c>
      <c r="X183" s="71">
        <f t="shared" si="322"/>
        <v>6.3719117712186302E-2</v>
      </c>
      <c r="Y183" s="71">
        <f t="shared" si="312"/>
        <v>7.5070632508126733E-2</v>
      </c>
      <c r="Z183" s="67">
        <v>853.63042299800009</v>
      </c>
      <c r="AA183" s="67">
        <f t="shared" si="284"/>
        <v>9411.0497405829992</v>
      </c>
      <c r="AB183" s="71">
        <f t="shared" si="323"/>
        <v>0.21667098587577716</v>
      </c>
      <c r="AC183" s="71">
        <f t="shared" si="313"/>
        <v>0.30057228238211886</v>
      </c>
      <c r="AD183" s="67">
        <v>622.8346275450001</v>
      </c>
      <c r="AE183" s="67">
        <v>422.11502287700006</v>
      </c>
      <c r="AF183" s="71">
        <f t="shared" si="314"/>
        <v>2.4516594259715863E-2</v>
      </c>
      <c r="AG183" s="71">
        <f t="shared" si="315"/>
        <v>0.24897799777298713</v>
      </c>
      <c r="AH183" s="67">
        <f t="shared" si="227"/>
        <v>123.437768107</v>
      </c>
      <c r="AI183" s="67">
        <f t="shared" si="228"/>
        <v>5.3534414898345456E-2</v>
      </c>
      <c r="AJ183" s="67">
        <f t="shared" si="229"/>
        <v>47.868066349999999</v>
      </c>
      <c r="AK183" s="67">
        <f t="shared" si="230"/>
        <v>2.0760168979571073E-2</v>
      </c>
      <c r="AL183" s="67">
        <f t="shared" si="231"/>
        <v>358.47579479299998</v>
      </c>
      <c r="AM183" s="67">
        <f t="shared" si="232"/>
        <v>63.788011544783934</v>
      </c>
      <c r="AN183" s="67">
        <v>170.06075723800001</v>
      </c>
      <c r="AO183" s="67">
        <f t="shared" si="233"/>
        <v>30.261004239564549</v>
      </c>
      <c r="AP183" s="81">
        <f>SUMIFS($AO$3:$AO183,$D$3:$D183,D183)</f>
        <v>30.261004239564549</v>
      </c>
      <c r="AQ183" s="67">
        <v>56.125999999999998</v>
      </c>
      <c r="AR183" s="67">
        <f t="shared" si="234"/>
        <v>9.9871901756432155</v>
      </c>
      <c r="AS183" s="81">
        <f>SUMIFS($AR$3:$AR183,$D$3:$D183,D183)</f>
        <v>9.9871901756432155</v>
      </c>
      <c r="AT183" s="67">
        <f t="shared" si="276"/>
        <v>132.28903755499996</v>
      </c>
      <c r="AU183" s="79">
        <f t="shared" si="235"/>
        <v>226.18675723800001</v>
      </c>
      <c r="AV183" s="40">
        <f t="shared" si="236"/>
        <v>1855.585828383</v>
      </c>
      <c r="AW183" s="67">
        <f t="shared" si="237"/>
        <v>0.80475937907461459</v>
      </c>
      <c r="AX183" s="67">
        <f>SUMIFS($AV$3:$AV183,$D$3:$D183,D183)</f>
        <v>1855.585828383</v>
      </c>
      <c r="AY183" s="67">
        <f t="shared" si="285"/>
        <v>27777.246960158998</v>
      </c>
      <c r="AZ183" s="67">
        <f t="shared" si="286"/>
        <v>12.046869335890309</v>
      </c>
      <c r="BA183" s="262">
        <f t="shared" si="238"/>
        <v>1851.8457540070001</v>
      </c>
      <c r="BB183" s="262">
        <f t="shared" si="239"/>
        <v>0.80313732533477467</v>
      </c>
      <c r="BC183" s="262">
        <f t="shared" si="287"/>
        <v>25526.955237042002</v>
      </c>
      <c r="BD183" s="262">
        <f t="shared" si="288"/>
        <v>11.070927753381847</v>
      </c>
      <c r="BE183" s="260">
        <f t="shared" si="240"/>
        <v>1701.0054946540001</v>
      </c>
      <c r="BF183" s="260">
        <f t="shared" si="241"/>
        <v>0.73771857099876192</v>
      </c>
      <c r="BG183" s="260">
        <f t="shared" si="289"/>
        <v>24417.674297801001</v>
      </c>
      <c r="BH183" s="260">
        <f t="shared" si="290"/>
        <v>10.589837508873559</v>
      </c>
      <c r="BI183" s="71">
        <f t="shared" si="316"/>
        <v>-0.16528366400920247</v>
      </c>
      <c r="BJ183" s="71">
        <f t="shared" si="291"/>
        <v>-0.16528366400920247</v>
      </c>
      <c r="BK183" s="74">
        <f t="shared" si="324"/>
        <v>5.1917533164280272E-2</v>
      </c>
      <c r="BL183" s="67">
        <f t="shared" si="242"/>
        <v>1114.4111813430002</v>
      </c>
      <c r="BM183" s="67">
        <f>SUMIFS($BL$3:$BL183,$D$3:$D183,D183)</f>
        <v>1114.4111813430002</v>
      </c>
      <c r="BN183" s="67">
        <f t="shared" si="292"/>
        <v>14033.883713429001</v>
      </c>
      <c r="BO183" s="71">
        <f t="shared" si="317"/>
        <v>0.13072284396400891</v>
      </c>
      <c r="BP183" s="71">
        <f t="shared" si="317"/>
        <v>0.13072284396400891</v>
      </c>
      <c r="BQ183" s="71">
        <f t="shared" si="317"/>
        <v>6.2343124316413201E-2</v>
      </c>
      <c r="BR183" s="67">
        <v>829.64021034400002</v>
      </c>
      <c r="BS183" s="67">
        <f t="shared" si="277"/>
        <v>284.77097099900016</v>
      </c>
      <c r="BT183" s="67">
        <f t="shared" si="243"/>
        <v>96.853152843000004</v>
      </c>
      <c r="BU183" s="67">
        <f t="shared" si="244"/>
        <v>150.84025935300002</v>
      </c>
      <c r="BV183" s="67">
        <f t="shared" si="245"/>
        <v>26.840864417591789</v>
      </c>
      <c r="BW183" s="67">
        <f t="shared" si="246"/>
        <v>6.5418754336012699E-2</v>
      </c>
      <c r="BX183" s="67">
        <f t="shared" si="293"/>
        <v>1109.2809392409999</v>
      </c>
      <c r="BY183" s="67">
        <f t="shared" si="247"/>
        <v>128.55491450700001</v>
      </c>
      <c r="BZ183" s="67">
        <f t="shared" si="248"/>
        <v>349.39086182900002</v>
      </c>
      <c r="CA183" s="67">
        <f t="shared" si="249"/>
        <v>15.535458508000001</v>
      </c>
      <c r="CB183" s="40">
        <f t="shared" si="250"/>
        <v>545.52885907999985</v>
      </c>
      <c r="CC183" s="40">
        <f>SUMIFS($CB$3:$CB183,$D$3:$D183,D183)</f>
        <v>545.52885907999985</v>
      </c>
      <c r="CD183" s="40">
        <f t="shared" si="279"/>
        <v>3577.9637536800001</v>
      </c>
      <c r="CE183" s="73">
        <f t="shared" si="318"/>
        <v>-7.6648430338601887</v>
      </c>
      <c r="CF183" s="73">
        <f t="shared" si="318"/>
        <v>-7.6648430338601887</v>
      </c>
      <c r="CG183" s="73">
        <f t="shared" si="318"/>
        <v>0.73173215568131766</v>
      </c>
      <c r="CH183" s="14">
        <f t="shared" si="251"/>
        <v>97.07266617848461</v>
      </c>
      <c r="CI183" s="14">
        <f t="shared" si="252"/>
        <v>0.23659345700170345</v>
      </c>
      <c r="CJ183" s="14">
        <f t="shared" si="294"/>
        <v>637.97719410184084</v>
      </c>
      <c r="CK183" s="264">
        <f t="shared" si="295"/>
        <v>1.5517470788576613</v>
      </c>
      <c r="CL183" s="81">
        <f t="shared" si="253"/>
        <v>696.36911843299981</v>
      </c>
      <c r="CM183" s="81">
        <f t="shared" si="254"/>
        <v>0.30201221133771611</v>
      </c>
      <c r="CN183" s="40">
        <f t="shared" si="255"/>
        <v>174.05071023900004</v>
      </c>
      <c r="CO183" s="40">
        <f>SUMIFS($CN$3:$CN183,$D$3:$D183,D183)</f>
        <v>174.05071023900004</v>
      </c>
      <c r="CP183" s="40">
        <f t="shared" si="296"/>
        <v>5133.3630940440007</v>
      </c>
      <c r="CQ183" s="73">
        <f t="shared" si="319"/>
        <v>-0.54108384547488275</v>
      </c>
      <c r="CR183" s="73">
        <f t="shared" si="319"/>
        <v>-0.54108384547488275</v>
      </c>
      <c r="CS183" s="73">
        <f t="shared" si="319"/>
        <v>5.9481635968191782E-2</v>
      </c>
      <c r="CT183" s="40">
        <f t="shared" si="256"/>
        <v>30.970985699366878</v>
      </c>
      <c r="CU183" s="40">
        <f t="shared" si="257"/>
        <v>7.5485024382565269E-2</v>
      </c>
      <c r="CV183" s="40">
        <f t="shared" si="258"/>
        <v>7.5485024382565269E-2</v>
      </c>
      <c r="CW183" s="40">
        <f t="shared" si="297"/>
        <v>915.24589289780863</v>
      </c>
      <c r="CX183" s="267">
        <f t="shared" si="298"/>
        <v>2.2263169037712185</v>
      </c>
      <c r="CY183" s="67">
        <v>116.523370926</v>
      </c>
      <c r="CZ183" s="67">
        <f t="shared" si="259"/>
        <v>20.734437967162769</v>
      </c>
      <c r="DA183" s="67">
        <f t="shared" si="299"/>
        <v>561.029259465677</v>
      </c>
      <c r="DB183" s="67">
        <v>0</v>
      </c>
      <c r="DC183" s="67">
        <f t="shared" si="260"/>
        <v>0</v>
      </c>
      <c r="DD183" s="67">
        <f t="shared" si="261"/>
        <v>57.527339313000041</v>
      </c>
      <c r="DE183" s="67">
        <f t="shared" si="262"/>
        <v>10.236547732204109</v>
      </c>
      <c r="DF183" s="81">
        <f t="shared" si="263"/>
        <v>2029.636538622</v>
      </c>
      <c r="DG183" s="81">
        <f t="shared" si="264"/>
        <v>0.8802444034571798</v>
      </c>
      <c r="DH183" s="40">
        <f t="shared" si="265"/>
        <v>371.47814884099978</v>
      </c>
      <c r="DI183" s="40">
        <f>SUMIFS($DH$3:$DH183,$D$3:$D183,D183)</f>
        <v>371.47814884099978</v>
      </c>
      <c r="DJ183" s="40">
        <f t="shared" si="280"/>
        <v>-1555.3993403640002</v>
      </c>
      <c r="DK183" s="40">
        <f t="shared" si="266"/>
        <v>66.101680479117718</v>
      </c>
      <c r="DL183" s="40">
        <f t="shared" si="300"/>
        <v>-277.26869879596774</v>
      </c>
      <c r="DM183" s="73">
        <f t="shared" si="320"/>
        <v>-1.8056059413307608</v>
      </c>
      <c r="DN183" s="73">
        <f t="shared" si="320"/>
        <v>-1.8056059413307608</v>
      </c>
      <c r="DO183" s="73">
        <f t="shared" si="320"/>
        <v>-0.44031183302444288</v>
      </c>
      <c r="DP183" s="67">
        <f t="shared" si="267"/>
        <v>0.16110843261913815</v>
      </c>
      <c r="DQ183" s="264">
        <f t="shared" si="301"/>
        <v>-0.67456982491355699</v>
      </c>
      <c r="DR183" s="81">
        <f t="shared" si="268"/>
        <v>522.31840819399986</v>
      </c>
      <c r="DS183" s="81">
        <f t="shared" si="302"/>
        <v>-446.11840112299979</v>
      </c>
      <c r="DT183" s="81">
        <f t="shared" si="269"/>
        <v>0.22652718695515089</v>
      </c>
      <c r="DU183" s="264">
        <f t="shared" si="303"/>
        <v>-0.19347958040526833</v>
      </c>
      <c r="DV183" s="70">
        <v>1094.2546072780001</v>
      </c>
      <c r="DW183" s="70">
        <v>1206.374835546</v>
      </c>
      <c r="DX183" s="217">
        <v>100.8</v>
      </c>
      <c r="DY183" s="218">
        <f t="shared" si="270"/>
        <v>2382.0582216894841</v>
      </c>
      <c r="DZ183" s="218">
        <f t="shared" si="304"/>
        <v>31867.272263663497</v>
      </c>
      <c r="EA183" s="71">
        <f t="shared" si="325"/>
        <v>6.0110604203234219E-2</v>
      </c>
      <c r="EB183" s="219">
        <f t="shared" si="271"/>
        <v>1856.4812085446431</v>
      </c>
      <c r="EC183" s="219">
        <f t="shared" si="305"/>
        <v>22382.49593706365</v>
      </c>
      <c r="ED183" s="71">
        <f t="shared" si="326"/>
        <v>8.2557924780745973E-2</v>
      </c>
      <c r="EE183" s="219">
        <f t="shared" si="272"/>
        <v>1840.8589567291667</v>
      </c>
      <c r="EF183" s="219">
        <f t="shared" si="306"/>
        <v>28224.927654819941</v>
      </c>
      <c r="EG183" s="71">
        <f t="shared" si="327"/>
        <v>1.2864624372192379E-2</v>
      </c>
      <c r="EH183" s="219">
        <f t="shared" si="273"/>
        <v>172.66935539583338</v>
      </c>
      <c r="EI183" s="219">
        <f t="shared" si="307"/>
        <v>5215.9548733905394</v>
      </c>
      <c r="EJ183" s="74">
        <f t="shared" si="328"/>
        <v>1.9867556991506552E-2</v>
      </c>
    </row>
    <row r="184" spans="1:140">
      <c r="A184" s="66">
        <v>43132</v>
      </c>
      <c r="B184" s="86">
        <f t="shared" si="220"/>
        <v>2</v>
      </c>
      <c r="C184" t="str">
        <f t="shared" si="221"/>
        <v>Febrero</v>
      </c>
      <c r="D184">
        <f t="shared" si="274"/>
        <v>2018</v>
      </c>
      <c r="E184" s="65">
        <f t="shared" si="222"/>
        <v>230576.47747041125</v>
      </c>
      <c r="F184" s="65">
        <f t="shared" si="223"/>
        <v>5583.5902631578947</v>
      </c>
      <c r="G184" s="40">
        <f t="shared" si="224"/>
        <v>2027.9859141850002</v>
      </c>
      <c r="H184" s="67">
        <f t="shared" si="275"/>
        <v>0.87952853492839123</v>
      </c>
      <c r="I184" s="67">
        <f>SUMIFS($G$3:$G184,$D$3:$D184,D184)</f>
        <v>4429.1006016480005</v>
      </c>
      <c r="J184" s="14">
        <f t="shared" si="281"/>
        <v>31183.098576004995</v>
      </c>
      <c r="K184" s="14">
        <f t="shared" si="282"/>
        <v>13.523972140656268</v>
      </c>
      <c r="L184" s="71">
        <f t="shared" si="308"/>
        <v>2.0233894077576142E-2</v>
      </c>
      <c r="M184" s="71">
        <f t="shared" si="309"/>
        <v>-7.8229303314938381E-2</v>
      </c>
      <c r="N184" s="71">
        <f t="shared" si="321"/>
        <v>9.9315974373662685E-2</v>
      </c>
      <c r="O184" s="67">
        <f t="shared" si="225"/>
        <v>1435.5580623780002</v>
      </c>
      <c r="P184" s="67">
        <f t="shared" si="226"/>
        <v>0.62259519189775903</v>
      </c>
      <c r="Q184" s="67">
        <f>SUMIFS($O$3:$O184,$D$3:$D184,D184)</f>
        <v>3306.8911205909999</v>
      </c>
      <c r="R184" s="67">
        <f t="shared" si="278"/>
        <v>22188.556338368002</v>
      </c>
      <c r="S184" s="71">
        <f t="shared" si="310"/>
        <v>0.13469600029890705</v>
      </c>
      <c r="T184" s="71">
        <f t="shared" si="311"/>
        <v>0.16087770175166183</v>
      </c>
      <c r="U184" s="71">
        <f t="shared" si="311"/>
        <v>0.12806371024726304</v>
      </c>
      <c r="V184" s="67">
        <v>737.92395900200006</v>
      </c>
      <c r="W184" s="67">
        <f t="shared" si="283"/>
        <v>12622.649704301002</v>
      </c>
      <c r="X184" s="71">
        <f t="shared" si="322"/>
        <v>7.1464163795627922E-2</v>
      </c>
      <c r="Y184" s="71">
        <f t="shared" si="312"/>
        <v>0.10774536100460197</v>
      </c>
      <c r="Z184" s="67">
        <v>765.70108818400001</v>
      </c>
      <c r="AA184" s="67">
        <f t="shared" si="284"/>
        <v>9552.3626456499987</v>
      </c>
      <c r="AB184" s="71">
        <f t="shared" si="323"/>
        <v>0.22740219228324832</v>
      </c>
      <c r="AC184" s="71">
        <f t="shared" si="313"/>
        <v>0.22632219649249907</v>
      </c>
      <c r="AD184" s="67">
        <v>541.15032494399998</v>
      </c>
      <c r="AE184" s="67">
        <v>373.91785554799998</v>
      </c>
      <c r="AF184" s="71">
        <f t="shared" si="314"/>
        <v>0.10654155946696453</v>
      </c>
      <c r="AG184" s="71">
        <f t="shared" si="315"/>
        <v>0.19374871241291824</v>
      </c>
      <c r="AH184" s="67">
        <f t="shared" si="227"/>
        <v>110.876294112</v>
      </c>
      <c r="AI184" s="67">
        <f t="shared" si="228"/>
        <v>4.8086559101080985E-2</v>
      </c>
      <c r="AJ184" s="67">
        <f t="shared" si="229"/>
        <v>67.105506161999998</v>
      </c>
      <c r="AK184" s="67">
        <f t="shared" si="230"/>
        <v>2.9103361669063282E-2</v>
      </c>
      <c r="AL184" s="67">
        <f t="shared" si="231"/>
        <v>414.446051533</v>
      </c>
      <c r="AM184" s="67">
        <f t="shared" si="232"/>
        <v>74.225727891896383</v>
      </c>
      <c r="AN184" s="67">
        <v>296.21170094299998</v>
      </c>
      <c r="AO184" s="67">
        <f t="shared" si="233"/>
        <v>53.050400724689347</v>
      </c>
      <c r="AP184" s="81">
        <f>SUMIFS($AO$3:$AO184,$D$3:$D184,D184)</f>
        <v>83.311404964253896</v>
      </c>
      <c r="AQ184" s="67">
        <v>0</v>
      </c>
      <c r="AR184" s="67">
        <f t="shared" si="234"/>
        <v>0</v>
      </c>
      <c r="AS184" s="81">
        <f>SUMIFS($AR$3:$AR184,$D$3:$D184,D184)</f>
        <v>9.9871901756432155</v>
      </c>
      <c r="AT184" s="67">
        <f t="shared" si="276"/>
        <v>118.23435059000002</v>
      </c>
      <c r="AU184" s="79">
        <f t="shared" si="235"/>
        <v>296.21170094299998</v>
      </c>
      <c r="AV184" s="40">
        <f t="shared" si="236"/>
        <v>2680.6870775860002</v>
      </c>
      <c r="AW184" s="67">
        <f t="shared" si="237"/>
        <v>1.1626021470164924</v>
      </c>
      <c r="AX184" s="67">
        <f>SUMIFS($AV$3:$AV184,$D$3:$D184,D184)</f>
        <v>4536.272905969</v>
      </c>
      <c r="AY184" s="67">
        <f t="shared" si="285"/>
        <v>28477.727389375999</v>
      </c>
      <c r="AZ184" s="67">
        <f t="shared" si="286"/>
        <v>12.350664604558549</v>
      </c>
      <c r="BA184" s="262">
        <f t="shared" si="238"/>
        <v>2406.991061963</v>
      </c>
      <c r="BB184" s="262">
        <f t="shared" si="239"/>
        <v>1.0439013937455426</v>
      </c>
      <c r="BC184" s="262">
        <f t="shared" si="287"/>
        <v>25985.370948809003</v>
      </c>
      <c r="BD184" s="262">
        <f t="shared" si="288"/>
        <v>11.269740623105658</v>
      </c>
      <c r="BE184" s="260">
        <f t="shared" si="240"/>
        <v>2217.439721794</v>
      </c>
      <c r="BF184" s="260">
        <f t="shared" si="241"/>
        <v>0.96169381461669401</v>
      </c>
      <c r="BG184" s="260">
        <f t="shared" si="289"/>
        <v>24723.536281485998</v>
      </c>
      <c r="BH184" s="260">
        <f t="shared" si="290"/>
        <v>10.72248850044066</v>
      </c>
      <c r="BI184" s="71">
        <f t="shared" si="316"/>
        <v>0.35374107535390409</v>
      </c>
      <c r="BJ184" s="71">
        <f t="shared" si="291"/>
        <v>7.9237479508485142E-2</v>
      </c>
      <c r="BK184" s="74">
        <f t="shared" si="324"/>
        <v>8.8354855807078136E-2</v>
      </c>
      <c r="BL184" s="67">
        <f t="shared" si="242"/>
        <v>1169.8172041560001</v>
      </c>
      <c r="BM184" s="67">
        <f>SUMIFS($BL$3:$BL184,$D$3:$D184,D184)</f>
        <v>2284.2283854990001</v>
      </c>
      <c r="BN184" s="67">
        <f t="shared" si="292"/>
        <v>14178.353647987002</v>
      </c>
      <c r="BO184" s="71">
        <f t="shared" si="317"/>
        <v>0.14089854124704648</v>
      </c>
      <c r="BP184" s="71">
        <f t="shared" si="317"/>
        <v>0.13591132295482145</v>
      </c>
      <c r="BQ184" s="71">
        <f t="shared" si="317"/>
        <v>7.0673135515063157E-2</v>
      </c>
      <c r="BR184" s="67">
        <v>838.38059147199999</v>
      </c>
      <c r="BS184" s="67">
        <f t="shared" si="277"/>
        <v>331.43661268400012</v>
      </c>
      <c r="BT184" s="67">
        <f t="shared" si="243"/>
        <v>273.13358728399999</v>
      </c>
      <c r="BU184" s="67">
        <f t="shared" si="244"/>
        <v>189.55134016899999</v>
      </c>
      <c r="BV184" s="67">
        <f t="shared" si="245"/>
        <v>33.947931570071184</v>
      </c>
      <c r="BW184" s="67">
        <f t="shared" si="246"/>
        <v>8.2207579128848546E-2</v>
      </c>
      <c r="BX184" s="67">
        <f t="shared" si="293"/>
        <v>1261.8346673230001</v>
      </c>
      <c r="BY184" s="67">
        <f t="shared" si="247"/>
        <v>598.01845786000001</v>
      </c>
      <c r="BZ184" s="67">
        <f t="shared" si="248"/>
        <v>433.68759</v>
      </c>
      <c r="CA184" s="67">
        <f t="shared" si="249"/>
        <v>16.478898116999996</v>
      </c>
      <c r="CB184" s="40">
        <f t="shared" si="250"/>
        <v>-652.70116340100003</v>
      </c>
      <c r="CC184" s="40">
        <f>SUMIFS($CB$3:$CB184,$D$3:$D184,D184)</f>
        <v>-107.17230432100018</v>
      </c>
      <c r="CD184" s="40">
        <f t="shared" si="279"/>
        <v>2705.371186629</v>
      </c>
      <c r="CE184" s="73">
        <f t="shared" si="318"/>
        <v>-3.9682886759861775</v>
      </c>
      <c r="CF184" s="73">
        <f t="shared" si="318"/>
        <v>-1.7763876350508512</v>
      </c>
      <c r="CG184" s="73">
        <f t="shared" si="318"/>
        <v>0.22967905007465017</v>
      </c>
      <c r="CH184" s="14">
        <f t="shared" si="251"/>
        <v>-116.89632165664209</v>
      </c>
      <c r="CI184" s="14">
        <f t="shared" si="252"/>
        <v>-0.28307361208810122</v>
      </c>
      <c r="CJ184" s="14">
        <f t="shared" si="294"/>
        <v>482.34541184318044</v>
      </c>
      <c r="CK184" s="264">
        <f t="shared" si="295"/>
        <v>1.1733075360977214</v>
      </c>
      <c r="CL184" s="81">
        <f t="shared" si="253"/>
        <v>-463.14982323200002</v>
      </c>
      <c r="CM184" s="81">
        <f t="shared" si="254"/>
        <v>-0.20086603295925268</v>
      </c>
      <c r="CN184" s="40">
        <f t="shared" si="255"/>
        <v>134.95338517799999</v>
      </c>
      <c r="CO184" s="40">
        <f>SUMIFS($CN$3:$CN184,$D$3:$D184,D184)</f>
        <v>309.00409541700003</v>
      </c>
      <c r="CP184" s="40">
        <f t="shared" si="296"/>
        <v>5021.9814593290002</v>
      </c>
      <c r="CQ184" s="73">
        <f t="shared" si="319"/>
        <v>-0.45215509659722997</v>
      </c>
      <c r="CR184" s="73">
        <f t="shared" si="319"/>
        <v>-0.50606742288341611</v>
      </c>
      <c r="CS184" s="73">
        <f t="shared" si="319"/>
        <v>2.9649526374946111E-2</v>
      </c>
      <c r="CT184" s="40">
        <f t="shared" si="256"/>
        <v>24.169643332975298</v>
      </c>
      <c r="CU184" s="40">
        <f t="shared" si="257"/>
        <v>5.8528687166416571E-2</v>
      </c>
      <c r="CV184" s="40">
        <f t="shared" si="258"/>
        <v>0.13401371154898184</v>
      </c>
      <c r="CW184" s="40">
        <f t="shared" si="297"/>
        <v>896.02184143610032</v>
      </c>
      <c r="CX184" s="267">
        <f t="shared" si="298"/>
        <v>2.1780111806823168</v>
      </c>
      <c r="CY184" s="67">
        <v>96.013302838000001</v>
      </c>
      <c r="CZ184" s="67">
        <f t="shared" si="259"/>
        <v>17.195621152849071</v>
      </c>
      <c r="DA184" s="67">
        <f t="shared" si="299"/>
        <v>543.62899568468845</v>
      </c>
      <c r="DB184" s="67">
        <v>0</v>
      </c>
      <c r="DC184" s="67">
        <f t="shared" si="260"/>
        <v>0</v>
      </c>
      <c r="DD184" s="67">
        <f t="shared" si="261"/>
        <v>38.940082339999989</v>
      </c>
      <c r="DE184" s="67">
        <f t="shared" si="262"/>
        <v>6.9740221801262257</v>
      </c>
      <c r="DF184" s="81">
        <f t="shared" si="263"/>
        <v>2815.6404627640004</v>
      </c>
      <c r="DG184" s="81">
        <f t="shared" si="264"/>
        <v>1.2211308341829092</v>
      </c>
      <c r="DH184" s="40">
        <f t="shared" si="265"/>
        <v>-787.65454857899999</v>
      </c>
      <c r="DI184" s="40">
        <f>SUMIFS($DH$3:$DH184,$D$3:$D184,D184)</f>
        <v>-416.17639973800021</v>
      </c>
      <c r="DJ184" s="40">
        <f t="shared" si="280"/>
        <v>-2316.6102726999998</v>
      </c>
      <c r="DK184" s="40">
        <f t="shared" si="266"/>
        <v>-141.06596498961736</v>
      </c>
      <c r="DL184" s="40">
        <f t="shared" si="300"/>
        <v>-413.6764295929197</v>
      </c>
      <c r="DM184" s="73">
        <f t="shared" si="320"/>
        <v>28.786188898710055</v>
      </c>
      <c r="DN184" s="73">
        <f t="shared" si="320"/>
        <v>-0.14640998791498894</v>
      </c>
      <c r="DO184" s="73">
        <f t="shared" si="320"/>
        <v>-0.13472368028462645</v>
      </c>
      <c r="DP184" s="67">
        <f t="shared" si="267"/>
        <v>-0.34160229925451779</v>
      </c>
      <c r="DQ184" s="264">
        <f t="shared" si="301"/>
        <v>-1.0047036445845952</v>
      </c>
      <c r="DR184" s="81">
        <f t="shared" si="268"/>
        <v>-598.10320840999998</v>
      </c>
      <c r="DS184" s="81">
        <f t="shared" si="302"/>
        <v>-1054.7756053769997</v>
      </c>
      <c r="DT184" s="81">
        <f t="shared" si="269"/>
        <v>-0.25939472012566922</v>
      </c>
      <c r="DU184" s="264">
        <f t="shared" si="303"/>
        <v>-0.45745152191959992</v>
      </c>
      <c r="DV184" s="70">
        <v>1229.9928386219999</v>
      </c>
      <c r="DW184" s="70">
        <v>1347.2393756040001</v>
      </c>
      <c r="DX184" s="217">
        <v>101.1</v>
      </c>
      <c r="DY184" s="218">
        <f t="shared" si="270"/>
        <v>2005.9207855440161</v>
      </c>
      <c r="DZ184" s="218">
        <f t="shared" si="304"/>
        <v>31607.35501555448</v>
      </c>
      <c r="EA184" s="71">
        <f t="shared" si="325"/>
        <v>5.7251716075004566E-2</v>
      </c>
      <c r="EB184" s="219">
        <f t="shared" si="271"/>
        <v>1419.9387362789321</v>
      </c>
      <c r="EC184" s="219">
        <f t="shared" si="305"/>
        <v>22499.483730345535</v>
      </c>
      <c r="ED184" s="71">
        <f t="shared" si="326"/>
        <v>8.4808447764456618E-2</v>
      </c>
      <c r="EE184" s="219">
        <f t="shared" si="272"/>
        <v>2651.5203536953513</v>
      </c>
      <c r="EF184" s="219">
        <f t="shared" si="306"/>
        <v>28837.071838780688</v>
      </c>
      <c r="EG184" s="71">
        <f t="shared" si="327"/>
        <v>4.6110993456111471E-2</v>
      </c>
      <c r="EH184" s="219">
        <f t="shared" si="273"/>
        <v>133.48504963204749</v>
      </c>
      <c r="EI184" s="219">
        <f t="shared" si="307"/>
        <v>5095.7442949654542</v>
      </c>
      <c r="EJ184" s="74">
        <f t="shared" si="328"/>
        <v>-9.0763892205428798E-3</v>
      </c>
    </row>
    <row r="185" spans="1:140">
      <c r="A185" s="66">
        <v>43160</v>
      </c>
      <c r="B185" s="86">
        <f t="shared" si="220"/>
        <v>3</v>
      </c>
      <c r="C185" t="str">
        <f t="shared" si="221"/>
        <v>Marzo</v>
      </c>
      <c r="D185">
        <f t="shared" si="274"/>
        <v>2018</v>
      </c>
      <c r="E185" s="65">
        <f t="shared" si="222"/>
        <v>230576.47747041125</v>
      </c>
      <c r="F185" s="65">
        <f t="shared" si="223"/>
        <v>5531.7945</v>
      </c>
      <c r="G185" s="40">
        <f t="shared" si="224"/>
        <v>2240.7732797899998</v>
      </c>
      <c r="H185" s="67">
        <f t="shared" si="275"/>
        <v>0.97181347567318399</v>
      </c>
      <c r="I185" s="67">
        <f>SUMIFS($G$3:$G185,$D$3:$D185,D185)</f>
        <v>6669.8738814380004</v>
      </c>
      <c r="J185" s="14">
        <f t="shared" si="281"/>
        <v>31169.203458966997</v>
      </c>
      <c r="K185" s="14">
        <f t="shared" si="282"/>
        <v>13.517945889760933</v>
      </c>
      <c r="L185" s="71">
        <f t="shared" si="308"/>
        <v>1.1210776341894046E-2</v>
      </c>
      <c r="M185" s="71">
        <f t="shared" si="309"/>
        <v>-6.1628206868684643E-3</v>
      </c>
      <c r="N185" s="71">
        <f t="shared" si="321"/>
        <v>8.6580304689078069E-2</v>
      </c>
      <c r="O185" s="67">
        <f t="shared" si="225"/>
        <v>1614.228633106</v>
      </c>
      <c r="P185" s="67">
        <f t="shared" si="226"/>
        <v>0.70008382937203384</v>
      </c>
      <c r="Q185" s="67">
        <f>SUMIFS($O$3:$O185,$D$3:$D185,D185)</f>
        <v>4921.1197536969994</v>
      </c>
      <c r="R185" s="67">
        <f t="shared" si="278"/>
        <v>22318.276551600997</v>
      </c>
      <c r="S185" s="71">
        <f t="shared" si="310"/>
        <v>8.7382605242547262E-2</v>
      </c>
      <c r="T185" s="71">
        <f t="shared" si="311"/>
        <v>0.135698602626531</v>
      </c>
      <c r="U185" s="71">
        <f t="shared" si="311"/>
        <v>0.1315280835498529</v>
      </c>
      <c r="V185" s="67">
        <v>777.16701628400006</v>
      </c>
      <c r="W185" s="67">
        <f t="shared" si="283"/>
        <v>12685.123478751002</v>
      </c>
      <c r="X185" s="71">
        <f t="shared" si="322"/>
        <v>8.5622983797349894E-2</v>
      </c>
      <c r="Y185" s="71">
        <f t="shared" si="312"/>
        <v>8.7413411507409666E-2</v>
      </c>
      <c r="Z185" s="67">
        <v>828.47061246700002</v>
      </c>
      <c r="AA185" s="67">
        <f t="shared" si="284"/>
        <v>9632.7964569499982</v>
      </c>
      <c r="AB185" s="71">
        <f t="shared" si="323"/>
        <v>0.21120709511401414</v>
      </c>
      <c r="AC185" s="71">
        <f t="shared" si="313"/>
        <v>0.1075265430450969</v>
      </c>
      <c r="AD185" s="67">
        <v>554.63381509199996</v>
      </c>
      <c r="AE185" s="67">
        <v>388.64498854300001</v>
      </c>
      <c r="AF185" s="71">
        <f t="shared" si="314"/>
        <v>6.3836495207254096E-2</v>
      </c>
      <c r="AG185" s="71">
        <f t="shared" si="315"/>
        <v>5.2585876107615004E-2</v>
      </c>
      <c r="AH185" s="67">
        <f t="shared" si="227"/>
        <v>121.76357658999999</v>
      </c>
      <c r="AI185" s="67">
        <f t="shared" si="228"/>
        <v>5.2808325431038521E-2</v>
      </c>
      <c r="AJ185" s="67">
        <f t="shared" si="229"/>
        <v>98.260619801999994</v>
      </c>
      <c r="AK185" s="67">
        <f t="shared" si="230"/>
        <v>4.2615196866562115E-2</v>
      </c>
      <c r="AL185" s="67">
        <f t="shared" si="231"/>
        <v>406.52045029200002</v>
      </c>
      <c r="AM185" s="67">
        <f t="shared" si="232"/>
        <v>73.487988444256203</v>
      </c>
      <c r="AN185" s="67">
        <v>295.30179190999991</v>
      </c>
      <c r="AO185" s="67">
        <f t="shared" si="233"/>
        <v>53.382639559369011</v>
      </c>
      <c r="AP185" s="81">
        <f>SUMIFS($AO$3:$AO185,$D$3:$D185,D185)</f>
        <v>136.69404452362289</v>
      </c>
      <c r="AQ185" s="67">
        <v>0</v>
      </c>
      <c r="AR185" s="67">
        <f t="shared" si="234"/>
        <v>0</v>
      </c>
      <c r="AS185" s="81">
        <f>SUMIFS($AR$3:$AR185,$D$3:$D185,D185)</f>
        <v>9.9871901756432155</v>
      </c>
      <c r="AT185" s="67">
        <f t="shared" si="276"/>
        <v>111.21865838200011</v>
      </c>
      <c r="AU185" s="79">
        <f t="shared" si="235"/>
        <v>295.30179190999991</v>
      </c>
      <c r="AV185" s="40">
        <f t="shared" si="236"/>
        <v>2416.3503523569998</v>
      </c>
      <c r="AW185" s="67">
        <f t="shared" si="237"/>
        <v>1.0479604766566346</v>
      </c>
      <c r="AX185" s="67">
        <f>SUMIFS($AV$3:$AV185,$D$3:$D185,D185)</f>
        <v>6952.6232583259998</v>
      </c>
      <c r="AY185" s="67">
        <f t="shared" si="285"/>
        <v>28859.169676935999</v>
      </c>
      <c r="AZ185" s="67">
        <f t="shared" si="286"/>
        <v>12.516094440136182</v>
      </c>
      <c r="BA185" s="262">
        <f t="shared" si="238"/>
        <v>2225.0968687529999</v>
      </c>
      <c r="BB185" s="262">
        <f t="shared" si="239"/>
        <v>0.9650146854370848</v>
      </c>
      <c r="BC185" s="262">
        <f t="shared" si="287"/>
        <v>26303.201900047003</v>
      </c>
      <c r="BD185" s="262">
        <f t="shared" si="288"/>
        <v>11.407582503042777</v>
      </c>
      <c r="BE185" s="260">
        <f t="shared" si="240"/>
        <v>2112.8701902719999</v>
      </c>
      <c r="BF185" s="260">
        <f t="shared" si="241"/>
        <v>0.91634247059877749</v>
      </c>
      <c r="BG185" s="260">
        <f t="shared" si="289"/>
        <v>24975.754065357996</v>
      </c>
      <c r="BH185" s="260">
        <f t="shared" si="290"/>
        <v>10.831874239454027</v>
      </c>
      <c r="BI185" s="71">
        <f t="shared" si="316"/>
        <v>0.1874493959500092</v>
      </c>
      <c r="BJ185" s="71">
        <f t="shared" si="291"/>
        <v>0.11453673720658775</v>
      </c>
      <c r="BK185" s="74">
        <f t="shared" si="324"/>
        <v>0.1043532575391235</v>
      </c>
      <c r="BL185" s="67">
        <f t="shared" si="242"/>
        <v>1160.637706389</v>
      </c>
      <c r="BM185" s="67">
        <f>SUMIFS($BL$3:$BL185,$D$3:$D185,D185)</f>
        <v>3444.866091888</v>
      </c>
      <c r="BN185" s="67">
        <f t="shared" si="292"/>
        <v>14312.045077576</v>
      </c>
      <c r="BO185" s="71">
        <f t="shared" si="317"/>
        <v>0.13018346977758855</v>
      </c>
      <c r="BP185" s="71">
        <f t="shared" si="317"/>
        <v>0.13397503140949985</v>
      </c>
      <c r="BQ185" s="71">
        <f t="shared" si="317"/>
        <v>8.0805662104287634E-2</v>
      </c>
      <c r="BR185" s="67">
        <v>832.74295004500004</v>
      </c>
      <c r="BS185" s="67">
        <f t="shared" si="277"/>
        <v>327.89475634399992</v>
      </c>
      <c r="BT185" s="67">
        <f t="shared" si="243"/>
        <v>277.80653508200004</v>
      </c>
      <c r="BU185" s="67">
        <f t="shared" si="244"/>
        <v>112.22667848099999</v>
      </c>
      <c r="BV185" s="67">
        <f t="shared" si="245"/>
        <v>20.287571868586223</v>
      </c>
      <c r="BW185" s="67">
        <f t="shared" si="246"/>
        <v>4.8672214838307387E-2</v>
      </c>
      <c r="BX185" s="67">
        <f t="shared" si="293"/>
        <v>1327.447834689</v>
      </c>
      <c r="BY185" s="67">
        <f t="shared" si="247"/>
        <v>427.15604781399992</v>
      </c>
      <c r="BZ185" s="67">
        <f t="shared" si="248"/>
        <v>390.87317562099997</v>
      </c>
      <c r="CA185" s="67">
        <f t="shared" si="249"/>
        <v>47.650208969999994</v>
      </c>
      <c r="CB185" s="40">
        <f t="shared" si="250"/>
        <v>-175.57707256699996</v>
      </c>
      <c r="CC185" s="40">
        <f>SUMIFS($CB$3:$CB185,$D$3:$D185,D185)</f>
        <v>-282.74937688800014</v>
      </c>
      <c r="CD185" s="40">
        <f t="shared" si="279"/>
        <v>2310.0337820310001</v>
      </c>
      <c r="CE185" s="73">
        <f t="shared" si="318"/>
        <v>-1.7989479763901732</v>
      </c>
      <c r="CF185" s="73">
        <f t="shared" si="318"/>
        <v>-1.7902441690701345</v>
      </c>
      <c r="CG185" s="73">
        <f t="shared" si="318"/>
        <v>-9.5312549819447145E-2</v>
      </c>
      <c r="CH185" s="14">
        <f t="shared" si="251"/>
        <v>-31.739623112716853</v>
      </c>
      <c r="CI185" s="14">
        <f t="shared" si="252"/>
        <v>-7.6147000983450674E-2</v>
      </c>
      <c r="CJ185" s="14">
        <f t="shared" si="294"/>
        <v>410.85565534787077</v>
      </c>
      <c r="CK185" s="264">
        <f t="shared" si="295"/>
        <v>1.0018514496247499</v>
      </c>
      <c r="CL185" s="81">
        <f t="shared" si="253"/>
        <v>-63.350394085999966</v>
      </c>
      <c r="CM185" s="81">
        <f t="shared" si="254"/>
        <v>-2.747478614514328E-2</v>
      </c>
      <c r="CN185" s="40">
        <f t="shared" si="255"/>
        <v>300.97126853200001</v>
      </c>
      <c r="CO185" s="40">
        <f>SUMIFS($CN$3:$CN185,$D$3:$D185,D185)</f>
        <v>609.97536394899998</v>
      </c>
      <c r="CP185" s="40">
        <f t="shared" si="296"/>
        <v>4852.4616696230005</v>
      </c>
      <c r="CQ185" s="73">
        <f t="shared" si="319"/>
        <v>-0.36030395634054246</v>
      </c>
      <c r="CR185" s="73">
        <f t="shared" si="319"/>
        <v>-0.44349924214418601</v>
      </c>
      <c r="CS185" s="73">
        <f t="shared" si="319"/>
        <v>-4.0585621452605136E-2</v>
      </c>
      <c r="CT185" s="40">
        <f t="shared" si="256"/>
        <v>54.407528792329508</v>
      </c>
      <c r="CU185" s="40">
        <f t="shared" si="257"/>
        <v>0.13052991000377398</v>
      </c>
      <c r="CV185" s="40">
        <f t="shared" si="258"/>
        <v>0.26454362155275579</v>
      </c>
      <c r="CW185" s="40">
        <f t="shared" si="297"/>
        <v>865.3271948383798</v>
      </c>
      <c r="CX185" s="267">
        <f t="shared" si="298"/>
        <v>2.1044911965253235</v>
      </c>
      <c r="CY185" s="67">
        <v>209.85528789000003</v>
      </c>
      <c r="CZ185" s="67">
        <f t="shared" si="259"/>
        <v>37.936204587860239</v>
      </c>
      <c r="DA185" s="67">
        <f t="shared" si="299"/>
        <v>524.03279305629917</v>
      </c>
      <c r="DB185" s="67">
        <v>0</v>
      </c>
      <c r="DC185" s="67">
        <f t="shared" si="260"/>
        <v>0</v>
      </c>
      <c r="DD185" s="67">
        <f t="shared" si="261"/>
        <v>91.115980641999982</v>
      </c>
      <c r="DE185" s="67">
        <f t="shared" si="262"/>
        <v>16.471324204469269</v>
      </c>
      <c r="DF185" s="81">
        <f t="shared" si="263"/>
        <v>2717.3216208889999</v>
      </c>
      <c r="DG185" s="81">
        <f t="shared" si="264"/>
        <v>1.1784903866604088</v>
      </c>
      <c r="DH185" s="40">
        <f t="shared" si="265"/>
        <v>-476.54834109899997</v>
      </c>
      <c r="DI185" s="40">
        <f>SUMIFS($DH$3:$DH185,$D$3:$D185,D185)</f>
        <v>-892.72474083700013</v>
      </c>
      <c r="DJ185" s="40">
        <f t="shared" si="280"/>
        <v>-2542.4278875919999</v>
      </c>
      <c r="DK185" s="40">
        <f t="shared" si="266"/>
        <v>-86.147151905046357</v>
      </c>
      <c r="DL185" s="40">
        <f t="shared" si="300"/>
        <v>-454.47153949050903</v>
      </c>
      <c r="DM185" s="73">
        <f t="shared" si="320"/>
        <v>0.90063798046661359</v>
      </c>
      <c r="DN185" s="73">
        <f t="shared" si="320"/>
        <v>0.20917767681190869</v>
      </c>
      <c r="DO185" s="73">
        <f t="shared" si="320"/>
        <v>1.5213801569694541E-2</v>
      </c>
      <c r="DP185" s="67">
        <f t="shared" si="267"/>
        <v>-0.20667691098722468</v>
      </c>
      <c r="DQ185" s="264">
        <f t="shared" si="301"/>
        <v>-1.1026397469005733</v>
      </c>
      <c r="DR185" s="81">
        <f t="shared" si="268"/>
        <v>-364.321662618</v>
      </c>
      <c r="DS185" s="81">
        <f t="shared" si="302"/>
        <v>-1214.9800529029994</v>
      </c>
      <c r="DT185" s="81">
        <f t="shared" si="269"/>
        <v>-0.1580046961489173</v>
      </c>
      <c r="DU185" s="264">
        <f t="shared" si="303"/>
        <v>-0.52693148331182738</v>
      </c>
      <c r="DV185" s="70">
        <v>1143.6138110510001</v>
      </c>
      <c r="DW185" s="70">
        <v>1261.4241618779999</v>
      </c>
      <c r="DX185" s="217">
        <v>101.1</v>
      </c>
      <c r="DY185" s="218">
        <f t="shared" si="270"/>
        <v>2216.3929572601382</v>
      </c>
      <c r="DZ185" s="218">
        <f t="shared" si="304"/>
        <v>31501.709006360281</v>
      </c>
      <c r="EA185" s="71">
        <f t="shared" si="325"/>
        <v>4.4166570932892002E-2</v>
      </c>
      <c r="EB185" s="219">
        <f t="shared" si="271"/>
        <v>1596.6653146449059</v>
      </c>
      <c r="EC185" s="219">
        <f t="shared" si="305"/>
        <v>22567.282803806498</v>
      </c>
      <c r="ED185" s="71">
        <f t="shared" si="326"/>
        <v>8.7300082722989281E-2</v>
      </c>
      <c r="EE185" s="219">
        <f t="shared" si="272"/>
        <v>2390.059695704253</v>
      </c>
      <c r="EF185" s="219">
        <f t="shared" si="306"/>
        <v>29131.419443847397</v>
      </c>
      <c r="EG185" s="71">
        <f t="shared" si="327"/>
        <v>6.0415880876083516E-2</v>
      </c>
      <c r="EH185" s="219">
        <f t="shared" si="273"/>
        <v>297.696605867458</v>
      </c>
      <c r="EI185" s="219">
        <f t="shared" si="307"/>
        <v>4908.8913448387966</v>
      </c>
      <c r="EJ185" s="74">
        <f t="shared" si="328"/>
        <v>-7.7242957360501574E-2</v>
      </c>
    </row>
    <row r="186" spans="1:140">
      <c r="A186" s="66">
        <v>43191</v>
      </c>
      <c r="B186" s="86">
        <f t="shared" si="220"/>
        <v>4</v>
      </c>
      <c r="C186" t="str">
        <f t="shared" si="221"/>
        <v>Abril</v>
      </c>
      <c r="D186">
        <f t="shared" si="274"/>
        <v>2018</v>
      </c>
      <c r="E186" s="65">
        <f t="shared" si="222"/>
        <v>230576.47747041125</v>
      </c>
      <c r="F186" s="65">
        <f t="shared" si="223"/>
        <v>5545.9042857142867</v>
      </c>
      <c r="G186" s="40">
        <f t="shared" si="224"/>
        <v>3392.805268524</v>
      </c>
      <c r="H186" s="67">
        <f t="shared" si="275"/>
        <v>1.4714446615480896</v>
      </c>
      <c r="I186" s="67">
        <f>SUMIFS($G$3:$G186,$D$3:$D186,D186)</f>
        <v>10062.679149962001</v>
      </c>
      <c r="J186" s="14">
        <f t="shared" si="281"/>
        <v>32197.682189832998</v>
      </c>
      <c r="K186" s="14">
        <f t="shared" si="282"/>
        <v>13.963992573338174</v>
      </c>
      <c r="L186" s="71">
        <f t="shared" si="308"/>
        <v>0.12303491543736045</v>
      </c>
      <c r="M186" s="71">
        <f t="shared" si="309"/>
        <v>0.43499859874887115</v>
      </c>
      <c r="N186" s="71">
        <f t="shared" si="321"/>
        <v>0.1182325872279526</v>
      </c>
      <c r="O186" s="67">
        <f t="shared" si="225"/>
        <v>2293.0501114809999</v>
      </c>
      <c r="P186" s="67">
        <f t="shared" si="226"/>
        <v>0.99448570671102221</v>
      </c>
      <c r="Q186" s="67">
        <f>SUMIFS($O$3:$O186,$D$3:$D186,D186)</f>
        <v>7214.1698651779989</v>
      </c>
      <c r="R186" s="67">
        <f t="shared" si="278"/>
        <v>22680.098462766997</v>
      </c>
      <c r="S186" s="71">
        <f t="shared" si="310"/>
        <v>0.18735326623077686</v>
      </c>
      <c r="T186" s="71">
        <f t="shared" si="311"/>
        <v>0.15162315213491251</v>
      </c>
      <c r="U186" s="71">
        <f t="shared" si="311"/>
        <v>0.1448151832192015</v>
      </c>
      <c r="V186" s="67">
        <v>1399.2803313630002</v>
      </c>
      <c r="W186" s="67">
        <f t="shared" si="283"/>
        <v>12759.549278176</v>
      </c>
      <c r="X186" s="71">
        <f t="shared" si="322"/>
        <v>8.793149128777733E-2</v>
      </c>
      <c r="Y186" s="71">
        <f t="shared" si="312"/>
        <v>5.6176582130967656E-2</v>
      </c>
      <c r="Z186" s="67">
        <v>842.83490601899996</v>
      </c>
      <c r="AA186" s="67">
        <f t="shared" si="284"/>
        <v>9807.6181054119988</v>
      </c>
      <c r="AB186" s="71">
        <f t="shared" si="323"/>
        <v>0.21678282338663557</v>
      </c>
      <c r="AC186" s="71">
        <f t="shared" si="313"/>
        <v>0.26170386064094364</v>
      </c>
      <c r="AD186" s="67">
        <v>631.75850135300004</v>
      </c>
      <c r="AE186" s="67">
        <v>416.38248922100001</v>
      </c>
      <c r="AF186" s="71">
        <f t="shared" si="314"/>
        <v>3.8384091431338696E-2</v>
      </c>
      <c r="AG186" s="71">
        <f t="shared" si="315"/>
        <v>0.36243788814849687</v>
      </c>
      <c r="AH186" s="67">
        <f t="shared" si="227"/>
        <v>122.343828282</v>
      </c>
      <c r="AI186" s="67">
        <f t="shared" si="228"/>
        <v>5.3059978027333594E-2</v>
      </c>
      <c r="AJ186" s="67">
        <f t="shared" si="229"/>
        <v>516.90727370200011</v>
      </c>
      <c r="AK186" s="67">
        <f t="shared" si="230"/>
        <v>0.22418040182278884</v>
      </c>
      <c r="AL186" s="67">
        <f t="shared" si="231"/>
        <v>460.50405505899994</v>
      </c>
      <c r="AM186" s="67">
        <f t="shared" si="232"/>
        <v>83.03498065143566</v>
      </c>
      <c r="AN186" s="67">
        <v>277.65926535400001</v>
      </c>
      <c r="AO186" s="67">
        <f t="shared" si="233"/>
        <v>50.065643229585383</v>
      </c>
      <c r="AP186" s="81">
        <f>SUMIFS($AO$3:$AO186,$D$3:$D186,D186)</f>
        <v>186.75968775320828</v>
      </c>
      <c r="AQ186" s="67">
        <v>29.967768542000002</v>
      </c>
      <c r="AR186" s="67">
        <f t="shared" si="234"/>
        <v>5.4035856008539627</v>
      </c>
      <c r="AS186" s="81">
        <f>SUMIFS($AR$3:$AR186,$D$3:$D186,D186)</f>
        <v>15.390775776497179</v>
      </c>
      <c r="AT186" s="67">
        <f t="shared" si="276"/>
        <v>152.87702116299994</v>
      </c>
      <c r="AU186" s="79">
        <f t="shared" si="235"/>
        <v>307.627033896</v>
      </c>
      <c r="AV186" s="40">
        <f t="shared" si="236"/>
        <v>2698.0565769049999</v>
      </c>
      <c r="AW186" s="67">
        <f t="shared" si="237"/>
        <v>1.1701352221634267</v>
      </c>
      <c r="AX186" s="67">
        <f>SUMIFS($AV$3:$AV186,$D$3:$D186,D186)</f>
        <v>9650.6798352309997</v>
      </c>
      <c r="AY186" s="67">
        <f t="shared" si="285"/>
        <v>29332.602238193998</v>
      </c>
      <c r="AZ186" s="67">
        <f t="shared" si="286"/>
        <v>12.721420051166369</v>
      </c>
      <c r="BA186" s="262">
        <f t="shared" si="238"/>
        <v>2303.3764955749998</v>
      </c>
      <c r="BB186" s="262">
        <f t="shared" si="239"/>
        <v>0.99896421388889545</v>
      </c>
      <c r="BC186" s="262">
        <f t="shared" si="287"/>
        <v>26641.153854644002</v>
      </c>
      <c r="BD186" s="262">
        <f t="shared" si="288"/>
        <v>11.5541507732777</v>
      </c>
      <c r="BE186" s="260">
        <f t="shared" si="240"/>
        <v>2158.5805886329999</v>
      </c>
      <c r="BF186" s="260">
        <f t="shared" si="241"/>
        <v>0.93616686850027886</v>
      </c>
      <c r="BG186" s="260">
        <f t="shared" si="289"/>
        <v>25282.661505010998</v>
      </c>
      <c r="BH186" s="260">
        <f t="shared" si="290"/>
        <v>10.964978640657479</v>
      </c>
      <c r="BI186" s="71">
        <f t="shared" si="316"/>
        <v>0.21281464100364356</v>
      </c>
      <c r="BJ186" s="71">
        <f t="shared" si="291"/>
        <v>0.1403712854246344</v>
      </c>
      <c r="BK186" s="74">
        <f t="shared" si="324"/>
        <v>0.10769858837499191</v>
      </c>
      <c r="BL186" s="67">
        <f t="shared" si="242"/>
        <v>1170.5611231119999</v>
      </c>
      <c r="BM186" s="67">
        <f>SUMIFS($BL$3:$BL186,$D$3:$D186,D186)</f>
        <v>4615.4272149999997</v>
      </c>
      <c r="BN186" s="67">
        <f t="shared" si="292"/>
        <v>14448.012308560001</v>
      </c>
      <c r="BO186" s="71">
        <f t="shared" si="317"/>
        <v>0.13142087153089266</v>
      </c>
      <c r="BP186" s="71">
        <f t="shared" si="317"/>
        <v>0.13332615648053303</v>
      </c>
      <c r="BQ186" s="71">
        <f t="shared" si="317"/>
        <v>8.973409157770651E-2</v>
      </c>
      <c r="BR186" s="67">
        <v>834.55482431600001</v>
      </c>
      <c r="BS186" s="67">
        <f t="shared" si="277"/>
        <v>336.0062987959999</v>
      </c>
      <c r="BT186" s="67">
        <f t="shared" si="243"/>
        <v>244.39149971800001</v>
      </c>
      <c r="BU186" s="67">
        <f t="shared" si="244"/>
        <v>144.79590694199999</v>
      </c>
      <c r="BV186" s="67">
        <f t="shared" si="245"/>
        <v>26.108619889993459</v>
      </c>
      <c r="BW186" s="67">
        <f t="shared" si="246"/>
        <v>6.2797345388616643E-2</v>
      </c>
      <c r="BX186" s="67">
        <f t="shared" si="293"/>
        <v>1358.4923496329998</v>
      </c>
      <c r="BY186" s="67">
        <f t="shared" si="247"/>
        <v>414.17958677899998</v>
      </c>
      <c r="BZ186" s="67">
        <f t="shared" si="248"/>
        <v>446.80661520099994</v>
      </c>
      <c r="CA186" s="67">
        <f t="shared" si="249"/>
        <v>277.32184515299997</v>
      </c>
      <c r="CB186" s="40">
        <f t="shared" si="250"/>
        <v>694.74869161900006</v>
      </c>
      <c r="CC186" s="40">
        <f>SUMIFS($CB$3:$CB186,$D$3:$D186,D186)</f>
        <v>411.99931473099991</v>
      </c>
      <c r="CD186" s="40">
        <f t="shared" si="279"/>
        <v>2865.0799516390002</v>
      </c>
      <c r="CE186" s="73">
        <f t="shared" si="318"/>
        <v>3.9730576199926926</v>
      </c>
      <c r="CF186" s="73">
        <f t="shared" si="318"/>
        <v>-0.17186489982352371</v>
      </c>
      <c r="CG186" s="73">
        <f t="shared" si="318"/>
        <v>0.2388482241366614</v>
      </c>
      <c r="CH186" s="14">
        <f t="shared" si="251"/>
        <v>125.27239126874322</v>
      </c>
      <c r="CI186" s="14">
        <f t="shared" si="252"/>
        <v>0.30130943938466309</v>
      </c>
      <c r="CJ186" s="14">
        <f t="shared" si="294"/>
        <v>511.04468733656705</v>
      </c>
      <c r="CK186" s="264">
        <f t="shared" si="295"/>
        <v>1.2425725221718082</v>
      </c>
      <c r="CL186" s="81">
        <f t="shared" si="253"/>
        <v>839.54459856100004</v>
      </c>
      <c r="CM186" s="81">
        <f t="shared" si="254"/>
        <v>0.36410678477327973</v>
      </c>
      <c r="CN186" s="40">
        <f t="shared" si="255"/>
        <v>598.79386945299996</v>
      </c>
      <c r="CO186" s="40">
        <f>SUMIFS($CN$3:$CN186,$D$3:$D186,D186)</f>
        <v>1208.7692334019998</v>
      </c>
      <c r="CP186" s="40">
        <f t="shared" si="296"/>
        <v>5064.1576494380006</v>
      </c>
      <c r="CQ186" s="73">
        <f t="shared" si="319"/>
        <v>0.54687970531942276</v>
      </c>
      <c r="CR186" s="73">
        <f t="shared" si="319"/>
        <v>-0.18501992541435996</v>
      </c>
      <c r="CS186" s="73">
        <f t="shared" si="319"/>
        <v>-1.9440538025216836E-2</v>
      </c>
      <c r="CT186" s="40">
        <f t="shared" si="256"/>
        <v>107.97046587973669</v>
      </c>
      <c r="CU186" s="40">
        <f t="shared" si="257"/>
        <v>0.25969425676989982</v>
      </c>
      <c r="CV186" s="40">
        <f t="shared" si="258"/>
        <v>0.52423787832265556</v>
      </c>
      <c r="CW186" s="40">
        <f t="shared" si="297"/>
        <v>903.79486790831015</v>
      </c>
      <c r="CX186" s="267">
        <f t="shared" si="298"/>
        <v>2.1963028080728049</v>
      </c>
      <c r="CY186" s="67">
        <v>499.957896398</v>
      </c>
      <c r="CZ186" s="67">
        <f t="shared" si="259"/>
        <v>90.149030823673471</v>
      </c>
      <c r="DA186" s="67">
        <f t="shared" si="299"/>
        <v>570.7413362774281</v>
      </c>
      <c r="DB186" s="67">
        <v>0</v>
      </c>
      <c r="DC186" s="67">
        <f t="shared" si="260"/>
        <v>0</v>
      </c>
      <c r="DD186" s="67">
        <f t="shared" si="261"/>
        <v>98.835973054999954</v>
      </c>
      <c r="DE186" s="67">
        <f t="shared" si="262"/>
        <v>17.82143505606324</v>
      </c>
      <c r="DF186" s="81">
        <f t="shared" si="263"/>
        <v>3296.8504463579998</v>
      </c>
      <c r="DG186" s="81">
        <f t="shared" si="264"/>
        <v>1.4298294789333263</v>
      </c>
      <c r="DH186" s="40">
        <f t="shared" si="265"/>
        <v>95.954822166000099</v>
      </c>
      <c r="DI186" s="40">
        <f>SUMIFS($DH$3:$DH186,$D$3:$D186,D186)</f>
        <v>-796.76991867100003</v>
      </c>
      <c r="DJ186" s="40">
        <f t="shared" si="280"/>
        <v>-2199.0776977989995</v>
      </c>
      <c r="DK186" s="40">
        <f t="shared" si="266"/>
        <v>17.301925389006524</v>
      </c>
      <c r="DL186" s="40">
        <f t="shared" si="300"/>
        <v>-392.75018057174321</v>
      </c>
      <c r="DM186" s="73">
        <f t="shared" si="320"/>
        <v>-1.3878602218238456</v>
      </c>
      <c r="DN186" s="73">
        <f t="shared" si="320"/>
        <v>-0.19165962364427169</v>
      </c>
      <c r="DO186" s="73">
        <f t="shared" si="320"/>
        <v>-0.22889783791335305</v>
      </c>
      <c r="DP186" s="67">
        <f t="shared" si="267"/>
        <v>4.1615182614763262E-2</v>
      </c>
      <c r="DQ186" s="264">
        <f t="shared" si="301"/>
        <v>-0.95373028590099629</v>
      </c>
      <c r="DR186" s="81">
        <f t="shared" si="268"/>
        <v>240.75072910800009</v>
      </c>
      <c r="DS186" s="81">
        <f t="shared" si="302"/>
        <v>-840.58534816599922</v>
      </c>
      <c r="DT186" s="81">
        <f t="shared" si="269"/>
        <v>0.1044125280033799</v>
      </c>
      <c r="DU186" s="264">
        <f t="shared" si="303"/>
        <v>-0.36455815328077751</v>
      </c>
      <c r="DV186" s="70">
        <v>1149.8054113220001</v>
      </c>
      <c r="DW186" s="70">
        <v>1274.1998213009999</v>
      </c>
      <c r="DX186" s="217">
        <v>101.1</v>
      </c>
      <c r="DY186" s="218">
        <f t="shared" si="270"/>
        <v>3355.8904733175077</v>
      </c>
      <c r="DZ186" s="218">
        <f t="shared" si="304"/>
        <v>32433.89131053862</v>
      </c>
      <c r="EA186" s="71">
        <f t="shared" si="325"/>
        <v>7.4121333464644445E-2</v>
      </c>
      <c r="EB186" s="219">
        <f t="shared" si="271"/>
        <v>2268.1010004757668</v>
      </c>
      <c r="EC186" s="219">
        <f t="shared" si="305"/>
        <v>22855.651524911103</v>
      </c>
      <c r="ED186" s="71">
        <f t="shared" si="326"/>
        <v>0.10009700309113767</v>
      </c>
      <c r="EE186" s="219">
        <f t="shared" si="272"/>
        <v>2668.7008673639962</v>
      </c>
      <c r="EF186" s="219">
        <f t="shared" si="306"/>
        <v>29519.623385719984</v>
      </c>
      <c r="EG186" s="71">
        <f t="shared" si="327"/>
        <v>6.3421142486757454E-2</v>
      </c>
      <c r="EH186" s="219">
        <f t="shared" si="273"/>
        <v>592.27880262413453</v>
      </c>
      <c r="EI186" s="219">
        <f t="shared" si="307"/>
        <v>5104.3500371995224</v>
      </c>
      <c r="EJ186" s="74">
        <f t="shared" si="328"/>
        <v>-5.8044908545986984E-2</v>
      </c>
    </row>
    <row r="187" spans="1:140">
      <c r="A187" s="66">
        <v>43221</v>
      </c>
      <c r="B187" s="86">
        <f t="shared" si="220"/>
        <v>5</v>
      </c>
      <c r="C187" t="str">
        <f t="shared" si="221"/>
        <v>Mayo</v>
      </c>
      <c r="D187">
        <f t="shared" si="274"/>
        <v>2018</v>
      </c>
      <c r="E187" s="65">
        <f t="shared" si="222"/>
        <v>230576.47747041125</v>
      </c>
      <c r="F187" s="65">
        <f t="shared" si="223"/>
        <v>5642.4882500000003</v>
      </c>
      <c r="G187" s="40">
        <f t="shared" si="224"/>
        <v>2948.7626089170003</v>
      </c>
      <c r="H187" s="67">
        <f t="shared" si="275"/>
        <v>1.2788653210713572</v>
      </c>
      <c r="I187" s="67">
        <f>SUMIFS($G$3:$G187,$D$3:$D187,D187)</f>
        <v>13011.441758879002</v>
      </c>
      <c r="J187" s="14">
        <f t="shared" si="281"/>
        <v>32241.346430518999</v>
      </c>
      <c r="K187" s="14">
        <f t="shared" si="282"/>
        <v>13.982929561692334</v>
      </c>
      <c r="L187" s="71">
        <f t="shared" si="308"/>
        <v>9.659117767335812E-2</v>
      </c>
      <c r="M187" s="71">
        <f t="shared" si="309"/>
        <v>1.5030210736922234E-2</v>
      </c>
      <c r="N187" s="71">
        <f t="shared" si="321"/>
        <v>0.10434936708270648</v>
      </c>
      <c r="O187" s="67">
        <f t="shared" si="225"/>
        <v>2192.3581292130002</v>
      </c>
      <c r="P187" s="67">
        <f t="shared" si="226"/>
        <v>0.95081603868041342</v>
      </c>
      <c r="Q187" s="67">
        <f>SUMIFS($O$3:$O187,$D$3:$D187,D187)</f>
        <v>9406.5279943909991</v>
      </c>
      <c r="R187" s="67">
        <f t="shared" si="278"/>
        <v>22636.182299145999</v>
      </c>
      <c r="S187" s="71">
        <f t="shared" si="310"/>
        <v>-1.9638093485099817E-2</v>
      </c>
      <c r="T187" s="71">
        <f t="shared" si="311"/>
        <v>0.10656914994517108</v>
      </c>
      <c r="U187" s="71">
        <f t="shared" si="311"/>
        <v>0.12742268273574031</v>
      </c>
      <c r="V187" s="67">
        <v>1386.7643075890001</v>
      </c>
      <c r="W187" s="67">
        <f t="shared" si="283"/>
        <v>12744.381811758001</v>
      </c>
      <c r="X187" s="71">
        <f t="shared" si="322"/>
        <v>8.0688907556043743E-2</v>
      </c>
      <c r="Y187" s="71">
        <f t="shared" si="312"/>
        <v>-1.0818976143645131E-2</v>
      </c>
      <c r="Z187" s="67">
        <v>821.73473582399993</v>
      </c>
      <c r="AA187" s="67">
        <f t="shared" si="284"/>
        <v>9881.6608994939998</v>
      </c>
      <c r="AB187" s="71">
        <f t="shared" si="323"/>
        <v>0.19882759325148069</v>
      </c>
      <c r="AC187" s="71">
        <f t="shared" si="313"/>
        <v>9.9028476767440088E-2</v>
      </c>
      <c r="AD187" s="67">
        <v>613.007582394</v>
      </c>
      <c r="AE187" s="67">
        <v>377.70161722699999</v>
      </c>
      <c r="AF187" s="71">
        <f t="shared" si="314"/>
        <v>0.26307723483652978</v>
      </c>
      <c r="AG187" s="71">
        <f t="shared" si="315"/>
        <v>7.4320142052481941E-3</v>
      </c>
      <c r="AH187" s="67">
        <f t="shared" si="227"/>
        <v>120.441819313</v>
      </c>
      <c r="AI187" s="67">
        <f t="shared" si="228"/>
        <v>5.2235085137188685E-2</v>
      </c>
      <c r="AJ187" s="67">
        <f t="shared" si="229"/>
        <v>159.46754256600002</v>
      </c>
      <c r="AK187" s="67">
        <f t="shared" si="230"/>
        <v>6.916036896541787E-2</v>
      </c>
      <c r="AL187" s="67">
        <f t="shared" si="231"/>
        <v>476.49511782499997</v>
      </c>
      <c r="AM187" s="67">
        <f t="shared" si="232"/>
        <v>84.447693413451049</v>
      </c>
      <c r="AN187" s="67">
        <v>309.60413209800004</v>
      </c>
      <c r="AO187" s="67">
        <f t="shared" si="233"/>
        <v>54.870142104061983</v>
      </c>
      <c r="AP187" s="81">
        <f>SUMIFS($AO$3:$AO187,$D$3:$D187,D187)</f>
        <v>241.62982985727027</v>
      </c>
      <c r="AQ187" s="67">
        <v>41.401223999999999</v>
      </c>
      <c r="AR187" s="67">
        <f t="shared" si="234"/>
        <v>7.3374054434229441</v>
      </c>
      <c r="AS187" s="81">
        <f>SUMIFS($AR$3:$AR187,$D$3:$D187,D187)</f>
        <v>22.728181219920124</v>
      </c>
      <c r="AT187" s="67">
        <f t="shared" si="276"/>
        <v>125.48976172699993</v>
      </c>
      <c r="AU187" s="79">
        <f t="shared" si="235"/>
        <v>351.00535609800005</v>
      </c>
      <c r="AV187" s="40">
        <f t="shared" si="236"/>
        <v>2360.1503159770004</v>
      </c>
      <c r="AW187" s="67">
        <f t="shared" si="237"/>
        <v>1.0235867690709548</v>
      </c>
      <c r="AX187" s="67">
        <f>SUMIFS($AV$3:$AV187,$D$3:$D187,D187)</f>
        <v>12010.830151208</v>
      </c>
      <c r="AY187" s="67">
        <f t="shared" si="285"/>
        <v>29430.978875242999</v>
      </c>
      <c r="AZ187" s="67">
        <f t="shared" si="286"/>
        <v>12.764085564200595</v>
      </c>
      <c r="BA187" s="262">
        <f t="shared" si="238"/>
        <v>2105.1626519730003</v>
      </c>
      <c r="BB187" s="262">
        <f t="shared" si="239"/>
        <v>0.91299974527676853</v>
      </c>
      <c r="BC187" s="262">
        <f t="shared" si="287"/>
        <v>26793.726988813003</v>
      </c>
      <c r="BD187" s="262">
        <f t="shared" si="288"/>
        <v>11.620321067768637</v>
      </c>
      <c r="BE187" s="260">
        <f t="shared" si="240"/>
        <v>2032.8407850120002</v>
      </c>
      <c r="BF187" s="260">
        <f t="shared" si="241"/>
        <v>0.88163407096583157</v>
      </c>
      <c r="BG187" s="260">
        <f t="shared" si="289"/>
        <v>25415.791248543996</v>
      </c>
      <c r="BH187" s="260">
        <f t="shared" si="290"/>
        <v>11.02271642249608</v>
      </c>
      <c r="BI187" s="71">
        <f t="shared" si="316"/>
        <v>4.3495349674255612E-2</v>
      </c>
      <c r="BJ187" s="71">
        <f t="shared" si="291"/>
        <v>0.11994041137552935</v>
      </c>
      <c r="BK187" s="74">
        <f t="shared" ref="BK187:BK215" si="329">IFERROR(AY187/AY175-1,0)</f>
        <v>0.10422443971296214</v>
      </c>
      <c r="BL187" s="67">
        <f t="shared" si="242"/>
        <v>1168.4360066460004</v>
      </c>
      <c r="BM187" s="67">
        <f>SUMIFS($BL$3:$BL187,$D$3:$D187,D187)</f>
        <v>5783.8632216460001</v>
      </c>
      <c r="BN187" s="67">
        <f t="shared" si="292"/>
        <v>14589.591416445001</v>
      </c>
      <c r="BO187" s="71">
        <f t="shared" si="317"/>
        <v>0.13787618124378298</v>
      </c>
      <c r="BP187" s="71">
        <f t="shared" si="317"/>
        <v>0.13424240133740217</v>
      </c>
      <c r="BQ187" s="71">
        <f t="shared" si="317"/>
        <v>9.796845914119312E-2</v>
      </c>
      <c r="BR187" s="67">
        <v>834.94744557399997</v>
      </c>
      <c r="BS187" s="67">
        <f t="shared" si="277"/>
        <v>333.48856107200038</v>
      </c>
      <c r="BT187" s="67">
        <f t="shared" si="243"/>
        <v>253.49114426900002</v>
      </c>
      <c r="BU187" s="67">
        <f t="shared" si="244"/>
        <v>72.321866960999998</v>
      </c>
      <c r="BV187" s="67">
        <f t="shared" si="245"/>
        <v>12.817371300861812</v>
      </c>
      <c r="BW187" s="67">
        <f t="shared" si="246"/>
        <v>3.1365674310936897E-2</v>
      </c>
      <c r="BX187" s="67">
        <f t="shared" si="293"/>
        <v>1377.9357402690002</v>
      </c>
      <c r="BY187" s="67">
        <f t="shared" si="247"/>
        <v>352.48592491299996</v>
      </c>
      <c r="BZ187" s="67">
        <f t="shared" si="248"/>
        <v>375.84804326400001</v>
      </c>
      <c r="CA187" s="67">
        <f t="shared" si="249"/>
        <v>137.56732992400001</v>
      </c>
      <c r="CB187" s="40">
        <f t="shared" si="250"/>
        <v>588.61229293999986</v>
      </c>
      <c r="CC187" s="40">
        <f>SUMIFS($CB$3:$CB187,$D$3:$D187,D187)</f>
        <v>1000.6116076709998</v>
      </c>
      <c r="CD187" s="40">
        <f t="shared" si="279"/>
        <v>2810.3675552760001</v>
      </c>
      <c r="CE187" s="73">
        <f t="shared" si="318"/>
        <v>-8.5046318403040666E-2</v>
      </c>
      <c r="CF187" s="73">
        <f t="shared" si="318"/>
        <v>-0.12290697214902657</v>
      </c>
      <c r="CG187" s="73">
        <f t="shared" si="318"/>
        <v>0.10565934255806342</v>
      </c>
      <c r="CH187" s="14">
        <f t="shared" si="251"/>
        <v>104.31785887015357</v>
      </c>
      <c r="CI187" s="14">
        <f t="shared" si="252"/>
        <v>0.25527855200040239</v>
      </c>
      <c r="CJ187" s="14">
        <f t="shared" si="294"/>
        <v>500.29799207731469</v>
      </c>
      <c r="CK187" s="264">
        <f t="shared" si="295"/>
        <v>1.2188439974917391</v>
      </c>
      <c r="CL187" s="81">
        <f t="shared" si="253"/>
        <v>660.93415990099982</v>
      </c>
      <c r="CM187" s="81">
        <f t="shared" si="254"/>
        <v>0.28664422631133923</v>
      </c>
      <c r="CN187" s="40">
        <f t="shared" si="255"/>
        <v>463.10688289599995</v>
      </c>
      <c r="CO187" s="40">
        <f>SUMIFS($CN$3:$CN187,$D$3:$D187,D187)</f>
        <v>1671.8761162979997</v>
      </c>
      <c r="CP187" s="40">
        <f t="shared" si="296"/>
        <v>5060.6905791130002</v>
      </c>
      <c r="CQ187" s="73">
        <f t="shared" si="319"/>
        <v>-7.4309127225492544E-3</v>
      </c>
      <c r="CR187" s="73">
        <f t="shared" si="319"/>
        <v>-0.14252326164390205</v>
      </c>
      <c r="CS187" s="73">
        <f t="shared" si="319"/>
        <v>-1.9420447278493125E-2</v>
      </c>
      <c r="CT187" s="40">
        <f t="shared" si="256"/>
        <v>82.074939703418949</v>
      </c>
      <c r="CU187" s="40">
        <f t="shared" si="257"/>
        <v>0.20084740992516384</v>
      </c>
      <c r="CV187" s="40">
        <f t="shared" si="258"/>
        <v>0.72508528824781937</v>
      </c>
      <c r="CW187" s="40">
        <f t="shared" si="297"/>
        <v>902.41875282019919</v>
      </c>
      <c r="CX187" s="267">
        <f t="shared" si="298"/>
        <v>2.1947991549842345</v>
      </c>
      <c r="CY187" s="67">
        <v>278.091994419</v>
      </c>
      <c r="CZ187" s="67">
        <f t="shared" si="259"/>
        <v>49.285347544853103</v>
      </c>
      <c r="DA187" s="67">
        <f t="shared" si="299"/>
        <v>553.43589774739155</v>
      </c>
      <c r="DB187" s="67">
        <v>0</v>
      </c>
      <c r="DC187" s="67">
        <f t="shared" si="260"/>
        <v>0</v>
      </c>
      <c r="DD187" s="67">
        <f t="shared" si="261"/>
        <v>185.01488847699994</v>
      </c>
      <c r="DE187" s="67">
        <f t="shared" si="262"/>
        <v>32.789592158565846</v>
      </c>
      <c r="DF187" s="81">
        <f t="shared" si="263"/>
        <v>2823.2571988730006</v>
      </c>
      <c r="DG187" s="81">
        <f t="shared" si="264"/>
        <v>1.2244341789961188</v>
      </c>
      <c r="DH187" s="40">
        <f t="shared" si="265"/>
        <v>125.50541004399992</v>
      </c>
      <c r="DI187" s="40">
        <f>SUMIFS($DH$3:$DH187,$D$3:$D187,D187)</f>
        <v>-671.26450862700017</v>
      </c>
      <c r="DJ187" s="40">
        <f t="shared" si="280"/>
        <v>-2250.3230238369997</v>
      </c>
      <c r="DK187" s="40">
        <f t="shared" si="266"/>
        <v>22.242919166734623</v>
      </c>
      <c r="DL187" s="40">
        <f t="shared" si="300"/>
        <v>-402.12076074288456</v>
      </c>
      <c r="DM187" s="73">
        <f t="shared" si="320"/>
        <v>-0.28992991584615446</v>
      </c>
      <c r="DN187" s="73">
        <f t="shared" si="320"/>
        <v>-0.17018776563879734</v>
      </c>
      <c r="DO187" s="73">
        <f t="shared" si="320"/>
        <v>-0.14080803212677107</v>
      </c>
      <c r="DP187" s="67">
        <f t="shared" si="267"/>
        <v>5.4431142075238532E-2</v>
      </c>
      <c r="DQ187" s="264">
        <f t="shared" si="301"/>
        <v>-0.97595515749249517</v>
      </c>
      <c r="DR187" s="81">
        <f t="shared" si="268"/>
        <v>197.82727700499993</v>
      </c>
      <c r="DS187" s="81">
        <f t="shared" si="302"/>
        <v>-872.38728356799936</v>
      </c>
      <c r="DT187" s="81">
        <f t="shared" si="269"/>
        <v>8.5796816386175437E-2</v>
      </c>
      <c r="DU187" s="264">
        <f t="shared" si="303"/>
        <v>-0.37835051221994165</v>
      </c>
      <c r="DV187" s="70">
        <v>1136.115991506</v>
      </c>
      <c r="DW187" s="70">
        <v>1255.9582428179999</v>
      </c>
      <c r="DX187" s="217">
        <v>101.2</v>
      </c>
      <c r="DY187" s="218">
        <f t="shared" si="270"/>
        <v>2913.7970443843878</v>
      </c>
      <c r="DZ187" s="218">
        <f t="shared" si="304"/>
        <v>32377.479014694745</v>
      </c>
      <c r="EA187" s="71">
        <f t="shared" si="325"/>
        <v>6.0895443477591904E-2</v>
      </c>
      <c r="EB187" s="219">
        <f t="shared" si="271"/>
        <v>2166.3617877598817</v>
      </c>
      <c r="EC187" s="219">
        <f t="shared" si="305"/>
        <v>22735.618172139981</v>
      </c>
      <c r="ED187" s="71">
        <f t="shared" si="326"/>
        <v>8.3678279766792985E-2</v>
      </c>
      <c r="EE187" s="219">
        <f t="shared" si="272"/>
        <v>2332.1643438507908</v>
      </c>
      <c r="EF187" s="219">
        <f t="shared" si="306"/>
        <v>29539.321693962782</v>
      </c>
      <c r="EG187" s="71">
        <f t="shared" si="327"/>
        <v>6.0179352022625254E-2</v>
      </c>
      <c r="EH187" s="219">
        <f t="shared" si="273"/>
        <v>457.61549693280631</v>
      </c>
      <c r="EI187" s="219">
        <f t="shared" si="307"/>
        <v>5084.9344191384125</v>
      </c>
      <c r="EJ187" s="74">
        <f t="shared" si="328"/>
        <v>-5.8132713026821103E-2</v>
      </c>
    </row>
    <row r="188" spans="1:140">
      <c r="A188" s="66">
        <v>43252</v>
      </c>
      <c r="B188" s="86">
        <f t="shared" si="220"/>
        <v>6</v>
      </c>
      <c r="C188" t="str">
        <f t="shared" si="221"/>
        <v>Junio</v>
      </c>
      <c r="D188">
        <f t="shared" si="274"/>
        <v>2018</v>
      </c>
      <c r="E188" s="65">
        <f t="shared" si="222"/>
        <v>230576.47747041125</v>
      </c>
      <c r="F188" s="65">
        <f t="shared" si="223"/>
        <v>5685.003999999999</v>
      </c>
      <c r="G188" s="40">
        <f t="shared" si="224"/>
        <v>2517.4616609350001</v>
      </c>
      <c r="H188" s="67">
        <f t="shared" si="275"/>
        <v>1.0918120046560489</v>
      </c>
      <c r="I188" s="67">
        <f>SUMIFS($G$3:$G188,$D$3:$D188,D188)</f>
        <v>15528.903419814002</v>
      </c>
      <c r="J188" s="14">
        <f t="shared" si="281"/>
        <v>32399.467381441002</v>
      </c>
      <c r="K188" s="14">
        <f t="shared" si="282"/>
        <v>14.05150591980861</v>
      </c>
      <c r="L188" s="71">
        <f t="shared" si="308"/>
        <v>9.1686288563162188E-2</v>
      </c>
      <c r="M188" s="71">
        <f t="shared" si="309"/>
        <v>6.7019125406914348E-2</v>
      </c>
      <c r="N188" s="71">
        <f t="shared" si="321"/>
        <v>0.10075121323792313</v>
      </c>
      <c r="O188" s="67">
        <f t="shared" si="225"/>
        <v>1811.740080672</v>
      </c>
      <c r="P188" s="67">
        <f t="shared" si="226"/>
        <v>0.7857436719252906</v>
      </c>
      <c r="Q188" s="67">
        <f>SUMIFS($O$3:$O188,$D$3:$D188,D188)</f>
        <v>11218.268075062999</v>
      </c>
      <c r="R188" s="67">
        <f t="shared" si="278"/>
        <v>22714.395416558</v>
      </c>
      <c r="S188" s="71">
        <f t="shared" si="310"/>
        <v>4.5117912250361103E-2</v>
      </c>
      <c r="T188" s="71">
        <f t="shared" si="311"/>
        <v>9.6160139908162412E-2</v>
      </c>
      <c r="U188" s="71">
        <f t="shared" si="311"/>
        <v>0.11831638215697793</v>
      </c>
      <c r="V188" s="67">
        <v>982.45458276800014</v>
      </c>
      <c r="W188" s="67">
        <f t="shared" si="283"/>
        <v>12692.150727476999</v>
      </c>
      <c r="X188" s="71">
        <f t="shared" si="322"/>
        <v>6.2571663278868872E-2</v>
      </c>
      <c r="Y188" s="71">
        <f t="shared" si="312"/>
        <v>-5.0480146719309338E-2</v>
      </c>
      <c r="Z188" s="67">
        <v>817.71373343500011</v>
      </c>
      <c r="AA188" s="67">
        <f t="shared" si="284"/>
        <v>9982.1304200310024</v>
      </c>
      <c r="AB188" s="71">
        <f t="shared" si="323"/>
        <v>0.195933116808793</v>
      </c>
      <c r="AC188" s="71">
        <f t="shared" si="313"/>
        <v>0.14007714350326572</v>
      </c>
      <c r="AD188" s="67">
        <v>568.97616665300006</v>
      </c>
      <c r="AE188" s="67">
        <v>392.889254811</v>
      </c>
      <c r="AF188" s="71">
        <f t="shared" si="314"/>
        <v>-1.4386933369333166E-2</v>
      </c>
      <c r="AG188" s="71">
        <f t="shared" si="315"/>
        <v>8.5874464979900589E-2</v>
      </c>
      <c r="AH188" s="67">
        <f t="shared" si="227"/>
        <v>107.90434824099999</v>
      </c>
      <c r="AI188" s="67">
        <f t="shared" si="228"/>
        <v>4.6797639301626864E-2</v>
      </c>
      <c r="AJ188" s="67">
        <f t="shared" si="229"/>
        <v>69.452512061999997</v>
      </c>
      <c r="AK188" s="67">
        <f t="shared" si="230"/>
        <v>3.0121247762973782E-2</v>
      </c>
      <c r="AL188" s="67">
        <f t="shared" si="231"/>
        <v>528.36471996</v>
      </c>
      <c r="AM188" s="67">
        <f t="shared" si="232"/>
        <v>92.94007883899468</v>
      </c>
      <c r="AN188" s="67">
        <v>282.58964024099998</v>
      </c>
      <c r="AO188" s="67">
        <f t="shared" si="233"/>
        <v>49.707905261104486</v>
      </c>
      <c r="AP188" s="81">
        <f>SUMIFS($AO$3:$AO188,$D$3:$D188,D188)</f>
        <v>291.33773511837478</v>
      </c>
      <c r="AQ188" s="67">
        <v>0</v>
      </c>
      <c r="AR188" s="67">
        <f t="shared" si="234"/>
        <v>0</v>
      </c>
      <c r="AS188" s="81">
        <f>SUMIFS($AR$3:$AR188,$D$3:$D188,D188)</f>
        <v>22.728181219920124</v>
      </c>
      <c r="AT188" s="67">
        <f t="shared" si="276"/>
        <v>245.77507971900002</v>
      </c>
      <c r="AU188" s="79">
        <f t="shared" si="235"/>
        <v>282.58964024099998</v>
      </c>
      <c r="AV188" s="40">
        <f t="shared" si="236"/>
        <v>2423.4578774350002</v>
      </c>
      <c r="AW188" s="67">
        <f t="shared" si="237"/>
        <v>1.0510429788944933</v>
      </c>
      <c r="AX188" s="67">
        <f>SUMIFS($AV$3:$AV188,$D$3:$D188,D188)</f>
        <v>14434.288028643001</v>
      </c>
      <c r="AY188" s="67">
        <f t="shared" si="285"/>
        <v>29658.790555115</v>
      </c>
      <c r="AZ188" s="67">
        <f t="shared" si="286"/>
        <v>12.862886483692149</v>
      </c>
      <c r="BA188" s="262">
        <f t="shared" si="238"/>
        <v>2180.9662362340005</v>
      </c>
      <c r="BB188" s="262">
        <f t="shared" si="239"/>
        <v>0.94587542500464872</v>
      </c>
      <c r="BC188" s="262">
        <f t="shared" si="287"/>
        <v>26881.53574893</v>
      </c>
      <c r="BD188" s="262">
        <f t="shared" si="288"/>
        <v>11.658403339247638</v>
      </c>
      <c r="BE188" s="260">
        <f t="shared" si="240"/>
        <v>2165.9382876770005</v>
      </c>
      <c r="BF188" s="260">
        <f t="shared" si="241"/>
        <v>0.9393578700823656</v>
      </c>
      <c r="BG188" s="260">
        <f t="shared" si="289"/>
        <v>25506.382287220997</v>
      </c>
      <c r="BH188" s="260">
        <f t="shared" si="290"/>
        <v>11.06200535589937</v>
      </c>
      <c r="BI188" s="71">
        <f t="shared" si="316"/>
        <v>0.10375609700909649</v>
      </c>
      <c r="BJ188" s="71">
        <f t="shared" si="291"/>
        <v>0.11719005886225986</v>
      </c>
      <c r="BK188" s="74">
        <f t="shared" si="329"/>
        <v>0.10529848267238062</v>
      </c>
      <c r="BL188" s="67">
        <f t="shared" si="242"/>
        <v>1178.2582841400001</v>
      </c>
      <c r="BM188" s="67">
        <f>SUMIFS($BL$3:$BL188,$D$3:$D188,D188)</f>
        <v>6962.1215057859999</v>
      </c>
      <c r="BN188" s="67">
        <f t="shared" si="292"/>
        <v>14558.075480309002</v>
      </c>
      <c r="BO188" s="71">
        <f t="shared" si="317"/>
        <v>-2.6051089209695566E-2</v>
      </c>
      <c r="BP188" s="71">
        <f t="shared" si="317"/>
        <v>0.10350597976366638</v>
      </c>
      <c r="BQ188" s="71">
        <f t="shared" si="317"/>
        <v>8.2992857836501122E-2</v>
      </c>
      <c r="BR188" s="67">
        <v>838.20782397000005</v>
      </c>
      <c r="BS188" s="67">
        <f t="shared" si="277"/>
        <v>340.05046017000006</v>
      </c>
      <c r="BT188" s="67">
        <f t="shared" si="243"/>
        <v>258.19869960700004</v>
      </c>
      <c r="BU188" s="67">
        <f t="shared" si="244"/>
        <v>15.027948557</v>
      </c>
      <c r="BV188" s="67">
        <f t="shared" si="245"/>
        <v>2.6434367604666598</v>
      </c>
      <c r="BW188" s="67">
        <f t="shared" si="246"/>
        <v>6.5175549222831995E-3</v>
      </c>
      <c r="BX188" s="67">
        <f t="shared" si="293"/>
        <v>1375.1534617090001</v>
      </c>
      <c r="BY188" s="67">
        <f t="shared" si="247"/>
        <v>368.50487381500005</v>
      </c>
      <c r="BZ188" s="67">
        <f t="shared" si="248"/>
        <v>441.60078218199999</v>
      </c>
      <c r="CA188" s="67">
        <f t="shared" si="249"/>
        <v>161.867289134</v>
      </c>
      <c r="CB188" s="40">
        <f t="shared" si="250"/>
        <v>94.003783499999827</v>
      </c>
      <c r="CC188" s="40">
        <f>SUMIFS($CB$3:$CB188,$D$3:$D188,D188)</f>
        <v>1094.6153911709996</v>
      </c>
      <c r="CD188" s="40">
        <f t="shared" si="279"/>
        <v>2740.6768263260001</v>
      </c>
      <c r="CE188" s="73">
        <f t="shared" si="318"/>
        <v>-0.42573650091836257</v>
      </c>
      <c r="CF188" s="73">
        <f t="shared" si="318"/>
        <v>-0.16090674672529537</v>
      </c>
      <c r="CG188" s="73">
        <f t="shared" si="318"/>
        <v>5.3833304833871276E-2</v>
      </c>
      <c r="CH188" s="14">
        <f t="shared" si="251"/>
        <v>16.535394434199141</v>
      </c>
      <c r="CI188" s="14">
        <f t="shared" si="252"/>
        <v>4.0769025761555784E-2</v>
      </c>
      <c r="CJ188" s="14">
        <f t="shared" si="294"/>
        <v>487.45581535203121</v>
      </c>
      <c r="CK188" s="264">
        <f t="shared" si="295"/>
        <v>1.1886194361164606</v>
      </c>
      <c r="CL188" s="81">
        <f t="shared" si="253"/>
        <v>109.03173205699983</v>
      </c>
      <c r="CM188" s="81">
        <f t="shared" si="254"/>
        <v>4.728658068383898E-2</v>
      </c>
      <c r="CN188" s="40">
        <f t="shared" si="255"/>
        <v>371.55746987300012</v>
      </c>
      <c r="CO188" s="40">
        <f>SUMIFS($CN$3:$CN188,$D$3:$D188,D188)</f>
        <v>2043.4335861709999</v>
      </c>
      <c r="CP188" s="40">
        <f t="shared" si="296"/>
        <v>5112.0806919090001</v>
      </c>
      <c r="CQ188" s="73">
        <f t="shared" si="319"/>
        <v>0.16051015714147532</v>
      </c>
      <c r="CR188" s="73">
        <f t="shared" si="319"/>
        <v>-9.9781234988696954E-2</v>
      </c>
      <c r="CS188" s="73">
        <f t="shared" si="319"/>
        <v>4.7779288184077728E-3</v>
      </c>
      <c r="CT188" s="40">
        <f t="shared" si="256"/>
        <v>65.357468503628169</v>
      </c>
      <c r="CU188" s="40">
        <f t="shared" si="257"/>
        <v>0.16114283380041672</v>
      </c>
      <c r="CV188" s="40">
        <f t="shared" si="258"/>
        <v>0.88622812204823609</v>
      </c>
      <c r="CW188" s="40">
        <f t="shared" si="297"/>
        <v>910.31712159776919</v>
      </c>
      <c r="CX188" s="267">
        <f t="shared" si="298"/>
        <v>2.2170868199532663</v>
      </c>
      <c r="CY188" s="67">
        <v>251.19239845799999</v>
      </c>
      <c r="CZ188" s="67">
        <f t="shared" si="259"/>
        <v>44.185087373377399</v>
      </c>
      <c r="DA188" s="67">
        <f t="shared" si="299"/>
        <v>561.29830795628288</v>
      </c>
      <c r="DB188" s="67">
        <v>0</v>
      </c>
      <c r="DC188" s="67">
        <f t="shared" si="260"/>
        <v>0</v>
      </c>
      <c r="DD188" s="67">
        <f t="shared" si="261"/>
        <v>120.36507141500013</v>
      </c>
      <c r="DE188" s="67">
        <f t="shared" si="262"/>
        <v>21.17238113025077</v>
      </c>
      <c r="DF188" s="81">
        <f t="shared" si="263"/>
        <v>2795.0153473080004</v>
      </c>
      <c r="DG188" s="81">
        <f t="shared" si="264"/>
        <v>1.2121858126949099</v>
      </c>
      <c r="DH188" s="40">
        <f t="shared" si="265"/>
        <v>-277.55368637300029</v>
      </c>
      <c r="DI188" s="40">
        <f>SUMIFS($DH$3:$DH188,$D$3:$D188,D188)</f>
        <v>-948.81819500000051</v>
      </c>
      <c r="DJ188" s="40">
        <f t="shared" si="280"/>
        <v>-2371.403865583</v>
      </c>
      <c r="DK188" s="40">
        <f t="shared" si="266"/>
        <v>-48.822074069429028</v>
      </c>
      <c r="DL188" s="40">
        <f t="shared" si="300"/>
        <v>-422.86130624573804</v>
      </c>
      <c r="DM188" s="73">
        <f t="shared" si="320"/>
        <v>0.77381376963289239</v>
      </c>
      <c r="DN188" s="73">
        <f t="shared" si="320"/>
        <v>-1.7184512080117398E-2</v>
      </c>
      <c r="DO188" s="73">
        <f t="shared" si="320"/>
        <v>-4.651761827205303E-2</v>
      </c>
      <c r="DP188" s="67">
        <f t="shared" si="267"/>
        <v>-0.12037380803886094</v>
      </c>
      <c r="DQ188" s="264">
        <f t="shared" si="301"/>
        <v>-1.0284673838368055</v>
      </c>
      <c r="DR188" s="81">
        <f t="shared" si="268"/>
        <v>-262.52573781600029</v>
      </c>
      <c r="DS188" s="81">
        <f t="shared" si="302"/>
        <v>-996.25040387400009</v>
      </c>
      <c r="DT188" s="81">
        <f t="shared" si="269"/>
        <v>-0.11385625311657775</v>
      </c>
      <c r="DU188" s="264">
        <f t="shared" si="303"/>
        <v>-0.43206940048854026</v>
      </c>
      <c r="DV188" s="70">
        <v>1148.2342689310001</v>
      </c>
      <c r="DW188" s="70">
        <v>1268.3948784449999</v>
      </c>
      <c r="DX188" s="217">
        <v>101.9</v>
      </c>
      <c r="DY188" s="218">
        <f t="shared" si="270"/>
        <v>2470.5217477281644</v>
      </c>
      <c r="DZ188" s="218">
        <f t="shared" si="304"/>
        <v>32431.001131491495</v>
      </c>
      <c r="EA188" s="71">
        <f t="shared" si="325"/>
        <v>5.636924964926826E-2</v>
      </c>
      <c r="EB188" s="219">
        <f t="shared" si="271"/>
        <v>1777.9588622885183</v>
      </c>
      <c r="EC188" s="219">
        <f t="shared" si="305"/>
        <v>22737.685145382089</v>
      </c>
      <c r="ED188" s="71">
        <f t="shared" si="326"/>
        <v>7.3836328322728351E-2</v>
      </c>
      <c r="EE188" s="219">
        <f t="shared" si="272"/>
        <v>2378.270733498528</v>
      </c>
      <c r="EF188" s="219">
        <f t="shared" si="306"/>
        <v>29668.287769323786</v>
      </c>
      <c r="EG188" s="71">
        <f t="shared" si="327"/>
        <v>6.0080359714686837E-2</v>
      </c>
      <c r="EH188" s="219">
        <f t="shared" si="273"/>
        <v>364.62950919823368</v>
      </c>
      <c r="EI188" s="219">
        <f t="shared" si="307"/>
        <v>5121.5721378304197</v>
      </c>
      <c r="EJ188" s="74">
        <f t="shared" si="328"/>
        <v>-3.5860976696477254E-2</v>
      </c>
    </row>
    <row r="189" spans="1:140">
      <c r="A189" s="66">
        <v>43282</v>
      </c>
      <c r="B189" s="86">
        <f t="shared" si="220"/>
        <v>7</v>
      </c>
      <c r="C189" t="str">
        <f t="shared" si="221"/>
        <v>Julio</v>
      </c>
      <c r="D189">
        <f t="shared" si="274"/>
        <v>2018</v>
      </c>
      <c r="E189" s="65">
        <f t="shared" si="222"/>
        <v>230576.47747041125</v>
      </c>
      <c r="F189" s="65">
        <f t="shared" si="223"/>
        <v>5723.0275000000001</v>
      </c>
      <c r="G189" s="40">
        <f t="shared" si="224"/>
        <v>2973.0019349989998</v>
      </c>
      <c r="H189" s="67">
        <f t="shared" si="275"/>
        <v>1.2893778097466644</v>
      </c>
      <c r="I189" s="67">
        <f>SUMIFS($G$3:$G189,$D$3:$D189,D189)</f>
        <v>18501.905354813003</v>
      </c>
      <c r="J189" s="14">
        <f t="shared" si="281"/>
        <v>32658.768175926001</v>
      </c>
      <c r="K189" s="14">
        <f t="shared" si="282"/>
        <v>14.163963529244624</v>
      </c>
      <c r="L189" s="71">
        <f t="shared" si="308"/>
        <v>9.2305686596016123E-2</v>
      </c>
      <c r="M189" s="71">
        <f t="shared" si="309"/>
        <v>9.5552450715293613E-2</v>
      </c>
      <c r="N189" s="71">
        <f t="shared" si="321"/>
        <v>9.363181359105921E-2</v>
      </c>
      <c r="O189" s="67">
        <f t="shared" si="225"/>
        <v>2204.795635163</v>
      </c>
      <c r="P189" s="67">
        <f t="shared" si="226"/>
        <v>0.95621013008403288</v>
      </c>
      <c r="Q189" s="67">
        <f>SUMIFS($O$3:$O189,$D$3:$D189,D189)</f>
        <v>13423.063710225999</v>
      </c>
      <c r="R189" s="67">
        <f t="shared" si="278"/>
        <v>22876.335136007001</v>
      </c>
      <c r="S189" s="71">
        <f t="shared" si="310"/>
        <v>7.9271238956860168E-2</v>
      </c>
      <c r="T189" s="71">
        <f t="shared" si="311"/>
        <v>9.3349879046725537E-2</v>
      </c>
      <c r="U189" s="71">
        <f t="shared" si="311"/>
        <v>0.10836248816087402</v>
      </c>
      <c r="V189" s="67">
        <v>1413.757228381</v>
      </c>
      <c r="W189" s="67">
        <f t="shared" si="283"/>
        <v>12801.7194745</v>
      </c>
      <c r="X189" s="71">
        <f t="shared" si="322"/>
        <v>6.208985816901591E-2</v>
      </c>
      <c r="Y189" s="71">
        <f t="shared" si="312"/>
        <v>8.401296943591352E-2</v>
      </c>
      <c r="Z189" s="67">
        <v>811.72903164500008</v>
      </c>
      <c r="AA189" s="67">
        <f t="shared" si="284"/>
        <v>10058.402981761001</v>
      </c>
      <c r="AB189" s="71">
        <f t="shared" si="323"/>
        <v>0.17867997993505025</v>
      </c>
      <c r="AC189" s="71">
        <f t="shared" si="313"/>
        <v>0.10370778536874559</v>
      </c>
      <c r="AD189" s="67">
        <v>554.22144263299992</v>
      </c>
      <c r="AE189" s="67">
        <v>442.83434627600002</v>
      </c>
      <c r="AF189" s="71">
        <f t="shared" si="314"/>
        <v>-3.2024760107474348E-2</v>
      </c>
      <c r="AG189" s="71">
        <f t="shared" si="315"/>
        <v>0.1454114273443079</v>
      </c>
      <c r="AH189" s="67">
        <f t="shared" si="227"/>
        <v>231.46026884399998</v>
      </c>
      <c r="AI189" s="67">
        <f t="shared" si="228"/>
        <v>0.10038329641569885</v>
      </c>
      <c r="AJ189" s="67">
        <f t="shared" si="229"/>
        <v>77.039109077999996</v>
      </c>
      <c r="AK189" s="67">
        <f t="shared" si="230"/>
        <v>3.3411521384650374E-2</v>
      </c>
      <c r="AL189" s="67">
        <f t="shared" si="231"/>
        <v>459.70692191400002</v>
      </c>
      <c r="AM189" s="67">
        <f t="shared" si="232"/>
        <v>80.325827879387262</v>
      </c>
      <c r="AN189" s="67">
        <v>264.01554036499999</v>
      </c>
      <c r="AO189" s="67">
        <f t="shared" si="233"/>
        <v>46.132146030226124</v>
      </c>
      <c r="AP189" s="81">
        <f>SUMIFS($AO$3:$AO189,$D$3:$D189,D189)</f>
        <v>337.4698811486009</v>
      </c>
      <c r="AQ189" s="67">
        <v>11.413180000000001</v>
      </c>
      <c r="AR189" s="67">
        <f t="shared" si="234"/>
        <v>1.9942556627589156</v>
      </c>
      <c r="AS189" s="81">
        <f>SUMIFS($AR$3:$AR189,$D$3:$D189,D189)</f>
        <v>24.722436882679041</v>
      </c>
      <c r="AT189" s="67">
        <f t="shared" si="276"/>
        <v>184.27820154900002</v>
      </c>
      <c r="AU189" s="79">
        <f t="shared" si="235"/>
        <v>275.428720365</v>
      </c>
      <c r="AV189" s="40">
        <f t="shared" si="236"/>
        <v>2436.9605869739999</v>
      </c>
      <c r="AW189" s="67">
        <f t="shared" si="237"/>
        <v>1.0568990443904769</v>
      </c>
      <c r="AX189" s="67">
        <f>SUMIFS($AV$3:$AV189,$D$3:$D189,D189)</f>
        <v>16871.248615617002</v>
      </c>
      <c r="AY189" s="67">
        <f t="shared" si="285"/>
        <v>29835.066219325003</v>
      </c>
      <c r="AZ189" s="67">
        <f t="shared" si="286"/>
        <v>12.939336460786027</v>
      </c>
      <c r="BA189" s="262">
        <f t="shared" si="238"/>
        <v>2237.5986263039999</v>
      </c>
      <c r="BB189" s="262">
        <f t="shared" si="239"/>
        <v>0.97043664247630812</v>
      </c>
      <c r="BC189" s="262">
        <f t="shared" si="287"/>
        <v>27109.448937123005</v>
      </c>
      <c r="BD189" s="262">
        <f t="shared" si="288"/>
        <v>11.757248282449725</v>
      </c>
      <c r="BE189" s="260">
        <f t="shared" si="240"/>
        <v>2089.2335637239999</v>
      </c>
      <c r="BF189" s="260">
        <f t="shared" si="241"/>
        <v>0.90609137004970552</v>
      </c>
      <c r="BG189" s="260">
        <f t="shared" si="289"/>
        <v>25735.974124504995</v>
      </c>
      <c r="BH189" s="260">
        <f t="shared" si="290"/>
        <v>11.16157832179892</v>
      </c>
      <c r="BI189" s="71">
        <f t="shared" si="316"/>
        <v>7.7974450324761913E-2</v>
      </c>
      <c r="BJ189" s="71">
        <f t="shared" si="291"/>
        <v>0.11135019529060952</v>
      </c>
      <c r="BK189" s="74">
        <f t="shared" si="329"/>
        <v>0.11227929338423004</v>
      </c>
      <c r="BL189" s="67">
        <f t="shared" si="242"/>
        <v>1188.9290866199999</v>
      </c>
      <c r="BM189" s="67">
        <f>SUMIFS($BL$3:$BL189,$D$3:$D189,D189)</f>
        <v>8151.0505924059999</v>
      </c>
      <c r="BN189" s="67">
        <f t="shared" si="292"/>
        <v>14675.757453982998</v>
      </c>
      <c r="BO189" s="71">
        <f t="shared" si="317"/>
        <v>0.10985511396186354</v>
      </c>
      <c r="BP189" s="71">
        <f t="shared" si="317"/>
        <v>0.10442754867036874</v>
      </c>
      <c r="BQ189" s="71">
        <f t="shared" si="317"/>
        <v>8.8206511058566361E-2</v>
      </c>
      <c r="BR189" s="67">
        <v>847.50601823399995</v>
      </c>
      <c r="BS189" s="67">
        <f t="shared" si="277"/>
        <v>341.42306838599995</v>
      </c>
      <c r="BT189" s="67">
        <f t="shared" si="243"/>
        <v>239.31943488000002</v>
      </c>
      <c r="BU189" s="67">
        <f t="shared" si="244"/>
        <v>148.36506258</v>
      </c>
      <c r="BV189" s="67">
        <f t="shared" si="245"/>
        <v>25.924226745372096</v>
      </c>
      <c r="BW189" s="67">
        <f t="shared" si="246"/>
        <v>6.4345272426602554E-2</v>
      </c>
      <c r="BX189" s="67">
        <f t="shared" si="293"/>
        <v>1373.4748126180002</v>
      </c>
      <c r="BY189" s="67">
        <f t="shared" si="247"/>
        <v>434.36753413899999</v>
      </c>
      <c r="BZ189" s="67">
        <f t="shared" si="248"/>
        <v>384.47328896199997</v>
      </c>
      <c r="CA189" s="67">
        <f t="shared" si="249"/>
        <v>41.506179793000001</v>
      </c>
      <c r="CB189" s="40">
        <f t="shared" si="250"/>
        <v>536.04134802499993</v>
      </c>
      <c r="CC189" s="40">
        <f>SUMIFS($CB$3:$CB189,$D$3:$D189,D189)</f>
        <v>1630.6567391959995</v>
      </c>
      <c r="CD189" s="40">
        <f t="shared" si="279"/>
        <v>2823.7019566009999</v>
      </c>
      <c r="CE189" s="73">
        <f t="shared" si="318"/>
        <v>0.18327187200352801</v>
      </c>
      <c r="CF189" s="73">
        <f t="shared" si="318"/>
        <v>-7.2192591017580021E-2</v>
      </c>
      <c r="CG189" s="73">
        <f t="shared" si="318"/>
        <v>-7.0940885717958868E-2</v>
      </c>
      <c r="CH189" s="14">
        <f t="shared" si="251"/>
        <v>93.663947626496636</v>
      </c>
      <c r="CI189" s="14">
        <f t="shared" si="252"/>
        <v>0.23247876535618753</v>
      </c>
      <c r="CJ189" s="14">
        <f t="shared" si="294"/>
        <v>499.50979419903541</v>
      </c>
      <c r="CK189" s="264">
        <f t="shared" si="295"/>
        <v>1.2246270684585991</v>
      </c>
      <c r="CL189" s="81">
        <f t="shared" si="253"/>
        <v>684.40641060499991</v>
      </c>
      <c r="CM189" s="81">
        <f t="shared" si="254"/>
        <v>0.29682403778279004</v>
      </c>
      <c r="CN189" s="40">
        <f t="shared" si="255"/>
        <v>482.12541103400002</v>
      </c>
      <c r="CO189" s="40">
        <f>SUMIFS($CN$3:$CN189,$D$3:$D189,D189)</f>
        <v>2525.5589972049997</v>
      </c>
      <c r="CP189" s="40">
        <f t="shared" si="296"/>
        <v>5303.2685675120001</v>
      </c>
      <c r="CQ189" s="73">
        <f t="shared" si="319"/>
        <v>0.65714406812366466</v>
      </c>
      <c r="CR189" s="73">
        <f t="shared" si="319"/>
        <v>-1.3787727445993547E-2</v>
      </c>
      <c r="CS189" s="73">
        <f t="shared" si="319"/>
        <v>6.7034604701387668E-2</v>
      </c>
      <c r="CT189" s="40">
        <f t="shared" si="256"/>
        <v>84.243070828158707</v>
      </c>
      <c r="CU189" s="40">
        <f t="shared" si="257"/>
        <v>0.20909566158840676</v>
      </c>
      <c r="CV189" s="40">
        <f t="shared" si="258"/>
        <v>1.095323783636643</v>
      </c>
      <c r="CW189" s="40">
        <f t="shared" si="297"/>
        <v>942.14837524809479</v>
      </c>
      <c r="CX189" s="267">
        <f t="shared" si="298"/>
        <v>2.3000041572725225</v>
      </c>
      <c r="CY189" s="67">
        <v>295.30672725400001</v>
      </c>
      <c r="CZ189" s="67">
        <f t="shared" si="259"/>
        <v>51.599739343206025</v>
      </c>
      <c r="DA189" s="67">
        <f t="shared" si="299"/>
        <v>580.91515105104963</v>
      </c>
      <c r="DB189" s="67">
        <v>0</v>
      </c>
      <c r="DC189" s="67">
        <f t="shared" si="260"/>
        <v>0</v>
      </c>
      <c r="DD189" s="67">
        <f t="shared" si="261"/>
        <v>186.81868378000001</v>
      </c>
      <c r="DE189" s="67">
        <f t="shared" si="262"/>
        <v>32.643331484952675</v>
      </c>
      <c r="DF189" s="81">
        <f t="shared" si="263"/>
        <v>2919.0859980079999</v>
      </c>
      <c r="DG189" s="81">
        <f t="shared" si="264"/>
        <v>1.2659947059788836</v>
      </c>
      <c r="DH189" s="40">
        <f t="shared" si="265"/>
        <v>53.91593699099991</v>
      </c>
      <c r="DI189" s="40">
        <f>SUMIFS($DH$3:$DH189,$D$3:$D189,D189)</f>
        <v>-894.90225800900066</v>
      </c>
      <c r="DJ189" s="40">
        <f t="shared" si="280"/>
        <v>-2479.5666109110002</v>
      </c>
      <c r="DK189" s="40">
        <f t="shared" si="266"/>
        <v>9.4208767983379271</v>
      </c>
      <c r="DL189" s="40">
        <f t="shared" si="300"/>
        <v>-442.63858104905944</v>
      </c>
      <c r="DM189" s="73">
        <f t="shared" si="320"/>
        <v>-0.66734714140331097</v>
      </c>
      <c r="DN189" s="73">
        <f t="shared" si="320"/>
        <v>0.11399141437229354</v>
      </c>
      <c r="DO189" s="73">
        <f t="shared" si="320"/>
        <v>0.2842263106953471</v>
      </c>
      <c r="DP189" s="67">
        <f t="shared" si="267"/>
        <v>2.3383103767780768E-2</v>
      </c>
      <c r="DQ189" s="264">
        <f t="shared" si="301"/>
        <v>-1.0753770888139234</v>
      </c>
      <c r="DR189" s="81">
        <f t="shared" si="268"/>
        <v>202.28099957099991</v>
      </c>
      <c r="DS189" s="81">
        <f t="shared" si="302"/>
        <v>-1106.091798293</v>
      </c>
      <c r="DT189" s="81">
        <f t="shared" si="269"/>
        <v>8.7728376194383326E-2</v>
      </c>
      <c r="DU189" s="264">
        <f t="shared" si="303"/>
        <v>-0.47970712816312294</v>
      </c>
      <c r="DV189" s="70">
        <v>1154.6136059390001</v>
      </c>
      <c r="DW189" s="70">
        <v>1273.2345782540001</v>
      </c>
      <c r="DX189" s="217">
        <v>101.6</v>
      </c>
      <c r="DY189" s="218">
        <f t="shared" si="270"/>
        <v>2926.1830068887798</v>
      </c>
      <c r="DZ189" s="218">
        <f t="shared" si="304"/>
        <v>32578.999010368916</v>
      </c>
      <c r="EA189" s="71">
        <f t="shared" si="325"/>
        <v>4.9370957614390365E-2</v>
      </c>
      <c r="EB189" s="219">
        <f t="shared" si="271"/>
        <v>2170.0744440580711</v>
      </c>
      <c r="EC189" s="219">
        <f t="shared" si="305"/>
        <v>22816.36056285771</v>
      </c>
      <c r="ED189" s="71">
        <f t="shared" si="326"/>
        <v>6.416052228547664E-2</v>
      </c>
      <c r="EE189" s="219">
        <f t="shared" si="272"/>
        <v>2398.5832548956696</v>
      </c>
      <c r="EF189" s="219">
        <f t="shared" si="306"/>
        <v>29752.466855766012</v>
      </c>
      <c r="EG189" s="71">
        <f t="shared" si="327"/>
        <v>6.7003615480363932E-2</v>
      </c>
      <c r="EH189" s="219">
        <f t="shared" si="273"/>
        <v>474.53288487598428</v>
      </c>
      <c r="EI189" s="219">
        <f t="shared" si="307"/>
        <v>5298.2541200968462</v>
      </c>
      <c r="EJ189" s="74">
        <f t="shared" si="328"/>
        <v>2.3827554913060434E-2</v>
      </c>
    </row>
    <row r="190" spans="1:140">
      <c r="A190" s="66">
        <v>43313</v>
      </c>
      <c r="B190" s="86">
        <f t="shared" si="220"/>
        <v>8</v>
      </c>
      <c r="C190" t="str">
        <f t="shared" si="221"/>
        <v>Agosto</v>
      </c>
      <c r="D190">
        <f t="shared" si="274"/>
        <v>2018</v>
      </c>
      <c r="E190" s="65">
        <f t="shared" si="222"/>
        <v>230576.47747041125</v>
      </c>
      <c r="F190" s="65">
        <f t="shared" si="223"/>
        <v>5780.2654545454598</v>
      </c>
      <c r="G190" s="40">
        <f t="shared" si="224"/>
        <v>2524.7144223740002</v>
      </c>
      <c r="H190" s="67">
        <f t="shared" si="275"/>
        <v>1.0949574952622756</v>
      </c>
      <c r="I190" s="67">
        <f>SUMIFS($G$3:$G190,$D$3:$D190,D190)</f>
        <v>21026.619777187003</v>
      </c>
      <c r="J190" s="14">
        <f t="shared" si="281"/>
        <v>32475.486063533001</v>
      </c>
      <c r="K190" s="14">
        <f t="shared" si="282"/>
        <v>14.084474886515871</v>
      </c>
      <c r="L190" s="71">
        <f t="shared" si="308"/>
        <v>7.0253515460944049E-2</v>
      </c>
      <c r="M190" s="71">
        <f t="shared" si="309"/>
        <v>-6.7681812011169962E-2</v>
      </c>
      <c r="N190" s="71">
        <f t="shared" si="321"/>
        <v>8.2215525664278477E-2</v>
      </c>
      <c r="O190" s="67">
        <f t="shared" si="225"/>
        <v>1882.3286826670001</v>
      </c>
      <c r="P190" s="67">
        <f t="shared" si="226"/>
        <v>0.81635763687497132</v>
      </c>
      <c r="Q190" s="67">
        <f>SUMIFS($O$3:$O190,$D$3:$D190,D190)</f>
        <v>15305.392392892998</v>
      </c>
      <c r="R190" s="67">
        <f t="shared" si="278"/>
        <v>22957.693263424</v>
      </c>
      <c r="S190" s="71">
        <f t="shared" si="310"/>
        <v>4.5174601650112223E-2</v>
      </c>
      <c r="T190" s="71">
        <f t="shared" si="311"/>
        <v>8.7186901584715537E-2</v>
      </c>
      <c r="U190" s="71">
        <f t="shared" si="311"/>
        <v>9.539485717296059E-2</v>
      </c>
      <c r="V190" s="67">
        <v>867.80050169600008</v>
      </c>
      <c r="W190" s="67">
        <f t="shared" si="283"/>
        <v>12749.471200854001</v>
      </c>
      <c r="X190" s="71">
        <f t="shared" si="322"/>
        <v>4.1877186821777768E-2</v>
      </c>
      <c r="Y190" s="71">
        <f t="shared" si="312"/>
        <v>-5.6788591046793346E-2</v>
      </c>
      <c r="Z190" s="67">
        <v>960.48868191399981</v>
      </c>
      <c r="AA190" s="67">
        <f t="shared" si="284"/>
        <v>10132.523001817</v>
      </c>
      <c r="AB190" s="71">
        <f t="shared" si="323"/>
        <v>0.16111665861997437</v>
      </c>
      <c r="AC190" s="71">
        <f t="shared" si="313"/>
        <v>8.3622112610152399E-2</v>
      </c>
      <c r="AD190" s="67">
        <v>529.9469877460001</v>
      </c>
      <c r="AE190" s="67">
        <v>519.27593061699997</v>
      </c>
      <c r="AF190" s="71">
        <f t="shared" si="314"/>
        <v>-4.513349157869373E-2</v>
      </c>
      <c r="AG190" s="71">
        <f t="shared" si="315"/>
        <v>0.15256690181317101</v>
      </c>
      <c r="AH190" s="67">
        <f t="shared" si="227"/>
        <v>126.360748374</v>
      </c>
      <c r="AI190" s="67">
        <f t="shared" si="228"/>
        <v>5.4802098531588184E-2</v>
      </c>
      <c r="AJ190" s="67">
        <f t="shared" si="229"/>
        <v>74.85800879300001</v>
      </c>
      <c r="AK190" s="67">
        <f t="shared" si="230"/>
        <v>3.24655878232879E-2</v>
      </c>
      <c r="AL190" s="67">
        <f t="shared" si="231"/>
        <v>441.16698253999999</v>
      </c>
      <c r="AM190" s="67">
        <f t="shared" si="232"/>
        <v>76.322962329191483</v>
      </c>
      <c r="AN190" s="67">
        <v>256.92244015599999</v>
      </c>
      <c r="AO190" s="67">
        <f t="shared" si="233"/>
        <v>44.44820781612416</v>
      </c>
      <c r="AP190" s="81">
        <f>SUMIFS($AO$3:$AO190,$D$3:$D190,D190)</f>
        <v>381.91808896472509</v>
      </c>
      <c r="AQ190" s="67">
        <v>0</v>
      </c>
      <c r="AR190" s="67">
        <f t="shared" si="234"/>
        <v>0</v>
      </c>
      <c r="AS190" s="81">
        <f>SUMIFS($AR$3:$AR190,$D$3:$D190,D190)</f>
        <v>24.722436882679041</v>
      </c>
      <c r="AT190" s="67">
        <f t="shared" si="276"/>
        <v>184.244542384</v>
      </c>
      <c r="AU190" s="79">
        <f t="shared" si="235"/>
        <v>256.92244015599999</v>
      </c>
      <c r="AV190" s="40">
        <f t="shared" si="236"/>
        <v>2408.2771975640003</v>
      </c>
      <c r="AW190" s="67">
        <f t="shared" si="237"/>
        <v>1.0444591850758249</v>
      </c>
      <c r="AX190" s="67">
        <f>SUMIFS($AV$3:$AV190,$D$3:$D190,D190)</f>
        <v>19279.525813181001</v>
      </c>
      <c r="AY190" s="67">
        <f t="shared" si="285"/>
        <v>29909.797166047003</v>
      </c>
      <c r="AZ190" s="67">
        <f t="shared" si="286"/>
        <v>12.971746942350256</v>
      </c>
      <c r="BA190" s="262">
        <f t="shared" si="238"/>
        <v>2242.8184930430002</v>
      </c>
      <c r="BB190" s="262">
        <f t="shared" si="239"/>
        <v>0.97270047562887685</v>
      </c>
      <c r="BC190" s="262">
        <f t="shared" si="287"/>
        <v>27186.554040195002</v>
      </c>
      <c r="BD190" s="262">
        <f t="shared" si="288"/>
        <v>11.790688425138129</v>
      </c>
      <c r="BE190" s="260">
        <f t="shared" si="240"/>
        <v>2048.0714517840001</v>
      </c>
      <c r="BF190" s="260">
        <f t="shared" si="241"/>
        <v>0.88823954388270987</v>
      </c>
      <c r="BG190" s="260">
        <f t="shared" si="289"/>
        <v>25816.101075675</v>
      </c>
      <c r="BH190" s="260">
        <f t="shared" si="290"/>
        <v>11.196329026662251</v>
      </c>
      <c r="BI190" s="71">
        <f t="shared" si="316"/>
        <v>3.2024626336433437E-2</v>
      </c>
      <c r="BJ190" s="71">
        <f t="shared" si="291"/>
        <v>0.10078118650123558</v>
      </c>
      <c r="BK190" s="74">
        <f t="shared" si="329"/>
        <v>0.10030242594170335</v>
      </c>
      <c r="BL190" s="67">
        <f t="shared" si="242"/>
        <v>1166.8447207199999</v>
      </c>
      <c r="BM190" s="67">
        <f>SUMIFS($BL$3:$BL190,$D$3:$D190,D190)</f>
        <v>9317.8953131260005</v>
      </c>
      <c r="BN190" s="67">
        <f t="shared" si="292"/>
        <v>14772.345290482001</v>
      </c>
      <c r="BO190" s="71">
        <f t="shared" si="317"/>
        <v>9.0247339608848121E-2</v>
      </c>
      <c r="BP190" s="71">
        <f t="shared" si="317"/>
        <v>0.10263164396245927</v>
      </c>
      <c r="BQ190" s="71">
        <f t="shared" si="317"/>
        <v>9.067941564283255E-2</v>
      </c>
      <c r="BR190" s="67">
        <v>846.11807400500004</v>
      </c>
      <c r="BS190" s="67">
        <f t="shared" si="277"/>
        <v>320.7266467149999</v>
      </c>
      <c r="BT190" s="67">
        <f t="shared" si="243"/>
        <v>233.48279082000002</v>
      </c>
      <c r="BU190" s="67">
        <f t="shared" si="244"/>
        <v>194.74704125900001</v>
      </c>
      <c r="BV190" s="67">
        <f t="shared" si="245"/>
        <v>33.69171239460217</v>
      </c>
      <c r="BW190" s="67">
        <f t="shared" si="246"/>
        <v>8.4460931746166937E-2</v>
      </c>
      <c r="BX190" s="67">
        <f t="shared" si="293"/>
        <v>1370.45296452</v>
      </c>
      <c r="BY190" s="67">
        <f t="shared" si="247"/>
        <v>328.58773808299998</v>
      </c>
      <c r="BZ190" s="67">
        <f t="shared" si="248"/>
        <v>440.15060186900001</v>
      </c>
      <c r="CA190" s="67">
        <f t="shared" si="249"/>
        <v>44.464304812999998</v>
      </c>
      <c r="CB190" s="40">
        <f t="shared" si="250"/>
        <v>116.43722480999986</v>
      </c>
      <c r="CC190" s="40">
        <f>SUMIFS($CB$3:$CB190,$D$3:$D190,D190)</f>
        <v>1747.0939640059994</v>
      </c>
      <c r="CD190" s="40">
        <f t="shared" si="279"/>
        <v>2565.6888974860003</v>
      </c>
      <c r="CE190" s="73">
        <f t="shared" si="318"/>
        <v>-0.68904490179710609</v>
      </c>
      <c r="CF190" s="73">
        <f t="shared" si="318"/>
        <v>-0.18053302101909396</v>
      </c>
      <c r="CG190" s="73">
        <f t="shared" si="318"/>
        <v>-9.1818510538184461E-2</v>
      </c>
      <c r="CH190" s="14">
        <f t="shared" si="251"/>
        <v>20.143923445321438</v>
      </c>
      <c r="CI190" s="14">
        <f t="shared" si="252"/>
        <v>5.0498310186450693E-2</v>
      </c>
      <c r="CJ190" s="14">
        <f t="shared" si="294"/>
        <v>452.74361787423601</v>
      </c>
      <c r="CK190" s="264">
        <f t="shared" si="295"/>
        <v>1.1127279441656153</v>
      </c>
      <c r="CL190" s="81">
        <f t="shared" si="253"/>
        <v>311.18426606899988</v>
      </c>
      <c r="CM190" s="81">
        <f t="shared" si="254"/>
        <v>0.1349592419326176</v>
      </c>
      <c r="CN190" s="40">
        <f t="shared" si="255"/>
        <v>315.215678938</v>
      </c>
      <c r="CO190" s="40">
        <f>SUMIFS($CN$3:$CN190,$D$3:$D190,D190)</f>
        <v>2840.7746761429999</v>
      </c>
      <c r="CP190" s="40">
        <f t="shared" si="296"/>
        <v>5073.1260413099999</v>
      </c>
      <c r="CQ190" s="73">
        <f t="shared" si="319"/>
        <v>-0.4220025004353235</v>
      </c>
      <c r="CR190" s="73">
        <f t="shared" si="319"/>
        <v>-8.5457752135619902E-2</v>
      </c>
      <c r="CS190" s="73">
        <f t="shared" si="319"/>
        <v>-4.5588887938545763E-3</v>
      </c>
      <c r="CT190" s="40">
        <f t="shared" si="256"/>
        <v>54.533080083739421</v>
      </c>
      <c r="CU190" s="40">
        <f t="shared" si="257"/>
        <v>0.13670764789025369</v>
      </c>
      <c r="CV190" s="40">
        <f t="shared" si="258"/>
        <v>1.2320314315268965</v>
      </c>
      <c r="CW190" s="40">
        <f t="shared" si="297"/>
        <v>899.23201148609223</v>
      </c>
      <c r="CX190" s="267">
        <f t="shared" si="298"/>
        <v>2.2001923600212034</v>
      </c>
      <c r="CY190" s="67">
        <v>181.22081352000001</v>
      </c>
      <c r="CZ190" s="67">
        <f t="shared" si="259"/>
        <v>31.351642056074148</v>
      </c>
      <c r="DA190" s="67">
        <f t="shared" si="299"/>
        <v>558.49884621006231</v>
      </c>
      <c r="DB190" s="67">
        <v>0</v>
      </c>
      <c r="DC190" s="67">
        <f t="shared" si="260"/>
        <v>0</v>
      </c>
      <c r="DD190" s="67">
        <f t="shared" si="261"/>
        <v>133.99486541799999</v>
      </c>
      <c r="DE190" s="67">
        <f t="shared" si="262"/>
        <v>23.181438027665269</v>
      </c>
      <c r="DF190" s="81">
        <f t="shared" si="263"/>
        <v>2723.4928765020004</v>
      </c>
      <c r="DG190" s="81">
        <f t="shared" si="264"/>
        <v>1.1811668329660785</v>
      </c>
      <c r="DH190" s="40">
        <f t="shared" si="265"/>
        <v>-198.77845412800013</v>
      </c>
      <c r="DI190" s="40">
        <f>SUMIFS($DH$3:$DH190,$D$3:$D190,D190)</f>
        <v>-1093.6807121370007</v>
      </c>
      <c r="DJ190" s="40">
        <f t="shared" si="280"/>
        <v>-2507.437143824</v>
      </c>
      <c r="DK190" s="40">
        <f t="shared" si="266"/>
        <v>-34.38915663841798</v>
      </c>
      <c r="DL190" s="40">
        <f t="shared" si="300"/>
        <v>-446.48839361185634</v>
      </c>
      <c r="DM190" s="73">
        <f t="shared" si="320"/>
        <v>0.16307338311100938</v>
      </c>
      <c r="DN190" s="73">
        <f t="shared" si="320"/>
        <v>0.12260173496947502</v>
      </c>
      <c r="DO190" s="73">
        <f t="shared" si="320"/>
        <v>0.10397735436946443</v>
      </c>
      <c r="DP190" s="67">
        <f t="shared" si="267"/>
        <v>-8.6209337703803027E-2</v>
      </c>
      <c r="DQ190" s="264">
        <f t="shared" si="301"/>
        <v>-1.0874644158555884</v>
      </c>
      <c r="DR190" s="81">
        <f t="shared" si="268"/>
        <v>-4.0314128690001212</v>
      </c>
      <c r="DS190" s="81">
        <f t="shared" si="302"/>
        <v>-1136.984179304</v>
      </c>
      <c r="DT190" s="81">
        <f t="shared" si="269"/>
        <v>-1.7484059576360963E-3</v>
      </c>
      <c r="DU190" s="264">
        <f t="shared" si="303"/>
        <v>-0.49310501737971235</v>
      </c>
      <c r="DV190" s="70">
        <v>1134.3014320320001</v>
      </c>
      <c r="DW190" s="70">
        <v>1252.1376052119999</v>
      </c>
      <c r="DX190" s="217">
        <v>101.8</v>
      </c>
      <c r="DY190" s="218">
        <f t="shared" si="270"/>
        <v>2480.0731064577603</v>
      </c>
      <c r="DZ190" s="218">
        <f t="shared" si="304"/>
        <v>32294.027597127126</v>
      </c>
      <c r="EA190" s="71">
        <f t="shared" si="325"/>
        <v>3.8753179943343818E-2</v>
      </c>
      <c r="EB190" s="219">
        <f t="shared" si="271"/>
        <v>1849.0458572367388</v>
      </c>
      <c r="EC190" s="219">
        <f t="shared" si="305"/>
        <v>22826.495734648266</v>
      </c>
      <c r="ED190" s="71">
        <f t="shared" si="326"/>
        <v>5.1676094117773186E-2</v>
      </c>
      <c r="EE190" s="219">
        <f t="shared" si="272"/>
        <v>2365.6946930884087</v>
      </c>
      <c r="EF190" s="219">
        <f t="shared" si="306"/>
        <v>29735.455666658279</v>
      </c>
      <c r="EG190" s="71">
        <f t="shared" si="327"/>
        <v>5.556550123256554E-2</v>
      </c>
      <c r="EH190" s="219">
        <f t="shared" si="273"/>
        <v>309.6421207642436</v>
      </c>
      <c r="EI190" s="219">
        <f t="shared" si="307"/>
        <v>5051.0492519393383</v>
      </c>
      <c r="EJ190" s="74">
        <f t="shared" si="328"/>
        <v>-4.455159165357514E-2</v>
      </c>
    </row>
    <row r="191" spans="1:140">
      <c r="A191" s="66">
        <v>43344</v>
      </c>
      <c r="B191" s="86">
        <f t="shared" si="220"/>
        <v>9</v>
      </c>
      <c r="C191" t="str">
        <f t="shared" si="221"/>
        <v>Septiembre</v>
      </c>
      <c r="D191">
        <f t="shared" si="274"/>
        <v>2018</v>
      </c>
      <c r="E191" s="65">
        <f t="shared" si="222"/>
        <v>230576.47747041125</v>
      </c>
      <c r="F191" s="65">
        <f t="shared" si="223"/>
        <v>5855.1445000000003</v>
      </c>
      <c r="G191" s="40">
        <f t="shared" si="224"/>
        <v>3026.0649021610002</v>
      </c>
      <c r="H191" s="67">
        <f t="shared" si="275"/>
        <v>1.3123909842665198</v>
      </c>
      <c r="I191" s="67">
        <f>SUMIFS($G$3:$G191,$D$3:$D191,D191)</f>
        <v>24052.684679348004</v>
      </c>
      <c r="J191" s="14">
        <f t="shared" si="281"/>
        <v>32733.593270917001</v>
      </c>
      <c r="K191" s="14">
        <f t="shared" si="282"/>
        <v>14.19641484249734</v>
      </c>
      <c r="L191" s="71">
        <f t="shared" si="308"/>
        <v>7.3093145002416593E-2</v>
      </c>
      <c r="M191" s="71">
        <f t="shared" si="309"/>
        <v>9.3248248653162502E-2</v>
      </c>
      <c r="N191" s="71">
        <f t="shared" si="321"/>
        <v>8.4861307810718323E-2</v>
      </c>
      <c r="O191" s="67">
        <f t="shared" si="225"/>
        <v>2137.6591953810002</v>
      </c>
      <c r="P191" s="67">
        <f t="shared" si="226"/>
        <v>0.92709335264058568</v>
      </c>
      <c r="Q191" s="67">
        <f>SUMIFS($O$3:$O191,$D$3:$D191,D191)</f>
        <v>17443.051588274</v>
      </c>
      <c r="R191" s="67">
        <f t="shared" si="278"/>
        <v>23016.333075661998</v>
      </c>
      <c r="S191" s="71">
        <f t="shared" si="310"/>
        <v>2.8205514923747455E-2</v>
      </c>
      <c r="T191" s="71">
        <f t="shared" si="311"/>
        <v>7.9597406493861378E-2</v>
      </c>
      <c r="U191" s="71">
        <f t="shared" si="311"/>
        <v>8.6081923752497236E-2</v>
      </c>
      <c r="V191" s="67">
        <v>1268.4632720890002</v>
      </c>
      <c r="W191" s="67">
        <f t="shared" si="283"/>
        <v>12729.770654445001</v>
      </c>
      <c r="X191" s="71">
        <f t="shared" si="322"/>
        <v>2.8783638807680978E-2</v>
      </c>
      <c r="Y191" s="71">
        <f t="shared" si="312"/>
        <v>-1.5293510131320631E-2</v>
      </c>
      <c r="Z191" s="67">
        <v>886.54802581999991</v>
      </c>
      <c r="AA191" s="67">
        <f t="shared" si="284"/>
        <v>10177.433501078001</v>
      </c>
      <c r="AB191" s="71">
        <f t="shared" si="323"/>
        <v>0.15086768972774078</v>
      </c>
      <c r="AC191" s="71">
        <f t="shared" si="313"/>
        <v>5.3360856477746132E-2</v>
      </c>
      <c r="AD191" s="67">
        <v>542.05968339599997</v>
      </c>
      <c r="AE191" s="67">
        <v>440.58391701400001</v>
      </c>
      <c r="AF191" s="71">
        <f t="shared" si="314"/>
        <v>-8.723764771930953E-2</v>
      </c>
      <c r="AG191" s="71">
        <f t="shared" si="315"/>
        <v>6.5132327834507509E-2</v>
      </c>
      <c r="AH191" s="67">
        <f t="shared" si="227"/>
        <v>209.24210885799999</v>
      </c>
      <c r="AI191" s="67">
        <f t="shared" si="228"/>
        <v>9.0747378550290761E-2</v>
      </c>
      <c r="AJ191" s="67">
        <f t="shared" si="229"/>
        <v>298.94139512300001</v>
      </c>
      <c r="AK191" s="67">
        <f t="shared" si="230"/>
        <v>0.12964956287067994</v>
      </c>
      <c r="AL191" s="67">
        <f t="shared" si="231"/>
        <v>380.22220279899994</v>
      </c>
      <c r="AM191" s="67">
        <f t="shared" si="232"/>
        <v>64.93814162895552</v>
      </c>
      <c r="AN191" s="67">
        <v>254.59643001200001</v>
      </c>
      <c r="AO191" s="67">
        <f t="shared" si="233"/>
        <v>43.482518665764786</v>
      </c>
      <c r="AP191" s="81">
        <f>SUMIFS($AO$3:$AO191,$D$3:$D191,D191)</f>
        <v>425.40060763048984</v>
      </c>
      <c r="AQ191" s="67">
        <v>0</v>
      </c>
      <c r="AR191" s="67">
        <f t="shared" si="234"/>
        <v>0</v>
      </c>
      <c r="AS191" s="81">
        <f>SUMIFS($AR$3:$AR191,$D$3:$D191,D191)</f>
        <v>24.722436882679041</v>
      </c>
      <c r="AT191" s="67">
        <f t="shared" si="276"/>
        <v>125.62577278699993</v>
      </c>
      <c r="AU191" s="79">
        <f t="shared" si="235"/>
        <v>254.59643001200001</v>
      </c>
      <c r="AV191" s="40">
        <f t="shared" si="236"/>
        <v>2533.5896542499995</v>
      </c>
      <c r="AW191" s="67">
        <f t="shared" si="237"/>
        <v>1.0988066441318249</v>
      </c>
      <c r="AX191" s="67">
        <f>SUMIFS($AV$3:$AV191,$D$3:$D191,D191)</f>
        <v>21813.115467431002</v>
      </c>
      <c r="AY191" s="67">
        <f t="shared" si="285"/>
        <v>30324.408617066998</v>
      </c>
      <c r="AZ191" s="67">
        <f t="shared" si="286"/>
        <v>13.151562097637814</v>
      </c>
      <c r="BA191" s="262">
        <f t="shared" si="238"/>
        <v>2379.0175271809994</v>
      </c>
      <c r="BB191" s="262">
        <f t="shared" si="239"/>
        <v>1.0317693952481719</v>
      </c>
      <c r="BC191" s="262">
        <f t="shared" si="287"/>
        <v>27580.860564625003</v>
      </c>
      <c r="BD191" s="262">
        <f t="shared" si="288"/>
        <v>11.961697423434844</v>
      </c>
      <c r="BE191" s="260">
        <f t="shared" si="240"/>
        <v>2167.3287779679995</v>
      </c>
      <c r="BF191" s="260">
        <f t="shared" si="241"/>
        <v>0.93996091958084593</v>
      </c>
      <c r="BG191" s="260">
        <f t="shared" si="289"/>
        <v>26115.897636624999</v>
      </c>
      <c r="BH191" s="260">
        <f t="shared" si="290"/>
        <v>11.326349471175492</v>
      </c>
      <c r="BI191" s="71">
        <f t="shared" si="316"/>
        <v>0.19566574606005838</v>
      </c>
      <c r="BJ191" s="71">
        <f t="shared" si="291"/>
        <v>0.11102182242707448</v>
      </c>
      <c r="BK191" s="74">
        <f t="shared" si="329"/>
        <v>0.11604348323487157</v>
      </c>
      <c r="BL191" s="67">
        <f t="shared" si="242"/>
        <v>1194.5995473919997</v>
      </c>
      <c r="BM191" s="67">
        <f>SUMIFS($BL$3:$BL191,$D$3:$D191,D191)</f>
        <v>10512.494860518</v>
      </c>
      <c r="BN191" s="67">
        <f t="shared" si="292"/>
        <v>14900.738141864998</v>
      </c>
      <c r="BO191" s="71">
        <f t="shared" si="317"/>
        <v>0.12042022608148772</v>
      </c>
      <c r="BP191" s="71">
        <f t="shared" si="317"/>
        <v>0.10462457211410015</v>
      </c>
      <c r="BQ191" s="71">
        <f t="shared" si="317"/>
        <v>9.618740749752086E-2</v>
      </c>
      <c r="BR191" s="67">
        <v>856.38663535399996</v>
      </c>
      <c r="BS191" s="67">
        <f t="shared" si="277"/>
        <v>338.21291203799979</v>
      </c>
      <c r="BT191" s="67">
        <f t="shared" si="243"/>
        <v>243.49376062100001</v>
      </c>
      <c r="BU191" s="67">
        <f t="shared" si="244"/>
        <v>211.68874921300002</v>
      </c>
      <c r="BV191" s="67">
        <f t="shared" si="245"/>
        <v>36.154316808577484</v>
      </c>
      <c r="BW191" s="67">
        <f t="shared" si="246"/>
        <v>9.1808475667326042E-2</v>
      </c>
      <c r="BX191" s="67">
        <f t="shared" si="293"/>
        <v>1464.9629279999999</v>
      </c>
      <c r="BY191" s="67">
        <f t="shared" si="247"/>
        <v>327.10826591899996</v>
      </c>
      <c r="BZ191" s="67">
        <f t="shared" si="248"/>
        <v>450.74842664199997</v>
      </c>
      <c r="CA191" s="67">
        <f t="shared" si="249"/>
        <v>105.950904463</v>
      </c>
      <c r="CB191" s="40">
        <f t="shared" si="250"/>
        <v>492.47524791100068</v>
      </c>
      <c r="CC191" s="40">
        <f>SUMIFS($CB$3:$CB191,$D$3:$D191,D191)</f>
        <v>2239.5692119169998</v>
      </c>
      <c r="CD191" s="40">
        <f t="shared" si="279"/>
        <v>2409.1846538500004</v>
      </c>
      <c r="CE191" s="73">
        <f t="shared" si="318"/>
        <v>-0.24115437494478287</v>
      </c>
      <c r="CF191" s="73">
        <f t="shared" si="318"/>
        <v>-0.19467990052836526</v>
      </c>
      <c r="CG191" s="73">
        <f t="shared" si="318"/>
        <v>-0.19739776533618447</v>
      </c>
      <c r="CH191" s="14">
        <f t="shared" si="251"/>
        <v>84.109836727513837</v>
      </c>
      <c r="CI191" s="14">
        <f t="shared" si="252"/>
        <v>0.21358434013469463</v>
      </c>
      <c r="CJ191" s="14">
        <f t="shared" si="294"/>
        <v>422.17082625364577</v>
      </c>
      <c r="CK191" s="264">
        <f t="shared" si="295"/>
        <v>1.0448527448595268</v>
      </c>
      <c r="CL191" s="81">
        <f t="shared" si="253"/>
        <v>704.16399712400073</v>
      </c>
      <c r="CM191" s="81">
        <f t="shared" si="254"/>
        <v>0.30539281580202066</v>
      </c>
      <c r="CN191" s="40">
        <f t="shared" si="255"/>
        <v>230.88242492200001</v>
      </c>
      <c r="CO191" s="40">
        <f>SUMIFS($CN$3:$CN191,$D$3:$D191,D191)</f>
        <v>3071.657101065</v>
      </c>
      <c r="CP191" s="40">
        <f t="shared" si="296"/>
        <v>4872.7199643859994</v>
      </c>
      <c r="CQ191" s="73">
        <f t="shared" si="319"/>
        <v>-0.46466825817572788</v>
      </c>
      <c r="CR191" s="73">
        <f t="shared" si="319"/>
        <v>-0.13169053582907853</v>
      </c>
      <c r="CS191" s="73">
        <f t="shared" si="319"/>
        <v>-5.611982652747538E-2</v>
      </c>
      <c r="CT191" s="40">
        <f t="shared" si="256"/>
        <v>39.432404259536206</v>
      </c>
      <c r="CU191" s="40">
        <f t="shared" si="257"/>
        <v>0.10013268805861952</v>
      </c>
      <c r="CV191" s="40">
        <f t="shared" si="258"/>
        <v>1.3321641195855161</v>
      </c>
      <c r="CW191" s="40">
        <f t="shared" si="297"/>
        <v>862.45045272791822</v>
      </c>
      <c r="CX191" s="267">
        <f t="shared" si="298"/>
        <v>2.1132771294987327</v>
      </c>
      <c r="CY191" s="67">
        <v>129.363050458</v>
      </c>
      <c r="CZ191" s="67">
        <f t="shared" si="259"/>
        <v>22.093912534182547</v>
      </c>
      <c r="DA191" s="67">
        <f t="shared" si="299"/>
        <v>527.32649016025005</v>
      </c>
      <c r="DB191" s="67">
        <v>0</v>
      </c>
      <c r="DC191" s="67">
        <f t="shared" si="260"/>
        <v>0</v>
      </c>
      <c r="DD191" s="67">
        <f t="shared" si="261"/>
        <v>101.51937446400001</v>
      </c>
      <c r="DE191" s="67">
        <f t="shared" si="262"/>
        <v>17.338491725353663</v>
      </c>
      <c r="DF191" s="81">
        <f t="shared" si="263"/>
        <v>2764.4720791719997</v>
      </c>
      <c r="DG191" s="81">
        <f t="shared" si="264"/>
        <v>1.1989393321904447</v>
      </c>
      <c r="DH191" s="40">
        <f t="shared" si="265"/>
        <v>261.59282298900064</v>
      </c>
      <c r="DI191" s="40">
        <f>SUMIFS($DH$3:$DH191,$D$3:$D191,D191)</f>
        <v>-832.08788914800004</v>
      </c>
      <c r="DJ191" s="40">
        <f t="shared" si="280"/>
        <v>-2463.535310536</v>
      </c>
      <c r="DK191" s="40">
        <f t="shared" si="266"/>
        <v>44.677432467977624</v>
      </c>
      <c r="DL191" s="40">
        <f t="shared" si="300"/>
        <v>-440.27962647427267</v>
      </c>
      <c r="DM191" s="73">
        <f t="shared" si="320"/>
        <v>0.20167041983822753</v>
      </c>
      <c r="DN191" s="73">
        <f t="shared" si="320"/>
        <v>9.9850271654714717E-2</v>
      </c>
      <c r="DO191" s="73">
        <f t="shared" si="320"/>
        <v>0.14014657999256586</v>
      </c>
      <c r="DP191" s="67">
        <f t="shared" si="267"/>
        <v>0.11345165207607508</v>
      </c>
      <c r="DQ191" s="264">
        <f t="shared" si="301"/>
        <v>-1.0684243846392065</v>
      </c>
      <c r="DR191" s="81">
        <f t="shared" si="268"/>
        <v>473.28157220200069</v>
      </c>
      <c r="DS191" s="81">
        <f t="shared" si="302"/>
        <v>-998.57238253599985</v>
      </c>
      <c r="DT191" s="81">
        <f t="shared" si="269"/>
        <v>0.20526012774340113</v>
      </c>
      <c r="DU191" s="264">
        <f t="shared" si="303"/>
        <v>-0.43307643237985616</v>
      </c>
      <c r="DV191" s="70">
        <v>1162.0733697139999</v>
      </c>
      <c r="DW191" s="70">
        <v>1289.6528989210001</v>
      </c>
      <c r="DX191" s="217">
        <v>102.2</v>
      </c>
      <c r="DY191" s="218">
        <f t="shared" si="270"/>
        <v>2960.9245618013697</v>
      </c>
      <c r="DZ191" s="218">
        <f t="shared" si="304"/>
        <v>32437.955843574739</v>
      </c>
      <c r="EA191" s="71">
        <f t="shared" si="325"/>
        <v>4.1467014079104247E-2</v>
      </c>
      <c r="EB191" s="219">
        <f t="shared" si="271"/>
        <v>2091.6430483180038</v>
      </c>
      <c r="EC191" s="219">
        <f t="shared" si="305"/>
        <v>22802.286379255776</v>
      </c>
      <c r="ED191" s="71">
        <f t="shared" si="326"/>
        <v>4.2894862258831212E-2</v>
      </c>
      <c r="EE191" s="219">
        <f t="shared" si="272"/>
        <v>2479.0505423189816</v>
      </c>
      <c r="EF191" s="219">
        <f t="shared" si="306"/>
        <v>30057.98705332783</v>
      </c>
      <c r="EG191" s="71">
        <f t="shared" si="327"/>
        <v>7.0912771593562685E-2</v>
      </c>
      <c r="EH191" s="219">
        <f t="shared" si="273"/>
        <v>225.91235315264186</v>
      </c>
      <c r="EI191" s="219">
        <f t="shared" si="307"/>
        <v>4838.0321652211496</v>
      </c>
      <c r="EJ191" s="74">
        <f t="shared" si="328"/>
        <v>-9.371683954844523E-2</v>
      </c>
    </row>
    <row r="192" spans="1:140">
      <c r="A192" s="66">
        <v>43374</v>
      </c>
      <c r="B192" s="86">
        <f t="shared" si="220"/>
        <v>10</v>
      </c>
      <c r="C192" t="str">
        <f t="shared" si="221"/>
        <v>Octubre</v>
      </c>
      <c r="D192">
        <f t="shared" si="274"/>
        <v>2018</v>
      </c>
      <c r="E192" s="65">
        <f t="shared" si="222"/>
        <v>230576.47747041125</v>
      </c>
      <c r="F192" s="65">
        <f t="shared" si="223"/>
        <v>5954.3156521739129</v>
      </c>
      <c r="G192" s="40">
        <f t="shared" si="224"/>
        <v>2674.732613873</v>
      </c>
      <c r="H192" s="67">
        <f t="shared" si="275"/>
        <v>1.1600197224004496</v>
      </c>
      <c r="I192" s="67">
        <f>SUMIFS($G$3:$G192,$D$3:$D192,D192)</f>
        <v>26727.417293221002</v>
      </c>
      <c r="J192" s="14">
        <f t="shared" si="281"/>
        <v>32928.790440194003</v>
      </c>
      <c r="K192" s="14">
        <f t="shared" si="282"/>
        <v>14.281070992777048</v>
      </c>
      <c r="L192" s="71">
        <f t="shared" si="308"/>
        <v>7.3653930335025652E-2</v>
      </c>
      <c r="M192" s="71">
        <f t="shared" si="309"/>
        <v>7.8723282501333314E-2</v>
      </c>
      <c r="N192" s="71">
        <f t="shared" si="321"/>
        <v>7.8957625288208044E-2</v>
      </c>
      <c r="O192" s="67">
        <f t="shared" si="225"/>
        <v>1921.410220621</v>
      </c>
      <c r="P192" s="67">
        <f t="shared" si="226"/>
        <v>0.83330712729253364</v>
      </c>
      <c r="Q192" s="67">
        <f>SUMIFS($O$3:$O192,$D$3:$D192,D192)</f>
        <v>19364.461808895001</v>
      </c>
      <c r="R192" s="67">
        <f t="shared" si="278"/>
        <v>23156.727310763999</v>
      </c>
      <c r="S192" s="71">
        <f t="shared" si="310"/>
        <v>7.8828172371000704E-2</v>
      </c>
      <c r="T192" s="71">
        <f t="shared" si="311"/>
        <v>7.9521031351098781E-2</v>
      </c>
      <c r="U192" s="71">
        <f t="shared" si="311"/>
        <v>7.7816807368449759E-2</v>
      </c>
      <c r="V192" s="67">
        <v>940.17275429699987</v>
      </c>
      <c r="W192" s="67">
        <f t="shared" si="283"/>
        <v>12747.069522251</v>
      </c>
      <c r="X192" s="71">
        <f t="shared" si="322"/>
        <v>2.3545959841858588E-2</v>
      </c>
      <c r="Y192" s="71">
        <f t="shared" si="312"/>
        <v>1.8744563107939261E-2</v>
      </c>
      <c r="Z192" s="67">
        <v>980.93725689600012</v>
      </c>
      <c r="AA192" s="67">
        <f t="shared" si="284"/>
        <v>10303.099613371001</v>
      </c>
      <c r="AB192" s="71">
        <f t="shared" si="323"/>
        <v>0.14236250742306877</v>
      </c>
      <c r="AC192" s="71">
        <f t="shared" si="313"/>
        <v>0.14693131305316265</v>
      </c>
      <c r="AD192" s="67">
        <v>500.18503867999999</v>
      </c>
      <c r="AE192" s="67">
        <v>500.10090554800001</v>
      </c>
      <c r="AF192" s="71">
        <f t="shared" si="314"/>
        <v>-9.1083539037426053E-2</v>
      </c>
      <c r="AG192" s="71">
        <f t="shared" si="315"/>
        <v>0.15748001277613133</v>
      </c>
      <c r="AH192" s="67">
        <f t="shared" si="227"/>
        <v>217.10297551399998</v>
      </c>
      <c r="AI192" s="67">
        <f t="shared" si="228"/>
        <v>9.415660170359734E-2</v>
      </c>
      <c r="AJ192" s="67">
        <f t="shared" si="229"/>
        <v>70.324045011999985</v>
      </c>
      <c r="AK192" s="67">
        <f t="shared" si="230"/>
        <v>3.0499227754498214E-2</v>
      </c>
      <c r="AL192" s="67">
        <f t="shared" si="231"/>
        <v>465.89537272599995</v>
      </c>
      <c r="AM192" s="67">
        <f t="shared" si="232"/>
        <v>78.244990682665971</v>
      </c>
      <c r="AN192" s="67">
        <v>281.18737092899994</v>
      </c>
      <c r="AO192" s="67">
        <f t="shared" si="233"/>
        <v>47.224129077930023</v>
      </c>
      <c r="AP192" s="81">
        <f>SUMIFS($AO$3:$AO192,$D$3:$D192,D192)</f>
        <v>472.62473670841985</v>
      </c>
      <c r="AQ192" s="67">
        <v>0</v>
      </c>
      <c r="AR192" s="67">
        <f t="shared" si="234"/>
        <v>0</v>
      </c>
      <c r="AS192" s="81">
        <f>SUMIFS($AR$3:$AR192,$D$3:$D192,D192)</f>
        <v>24.722436882679041</v>
      </c>
      <c r="AT192" s="67">
        <f t="shared" si="276"/>
        <v>184.70800179700001</v>
      </c>
      <c r="AU192" s="79">
        <f t="shared" si="235"/>
        <v>281.18737092899994</v>
      </c>
      <c r="AV192" s="40">
        <f t="shared" si="236"/>
        <v>2539.8919276819997</v>
      </c>
      <c r="AW192" s="67">
        <f t="shared" si="237"/>
        <v>1.1015399122869902</v>
      </c>
      <c r="AX192" s="67">
        <f>SUMIFS($AV$3:$AV192,$D$3:$D192,D192)</f>
        <v>24353.007395113003</v>
      </c>
      <c r="AY192" s="67">
        <f t="shared" si="285"/>
        <v>30446.088635911001</v>
      </c>
      <c r="AZ192" s="67">
        <f t="shared" si="286"/>
        <v>13.204334184443422</v>
      </c>
      <c r="BA192" s="262">
        <f t="shared" si="238"/>
        <v>2339.4195537379996</v>
      </c>
      <c r="BB192" s="262">
        <f t="shared" si="239"/>
        <v>1.0145959290397288</v>
      </c>
      <c r="BC192" s="262">
        <f t="shared" si="287"/>
        <v>27808.104071769001</v>
      </c>
      <c r="BD192" s="262">
        <f t="shared" si="288"/>
        <v>12.060251928923444</v>
      </c>
      <c r="BE192" s="260">
        <f t="shared" si="240"/>
        <v>2189.0495081659997</v>
      </c>
      <c r="BF192" s="260">
        <f t="shared" si="241"/>
        <v>0.94938110434396317</v>
      </c>
      <c r="BG192" s="260">
        <f t="shared" si="289"/>
        <v>26317.206716222001</v>
      </c>
      <c r="BH192" s="260">
        <f t="shared" si="290"/>
        <v>11.413656329969374</v>
      </c>
      <c r="BI192" s="71">
        <f t="shared" si="316"/>
        <v>5.0318178650633705E-2</v>
      </c>
      <c r="BJ192" s="71">
        <f t="shared" si="291"/>
        <v>0.10436496681884044</v>
      </c>
      <c r="BK192" s="74">
        <f t="shared" si="329"/>
        <v>0.10815408752270361</v>
      </c>
      <c r="BL192" s="67">
        <f t="shared" si="242"/>
        <v>1172.0341604689997</v>
      </c>
      <c r="BM192" s="67">
        <f>SUMIFS($BL$3:$BL192,$D$3:$D192,D192)</f>
        <v>11684.529020987</v>
      </c>
      <c r="BN192" s="67">
        <f t="shared" si="292"/>
        <v>14989.535404819</v>
      </c>
      <c r="BO192" s="71">
        <f t="shared" si="317"/>
        <v>8.1974001400529684E-2</v>
      </c>
      <c r="BP192" s="71">
        <f t="shared" si="317"/>
        <v>0.10230987015953574</v>
      </c>
      <c r="BQ192" s="71">
        <f t="shared" si="317"/>
        <v>9.7807990617531981E-2</v>
      </c>
      <c r="BR192" s="67">
        <v>848.02648438599999</v>
      </c>
      <c r="BS192" s="67">
        <f t="shared" si="277"/>
        <v>324.00767608299975</v>
      </c>
      <c r="BT192" s="67">
        <f t="shared" si="243"/>
        <v>253.82181947399999</v>
      </c>
      <c r="BU192" s="67">
        <f t="shared" si="244"/>
        <v>150.37004557200001</v>
      </c>
      <c r="BV192" s="67">
        <f t="shared" si="245"/>
        <v>25.253959372661086</v>
      </c>
      <c r="BW192" s="67">
        <f t="shared" si="246"/>
        <v>6.5214824695765533E-2</v>
      </c>
      <c r="BX192" s="67">
        <f t="shared" si="293"/>
        <v>1490.8973555469997</v>
      </c>
      <c r="BY192" s="67">
        <f t="shared" si="247"/>
        <v>426.20805327900001</v>
      </c>
      <c r="BZ192" s="67">
        <f t="shared" si="248"/>
        <v>440.57357561400005</v>
      </c>
      <c r="CA192" s="67">
        <f t="shared" si="249"/>
        <v>96.884273274000009</v>
      </c>
      <c r="CB192" s="40">
        <f t="shared" si="250"/>
        <v>134.84068619100026</v>
      </c>
      <c r="CC192" s="40">
        <f>SUMIFS($CB$3:$CB192,$D$3:$D192,D192)</f>
        <v>2374.4098981080001</v>
      </c>
      <c r="CD192" s="40">
        <f t="shared" si="279"/>
        <v>2482.701804283</v>
      </c>
      <c r="CE192" s="73">
        <f t="shared" si="318"/>
        <v>1.1988406983432651</v>
      </c>
      <c r="CF192" s="73">
        <f t="shared" si="318"/>
        <v>-0.16461415350476005</v>
      </c>
      <c r="CG192" s="73">
        <f t="shared" si="318"/>
        <v>-0.18452302597367165</v>
      </c>
      <c r="CH192" s="14">
        <f t="shared" si="251"/>
        <v>22.645874701279919</v>
      </c>
      <c r="CI192" s="14">
        <f t="shared" si="252"/>
        <v>5.8479810113459513E-2</v>
      </c>
      <c r="CJ192" s="14">
        <f t="shared" si="294"/>
        <v>433.94820847871483</v>
      </c>
      <c r="CK192" s="264">
        <f t="shared" si="295"/>
        <v>1.0767368083336224</v>
      </c>
      <c r="CL192" s="81">
        <f t="shared" si="253"/>
        <v>285.21073176300024</v>
      </c>
      <c r="CM192" s="81">
        <f t="shared" si="254"/>
        <v>0.12369463480922505</v>
      </c>
      <c r="CN192" s="40">
        <f t="shared" si="255"/>
        <v>323.48479920800003</v>
      </c>
      <c r="CO192" s="40">
        <f>SUMIFS($CN$3:$CN192,$D$3:$D192,D192)</f>
        <v>3395.1419002729999</v>
      </c>
      <c r="CP192" s="40">
        <f t="shared" si="296"/>
        <v>4724.874877409</v>
      </c>
      <c r="CQ192" s="73">
        <f t="shared" si="319"/>
        <v>-0.31367645318160431</v>
      </c>
      <c r="CR192" s="73">
        <f t="shared" si="319"/>
        <v>-0.15308707778599306</v>
      </c>
      <c r="CS192" s="73">
        <f t="shared" si="319"/>
        <v>-6.7761755358428433E-2</v>
      </c>
      <c r="CT192" s="40">
        <f t="shared" si="256"/>
        <v>54.327788129589024</v>
      </c>
      <c r="CU192" s="40">
        <f t="shared" si="257"/>
        <v>0.14029392883300998</v>
      </c>
      <c r="CV192" s="40">
        <f t="shared" si="258"/>
        <v>1.4724580484185261</v>
      </c>
      <c r="CW192" s="40">
        <f t="shared" si="297"/>
        <v>833.24350564539668</v>
      </c>
      <c r="CX192" s="267">
        <f t="shared" si="298"/>
        <v>2.0491573681948196</v>
      </c>
      <c r="CY192" s="67">
        <v>197.988581278</v>
      </c>
      <c r="CZ192" s="67">
        <f t="shared" si="259"/>
        <v>33.251274007570395</v>
      </c>
      <c r="DA192" s="67">
        <f t="shared" si="299"/>
        <v>503.24943945500917</v>
      </c>
      <c r="DB192" s="67">
        <v>0</v>
      </c>
      <c r="DC192" s="67">
        <f t="shared" si="260"/>
        <v>0</v>
      </c>
      <c r="DD192" s="67">
        <f t="shared" si="261"/>
        <v>125.49621793000003</v>
      </c>
      <c r="DE192" s="67">
        <f t="shared" si="262"/>
        <v>21.076514122018626</v>
      </c>
      <c r="DF192" s="81">
        <f t="shared" si="263"/>
        <v>2863.3767268899996</v>
      </c>
      <c r="DG192" s="81">
        <f t="shared" si="264"/>
        <v>1.2418338411200001</v>
      </c>
      <c r="DH192" s="40">
        <f t="shared" si="265"/>
        <v>-188.64411301699977</v>
      </c>
      <c r="DI192" s="40">
        <f>SUMIFS($DH$3:$DH192,$D$3:$D192,D192)</f>
        <v>-1020.7320021649998</v>
      </c>
      <c r="DJ192" s="40">
        <f t="shared" si="280"/>
        <v>-2242.1730731260004</v>
      </c>
      <c r="DK192" s="40">
        <f t="shared" si="266"/>
        <v>-31.681913428309102</v>
      </c>
      <c r="DL192" s="40">
        <f t="shared" si="300"/>
        <v>-399.29529716668196</v>
      </c>
      <c r="DM192" s="73">
        <f t="shared" si="320"/>
        <v>-0.53989953370103394</v>
      </c>
      <c r="DN192" s="73">
        <f t="shared" si="320"/>
        <v>-0.12500150389433984</v>
      </c>
      <c r="DO192" s="73">
        <f t="shared" si="320"/>
        <v>0.1078836001395318</v>
      </c>
      <c r="DP192" s="67">
        <f t="shared" si="267"/>
        <v>-8.1814118719550452E-2</v>
      </c>
      <c r="DQ192" s="264">
        <f t="shared" si="301"/>
        <v>-0.97242055986119724</v>
      </c>
      <c r="DR192" s="81">
        <f t="shared" si="268"/>
        <v>-38.274067444999758</v>
      </c>
      <c r="DS192" s="81">
        <f t="shared" si="302"/>
        <v>-751.27571757900012</v>
      </c>
      <c r="DT192" s="81">
        <f t="shared" si="269"/>
        <v>-1.6599294023784919E-2</v>
      </c>
      <c r="DU192" s="264">
        <f t="shared" si="303"/>
        <v>-0.32582496090712793</v>
      </c>
      <c r="DV192" s="70">
        <v>1137.423039219</v>
      </c>
      <c r="DW192" s="70">
        <v>1259.3629897789999</v>
      </c>
      <c r="DX192" s="217">
        <v>102.8</v>
      </c>
      <c r="DY192" s="218">
        <f t="shared" si="270"/>
        <v>2601.8799745846304</v>
      </c>
      <c r="DZ192" s="218">
        <f t="shared" si="304"/>
        <v>32529.548954864069</v>
      </c>
      <c r="EA192" s="71">
        <f t="shared" si="325"/>
        <v>3.6296722764228129E-2</v>
      </c>
      <c r="EB192" s="219">
        <f t="shared" si="271"/>
        <v>1869.0760900982489</v>
      </c>
      <c r="EC192" s="219">
        <f t="shared" si="305"/>
        <v>22868.258165476764</v>
      </c>
      <c r="ED192" s="71">
        <f t="shared" si="326"/>
        <v>3.5394828936798461E-2</v>
      </c>
      <c r="EE192" s="219">
        <f t="shared" si="272"/>
        <v>2470.7119919085603</v>
      </c>
      <c r="EF192" s="219">
        <f t="shared" si="306"/>
        <v>30080.496257633422</v>
      </c>
      <c r="EG192" s="71">
        <f t="shared" si="327"/>
        <v>6.4078810647466122E-2</v>
      </c>
      <c r="EH192" s="219">
        <f t="shared" si="273"/>
        <v>314.67392919066151</v>
      </c>
      <c r="EI192" s="219">
        <f t="shared" si="307"/>
        <v>4675.5307331370495</v>
      </c>
      <c r="EJ192" s="74">
        <f t="shared" si="328"/>
        <v>-0.10341167832056042</v>
      </c>
    </row>
    <row r="193" spans="1:140">
      <c r="A193" s="66">
        <v>43405</v>
      </c>
      <c r="B193" s="86">
        <f t="shared" si="220"/>
        <v>11</v>
      </c>
      <c r="C193" t="str">
        <f t="shared" si="221"/>
        <v>Noviembre</v>
      </c>
      <c r="D193">
        <f t="shared" si="274"/>
        <v>2018</v>
      </c>
      <c r="E193" s="65">
        <f t="shared" si="222"/>
        <v>230576.47747041125</v>
      </c>
      <c r="F193" s="65">
        <f t="shared" si="223"/>
        <v>5936.2461363636357</v>
      </c>
      <c r="G193" s="40">
        <f t="shared" si="224"/>
        <v>3087.3055812719999</v>
      </c>
      <c r="H193" s="67">
        <f t="shared" si="275"/>
        <v>1.3389507963439935</v>
      </c>
      <c r="I193" s="67">
        <f>SUMIFS($G$3:$G193,$D$3:$D193,D193)</f>
        <v>29814.722874493003</v>
      </c>
      <c r="J193" s="14">
        <f t="shared" si="281"/>
        <v>33212.864613172998</v>
      </c>
      <c r="K193" s="14">
        <f t="shared" si="282"/>
        <v>14.404272707060956</v>
      </c>
      <c r="L193" s="71">
        <f t="shared" si="308"/>
        <v>7.6455852435544758E-2</v>
      </c>
      <c r="M193" s="71">
        <f t="shared" si="309"/>
        <v>0.1013381100606261</v>
      </c>
      <c r="N193" s="71">
        <f t="shared" si="321"/>
        <v>8.5495277568976791E-2</v>
      </c>
      <c r="O193" s="67">
        <f t="shared" si="225"/>
        <v>2181.2215812110003</v>
      </c>
      <c r="P193" s="67">
        <f t="shared" si="226"/>
        <v>0.94598616699351123</v>
      </c>
      <c r="Q193" s="67">
        <f>SUMIFS($O$3:$O193,$D$3:$D193,D193)</f>
        <v>21545.683390106002</v>
      </c>
      <c r="R193" s="67">
        <f t="shared" si="278"/>
        <v>23284.541097731002</v>
      </c>
      <c r="S193" s="71">
        <f t="shared" si="310"/>
        <v>6.2244716965271563E-2</v>
      </c>
      <c r="T193" s="71">
        <f t="shared" si="311"/>
        <v>7.7746504178745734E-2</v>
      </c>
      <c r="U193" s="71">
        <f t="shared" si="311"/>
        <v>7.0997866070074078E-2</v>
      </c>
      <c r="V193" s="67">
        <v>1218.9186228540002</v>
      </c>
      <c r="W193" s="67">
        <f t="shared" si="283"/>
        <v>12795.066641697002</v>
      </c>
      <c r="X193" s="71">
        <f t="shared" si="322"/>
        <v>2.125242470907418E-2</v>
      </c>
      <c r="Y193" s="71">
        <f t="shared" si="312"/>
        <v>4.099089418573576E-2</v>
      </c>
      <c r="Z193" s="67">
        <v>911.43504243599989</v>
      </c>
      <c r="AA193" s="67">
        <f t="shared" si="284"/>
        <v>10356.682409640001</v>
      </c>
      <c r="AB193" s="71">
        <f t="shared" si="323"/>
        <v>0.13333327752662139</v>
      </c>
      <c r="AC193" s="71">
        <f t="shared" si="313"/>
        <v>6.2461567838068888E-2</v>
      </c>
      <c r="AD193" s="67">
        <v>520.17179461699993</v>
      </c>
      <c r="AE193" s="67">
        <v>475.09762601</v>
      </c>
      <c r="AF193" s="71">
        <f t="shared" si="314"/>
        <v>1.0968851985518446E-2</v>
      </c>
      <c r="AG193" s="71">
        <f t="shared" si="315"/>
        <v>8.648849600000319E-2</v>
      </c>
      <c r="AH193" s="67">
        <f t="shared" si="227"/>
        <v>279.72206354499997</v>
      </c>
      <c r="AI193" s="67">
        <f t="shared" si="228"/>
        <v>0.12131422364230339</v>
      </c>
      <c r="AJ193" s="67">
        <f t="shared" si="229"/>
        <v>92.905984015000001</v>
      </c>
      <c r="AK193" s="67">
        <f t="shared" si="230"/>
        <v>4.0292914973047142E-2</v>
      </c>
      <c r="AL193" s="67">
        <f t="shared" si="231"/>
        <v>533.45595250100007</v>
      </c>
      <c r="AM193" s="67">
        <f t="shared" si="232"/>
        <v>89.864190305926058</v>
      </c>
      <c r="AN193" s="67">
        <v>255.91459210999997</v>
      </c>
      <c r="AO193" s="67">
        <f t="shared" si="233"/>
        <v>43.110508936336906</v>
      </c>
      <c r="AP193" s="81">
        <f>SUMIFS($AO$3:$AO193,$D$3:$D193,D193)</f>
        <v>515.73524564475679</v>
      </c>
      <c r="AQ193" s="67">
        <v>127.150814</v>
      </c>
      <c r="AR193" s="67">
        <f t="shared" si="234"/>
        <v>21.41939722160657</v>
      </c>
      <c r="AS193" s="81">
        <f>SUMIFS($AR$3:$AR193,$D$3:$D193,D193)</f>
        <v>46.141834104285607</v>
      </c>
      <c r="AT193" s="67">
        <f t="shared" si="276"/>
        <v>150.39054639100013</v>
      </c>
      <c r="AU193" s="79">
        <f t="shared" si="235"/>
        <v>383.06540610999997</v>
      </c>
      <c r="AV193" s="40">
        <f t="shared" si="236"/>
        <v>2514.5113322080001</v>
      </c>
      <c r="AW193" s="67">
        <f t="shared" si="237"/>
        <v>1.0905324601164814</v>
      </c>
      <c r="AX193" s="67">
        <f>SUMIFS($AV$3:$AV193,$D$3:$D193,D193)</f>
        <v>26867.518727321003</v>
      </c>
      <c r="AY193" s="67">
        <f t="shared" si="285"/>
        <v>30684.755246220004</v>
      </c>
      <c r="AZ193" s="67">
        <f t="shared" si="286"/>
        <v>13.307842839327627</v>
      </c>
      <c r="BA193" s="262">
        <f t="shared" si="238"/>
        <v>2328.8747561380001</v>
      </c>
      <c r="BB193" s="262">
        <f t="shared" si="239"/>
        <v>1.0100226968888677</v>
      </c>
      <c r="BC193" s="262">
        <f t="shared" si="287"/>
        <v>28066.396802339001</v>
      </c>
      <c r="BD193" s="262">
        <f t="shared" si="288"/>
        <v>12.172272345491367</v>
      </c>
      <c r="BE193" s="260">
        <f t="shared" si="240"/>
        <v>2208.705763812</v>
      </c>
      <c r="BF193" s="260">
        <f t="shared" si="241"/>
        <v>0.95790593561107396</v>
      </c>
      <c r="BG193" s="260">
        <f t="shared" si="289"/>
        <v>26527.248916774999</v>
      </c>
      <c r="BH193" s="260">
        <f t="shared" si="290"/>
        <v>11.504750704754397</v>
      </c>
      <c r="BI193" s="71">
        <f t="shared" si="316"/>
        <v>0.10486946144104814</v>
      </c>
      <c r="BJ193" s="71">
        <f t="shared" si="291"/>
        <v>0.10441216255764618</v>
      </c>
      <c r="BK193" s="74">
        <f t="shared" si="329"/>
        <v>0.1050502638730535</v>
      </c>
      <c r="BL193" s="67">
        <f t="shared" si="242"/>
        <v>1198.922447182</v>
      </c>
      <c r="BM193" s="67">
        <f>SUMIFS($BL$3:$BL193,$D$3:$D193,D193)</f>
        <v>12883.451468169</v>
      </c>
      <c r="BN193" s="67">
        <f t="shared" si="292"/>
        <v>15053.085742391002</v>
      </c>
      <c r="BO193" s="71">
        <f t="shared" si="317"/>
        <v>5.5973136061823414E-2</v>
      </c>
      <c r="BP193" s="71">
        <f t="shared" si="317"/>
        <v>9.7826905793769736E-2</v>
      </c>
      <c r="BQ193" s="71">
        <f t="shared" si="317"/>
        <v>9.3507004019557804E-2</v>
      </c>
      <c r="BR193" s="67">
        <v>868.23971515400001</v>
      </c>
      <c r="BS193" s="67">
        <f t="shared" si="277"/>
        <v>330.68273202800003</v>
      </c>
      <c r="BT193" s="67">
        <f t="shared" si="243"/>
        <v>257.73335378499996</v>
      </c>
      <c r="BU193" s="67">
        <f t="shared" si="244"/>
        <v>120.16899232599999</v>
      </c>
      <c r="BV193" s="67">
        <f t="shared" si="245"/>
        <v>20.243263093469348</v>
      </c>
      <c r="BW193" s="67">
        <f t="shared" si="246"/>
        <v>5.2116761277793688E-2</v>
      </c>
      <c r="BX193" s="67">
        <f t="shared" si="293"/>
        <v>1539.1478855639998</v>
      </c>
      <c r="BY193" s="67">
        <f t="shared" si="247"/>
        <v>435.11202976600003</v>
      </c>
      <c r="BZ193" s="67">
        <f t="shared" si="248"/>
        <v>459.19078236499996</v>
      </c>
      <c r="CA193" s="67">
        <f t="shared" si="249"/>
        <v>43.383726784000004</v>
      </c>
      <c r="CB193" s="40">
        <f t="shared" si="250"/>
        <v>572.79424906399981</v>
      </c>
      <c r="CC193" s="40">
        <f>SUMIFS($CB$3:$CB193,$D$3:$D193,D193)</f>
        <v>2947.2041471719999</v>
      </c>
      <c r="CD193" s="40">
        <f t="shared" si="279"/>
        <v>2528.1093669529992</v>
      </c>
      <c r="CE193" s="73">
        <f t="shared" si="318"/>
        <v>8.6099182708750721E-2</v>
      </c>
      <c r="CF193" s="73">
        <f t="shared" si="318"/>
        <v>-0.12537512907767245</v>
      </c>
      <c r="CG193" s="73">
        <f t="shared" si="318"/>
        <v>-0.1064295240203752</v>
      </c>
      <c r="CH193" s="14">
        <f t="shared" si="251"/>
        <v>96.490987049077489</v>
      </c>
      <c r="CI193" s="14">
        <f t="shared" si="252"/>
        <v>0.24841833622751205</v>
      </c>
      <c r="CJ193" s="14">
        <f t="shared" si="294"/>
        <v>437.18740531418899</v>
      </c>
      <c r="CK193" s="264">
        <f t="shared" si="295"/>
        <v>1.0964298677333288</v>
      </c>
      <c r="CL193" s="81">
        <f t="shared" si="253"/>
        <v>692.96324138999978</v>
      </c>
      <c r="CM193" s="81">
        <f t="shared" si="254"/>
        <v>0.30053509750530571</v>
      </c>
      <c r="CN193" s="40">
        <f t="shared" si="255"/>
        <v>445.48065582699996</v>
      </c>
      <c r="CO193" s="40">
        <f>SUMIFS($CN$3:$CN193,$D$3:$D193,D193)</f>
        <v>3840.6225561000001</v>
      </c>
      <c r="CP193" s="40">
        <f t="shared" si="296"/>
        <v>4656.9901044500011</v>
      </c>
      <c r="CQ193" s="73">
        <f t="shared" si="319"/>
        <v>-0.13223479640912505</v>
      </c>
      <c r="CR193" s="73">
        <f t="shared" si="319"/>
        <v>-0.15071990744117669</v>
      </c>
      <c r="CS193" s="73">
        <f t="shared" si="319"/>
        <v>-9.9613166206182546E-2</v>
      </c>
      <c r="CT193" s="40">
        <f t="shared" si="256"/>
        <v>75.044168586292471</v>
      </c>
      <c r="CU193" s="40">
        <f t="shared" si="257"/>
        <v>0.19320299308682359</v>
      </c>
      <c r="CV193" s="40">
        <f t="shared" si="258"/>
        <v>1.6656610415053497</v>
      </c>
      <c r="CW193" s="40">
        <f t="shared" si="297"/>
        <v>817.51510354850711</v>
      </c>
      <c r="CX193" s="267">
        <f t="shared" si="298"/>
        <v>2.0197160419573197</v>
      </c>
      <c r="CY193" s="67">
        <v>252.55080875800002</v>
      </c>
      <c r="CZ193" s="67">
        <f t="shared" si="259"/>
        <v>42.543857339565271</v>
      </c>
      <c r="DA193" s="67">
        <f t="shared" si="299"/>
        <v>497.70753173872538</v>
      </c>
      <c r="DB193" s="67">
        <v>0</v>
      </c>
      <c r="DC193" s="67">
        <f t="shared" si="260"/>
        <v>0</v>
      </c>
      <c r="DD193" s="67">
        <f t="shared" si="261"/>
        <v>192.92984706899995</v>
      </c>
      <c r="DE193" s="67">
        <f t="shared" si="262"/>
        <v>32.5003112467272</v>
      </c>
      <c r="DF193" s="81">
        <f t="shared" si="263"/>
        <v>2959.9919880349998</v>
      </c>
      <c r="DG193" s="81">
        <f t="shared" si="264"/>
        <v>1.2837354532033047</v>
      </c>
      <c r="DH193" s="40">
        <f t="shared" si="265"/>
        <v>127.31359323699985</v>
      </c>
      <c r="DI193" s="40">
        <f>SUMIFS($DH$3:$DH193,$D$3:$D193,D193)</f>
        <v>-893.41840892799996</v>
      </c>
      <c r="DJ193" s="40">
        <f t="shared" si="280"/>
        <v>-2128.8807374970011</v>
      </c>
      <c r="DK193" s="40">
        <f t="shared" si="266"/>
        <v>21.446818462785018</v>
      </c>
      <c r="DL193" s="40">
        <f t="shared" si="300"/>
        <v>-380.32769823431818</v>
      </c>
      <c r="DM193" s="73">
        <f t="shared" si="320"/>
        <v>8.080040948991341</v>
      </c>
      <c r="DN193" s="73">
        <f t="shared" si="320"/>
        <v>-0.22482090426232537</v>
      </c>
      <c r="DO193" s="73">
        <f t="shared" si="320"/>
        <v>-9.1382228379702335E-2</v>
      </c>
      <c r="DP193" s="67">
        <f t="shared" si="267"/>
        <v>5.5215343140688482E-2</v>
      </c>
      <c r="DQ193" s="264">
        <f t="shared" si="301"/>
        <v>-0.9232861742239904</v>
      </c>
      <c r="DR193" s="81">
        <f t="shared" si="268"/>
        <v>247.48258556299984</v>
      </c>
      <c r="DS193" s="81">
        <f t="shared" si="302"/>
        <v>-589.73285193300103</v>
      </c>
      <c r="DT193" s="81">
        <f t="shared" si="269"/>
        <v>0.10733210441848218</v>
      </c>
      <c r="DU193" s="264">
        <f t="shared" si="303"/>
        <v>-0.25576453348701994</v>
      </c>
      <c r="DV193" s="70">
        <v>1160.816967665</v>
      </c>
      <c r="DW193" s="70">
        <v>1283.9337680159999</v>
      </c>
      <c r="DX193" s="217">
        <v>103.5</v>
      </c>
      <c r="DY193" s="218">
        <f t="shared" si="270"/>
        <v>2982.9039432579707</v>
      </c>
      <c r="DZ193" s="218">
        <f t="shared" si="304"/>
        <v>32694.687561594208</v>
      </c>
      <c r="EA193" s="71">
        <f t="shared" si="325"/>
        <v>4.3152640319858548E-2</v>
      </c>
      <c r="EB193" s="219">
        <f t="shared" si="271"/>
        <v>2107.4604649381645</v>
      </c>
      <c r="EC193" s="219">
        <f t="shared" si="305"/>
        <v>22911.664522266878</v>
      </c>
      <c r="ED193" s="71">
        <f t="shared" si="326"/>
        <v>2.9243523922068748E-2</v>
      </c>
      <c r="EE193" s="219">
        <f t="shared" si="272"/>
        <v>2429.4795480270532</v>
      </c>
      <c r="EF193" s="219">
        <f t="shared" si="306"/>
        <v>30222.331499979759</v>
      </c>
      <c r="EG193" s="71">
        <f t="shared" si="327"/>
        <v>6.1481608199718707E-2</v>
      </c>
      <c r="EH193" s="219">
        <f t="shared" si="273"/>
        <v>430.41609258647338</v>
      </c>
      <c r="EI193" s="219">
        <f t="shared" si="307"/>
        <v>4589.9197485705181</v>
      </c>
      <c r="EJ193" s="74">
        <f t="shared" si="328"/>
        <v>-0.13402046718368765</v>
      </c>
    </row>
    <row r="194" spans="1:140">
      <c r="A194" s="66">
        <v>43435</v>
      </c>
      <c r="B194" s="86">
        <f t="shared" si="220"/>
        <v>12</v>
      </c>
      <c r="C194" t="str">
        <f t="shared" si="221"/>
        <v>Diciembre</v>
      </c>
      <c r="D194">
        <f t="shared" si="274"/>
        <v>2018</v>
      </c>
      <c r="E194" s="65">
        <f t="shared" si="222"/>
        <v>230576.47747041125</v>
      </c>
      <c r="F194" s="65">
        <f t="shared" si="223"/>
        <v>5927.6755263157902</v>
      </c>
      <c r="G194" s="40">
        <f t="shared" si="224"/>
        <v>2719.2375421890001</v>
      </c>
      <c r="H194" s="67">
        <f t="shared" si="275"/>
        <v>1.1793213132670683</v>
      </c>
      <c r="I194" s="67">
        <f>SUMIFS($G$3:$G194,$D$3:$D194,D194)</f>
        <v>32533.960416682003</v>
      </c>
      <c r="J194" s="14">
        <f t="shared" si="281"/>
        <v>32533.960416682003</v>
      </c>
      <c r="K194" s="14">
        <f t="shared" si="282"/>
        <v>14.109834955240361</v>
      </c>
      <c r="L194" s="71">
        <f t="shared" si="308"/>
        <v>4.626758320182156E-2</v>
      </c>
      <c r="M194" s="71">
        <f t="shared" si="309"/>
        <v>-0.19978689786928028</v>
      </c>
      <c r="N194" s="71">
        <f t="shared" si="321"/>
        <v>4.626758320182156E-2</v>
      </c>
      <c r="O194" s="67">
        <f t="shared" si="225"/>
        <v>1591.3879080030001</v>
      </c>
      <c r="P194" s="67">
        <f t="shared" si="226"/>
        <v>0.69017790776477406</v>
      </c>
      <c r="Q194" s="67">
        <f>SUMIFS($O$3:$O194,$D$3:$D194,D194)</f>
        <v>23137.071298109004</v>
      </c>
      <c r="R194" s="67">
        <f t="shared" si="278"/>
        <v>23137.071298109004</v>
      </c>
      <c r="S194" s="71">
        <f t="shared" si="310"/>
        <v>-8.4808434281503087E-2</v>
      </c>
      <c r="T194" s="71">
        <f t="shared" si="311"/>
        <v>6.4738851585758539E-2</v>
      </c>
      <c r="U194" s="71">
        <f t="shared" si="311"/>
        <v>6.4738851585758539E-2</v>
      </c>
      <c r="V194" s="67">
        <v>785.93894814700002</v>
      </c>
      <c r="W194" s="67">
        <f t="shared" si="283"/>
        <v>12780.192431102001</v>
      </c>
      <c r="X194" s="71">
        <f t="shared" si="322"/>
        <v>2.3976890789088934E-2</v>
      </c>
      <c r="Y194" s="71">
        <f t="shared" si="312"/>
        <v>-1.8573883848719386E-2</v>
      </c>
      <c r="Z194" s="67">
        <v>819.65734203799991</v>
      </c>
      <c r="AA194" s="67">
        <f t="shared" si="284"/>
        <v>10300.880879675999</v>
      </c>
      <c r="AB194" s="71">
        <f t="shared" si="323"/>
        <v>0.11798773030361676</v>
      </c>
      <c r="AC194" s="71">
        <f t="shared" si="313"/>
        <v>-6.373975037387325E-2</v>
      </c>
      <c r="AD194" s="67">
        <v>505.63410996700003</v>
      </c>
      <c r="AE194" s="67">
        <v>417.27008752199998</v>
      </c>
      <c r="AF194" s="71">
        <f t="shared" si="314"/>
        <v>-6.3311163429766282E-2</v>
      </c>
      <c r="AG194" s="71">
        <f t="shared" si="315"/>
        <v>-1.4443878525254417E-2</v>
      </c>
      <c r="AH194" s="67">
        <f t="shared" si="227"/>
        <v>343.36611379999999</v>
      </c>
      <c r="AI194" s="67">
        <f t="shared" si="228"/>
        <v>0.14891636717108861</v>
      </c>
      <c r="AJ194" s="67">
        <f t="shared" si="229"/>
        <v>173.88461293899999</v>
      </c>
      <c r="AK194" s="67">
        <f t="shared" si="230"/>
        <v>7.5412988717079243E-2</v>
      </c>
      <c r="AL194" s="67">
        <f t="shared" si="231"/>
        <v>610.59890744699999</v>
      </c>
      <c r="AM194" s="67">
        <f t="shared" si="232"/>
        <v>103.00815298277699</v>
      </c>
      <c r="AN194" s="67">
        <v>303.37295637</v>
      </c>
      <c r="AO194" s="67">
        <f t="shared" si="233"/>
        <v>51.179076017771578</v>
      </c>
      <c r="AP194" s="81">
        <f>SUMIFS($AO$3:$AO194,$D$3:$D194,D194)</f>
        <v>566.91432166252832</v>
      </c>
      <c r="AQ194" s="67">
        <v>0</v>
      </c>
      <c r="AR194" s="67">
        <f t="shared" si="234"/>
        <v>0</v>
      </c>
      <c r="AS194" s="81">
        <f>SUMIFS($AR$3:$AR194,$D$3:$D194,D194)</f>
        <v>46.141834104285607</v>
      </c>
      <c r="AT194" s="67">
        <f t="shared" si="276"/>
        <v>307.22595107699999</v>
      </c>
      <c r="AU194" s="79">
        <f t="shared" si="235"/>
        <v>303.37295637</v>
      </c>
      <c r="AV194" s="40">
        <f t="shared" si="236"/>
        <v>3955.615517536</v>
      </c>
      <c r="AW194" s="67">
        <f t="shared" si="237"/>
        <v>1.7155329810446971</v>
      </c>
      <c r="AX194" s="67">
        <f>SUMIFS($AV$3:$AV194,$D$3:$D194,D194)</f>
        <v>30823.134244857003</v>
      </c>
      <c r="AY194" s="67">
        <f t="shared" si="285"/>
        <v>30823.134244857003</v>
      </c>
      <c r="AZ194" s="67">
        <f t="shared" si="286"/>
        <v>13.367857199922915</v>
      </c>
      <c r="BA194" s="262">
        <f t="shared" si="238"/>
        <v>3759.1025591299999</v>
      </c>
      <c r="BB194" s="262">
        <f t="shared" si="239"/>
        <v>1.6303061788305735</v>
      </c>
      <c r="BC194" s="262">
        <f t="shared" si="287"/>
        <v>28360.270584039001</v>
      </c>
      <c r="BD194" s="262">
        <f t="shared" si="288"/>
        <v>12.299724106800241</v>
      </c>
      <c r="BE194" s="260">
        <f t="shared" si="240"/>
        <v>3719.7247894439997</v>
      </c>
      <c r="BF194" s="260">
        <f t="shared" si="241"/>
        <v>1.6132282140190704</v>
      </c>
      <c r="BG194" s="260">
        <f t="shared" si="289"/>
        <v>26810.788922939999</v>
      </c>
      <c r="BH194" s="260">
        <f t="shared" si="290"/>
        <v>11.627720753250077</v>
      </c>
      <c r="BI194" s="71">
        <f t="shared" si="316"/>
        <v>3.6251093677819091E-2</v>
      </c>
      <c r="BJ194" s="71">
        <f t="shared" si="291"/>
        <v>9.5167539086399078E-2</v>
      </c>
      <c r="BK194" s="74">
        <f t="shared" si="329"/>
        <v>9.5167539086399078E-2</v>
      </c>
      <c r="BL194" s="67">
        <f t="shared" si="242"/>
        <v>2344.572490043</v>
      </c>
      <c r="BM194" s="67">
        <f>SUMIFS($BL$3:$BL194,$D$3:$D194,D194)</f>
        <v>15228.023958211999</v>
      </c>
      <c r="BN194" s="67">
        <f t="shared" si="292"/>
        <v>15228.023958211999</v>
      </c>
      <c r="BO194" s="71">
        <f t="shared" si="317"/>
        <v>8.0630278521816701E-2</v>
      </c>
      <c r="BP194" s="71">
        <f t="shared" si="317"/>
        <v>9.5143679132156711E-2</v>
      </c>
      <c r="BQ194" s="71">
        <f t="shared" si="317"/>
        <v>9.5143679132156711E-2</v>
      </c>
      <c r="BR194" s="67">
        <v>866.83475172700003</v>
      </c>
      <c r="BS194" s="67">
        <f t="shared" si="277"/>
        <v>1477.7377383160001</v>
      </c>
      <c r="BT194" s="67">
        <f t="shared" si="243"/>
        <v>280.06759556100002</v>
      </c>
      <c r="BU194" s="67">
        <f t="shared" si="244"/>
        <v>39.377769686000001</v>
      </c>
      <c r="BV194" s="67">
        <f t="shared" si="245"/>
        <v>6.6430373105247114</v>
      </c>
      <c r="BW194" s="67">
        <f t="shared" si="246"/>
        <v>1.7077964811503008E-2</v>
      </c>
      <c r="BX194" s="67">
        <f t="shared" si="293"/>
        <v>1549.4816610989999</v>
      </c>
      <c r="BY194" s="67">
        <f t="shared" si="247"/>
        <v>555.39615908499991</v>
      </c>
      <c r="BZ194" s="67">
        <f t="shared" si="248"/>
        <v>639.72748189099991</v>
      </c>
      <c r="CA194" s="67">
        <f t="shared" si="249"/>
        <v>96.474021269999994</v>
      </c>
      <c r="CB194" s="40">
        <f t="shared" si="250"/>
        <v>-1236.3779753469998</v>
      </c>
      <c r="CC194" s="40">
        <f>SUMIFS($CB$3:$CB194,$D$3:$D194,D194)</f>
        <v>1710.8261718250001</v>
      </c>
      <c r="CD194" s="40">
        <f t="shared" si="279"/>
        <v>1710.8261718250001</v>
      </c>
      <c r="CE194" s="73">
        <f t="shared" si="318"/>
        <v>1.9501154242506247</v>
      </c>
      <c r="CF194" s="73">
        <f t="shared" si="318"/>
        <v>-0.42017354875351809</v>
      </c>
      <c r="CG194" s="73">
        <f t="shared" si="318"/>
        <v>-0.42017354875351809</v>
      </c>
      <c r="CH194" s="14">
        <f t="shared" si="251"/>
        <v>-208.57720195009426</v>
      </c>
      <c r="CI194" s="14">
        <f t="shared" si="252"/>
        <v>-0.53621166777762841</v>
      </c>
      <c r="CJ194" s="14">
        <f t="shared" si="294"/>
        <v>303.03973358181662</v>
      </c>
      <c r="CK194" s="264">
        <f t="shared" si="295"/>
        <v>0.74197775531744858</v>
      </c>
      <c r="CL194" s="81">
        <f t="shared" si="253"/>
        <v>-1197.0002056609999</v>
      </c>
      <c r="CM194" s="81">
        <f t="shared" si="254"/>
        <v>-0.51913370296612538</v>
      </c>
      <c r="CN194" s="40">
        <f t="shared" si="255"/>
        <v>887.44694773099991</v>
      </c>
      <c r="CO194" s="40">
        <f>SUMIFS($CN$3:$CN194,$D$3:$D194,D194)</f>
        <v>4728.0695038310005</v>
      </c>
      <c r="CP194" s="40">
        <f t="shared" si="296"/>
        <v>4728.0695038310005</v>
      </c>
      <c r="CQ194" s="73">
        <f t="shared" si="319"/>
        <v>8.70678893651049E-2</v>
      </c>
      <c r="CR194" s="73">
        <f t="shared" si="319"/>
        <v>-0.11435773889642276</v>
      </c>
      <c r="CS194" s="73">
        <f t="shared" si="319"/>
        <v>-0.11435773889642276</v>
      </c>
      <c r="CT194" s="40">
        <f t="shared" si="256"/>
        <v>149.71247056138583</v>
      </c>
      <c r="CU194" s="40">
        <f t="shared" si="257"/>
        <v>0.38488182206048388</v>
      </c>
      <c r="CV194" s="40">
        <f t="shared" si="258"/>
        <v>2.0505428635658336</v>
      </c>
      <c r="CW194" s="40">
        <f t="shared" si="297"/>
        <v>822.24401436015728</v>
      </c>
      <c r="CX194" s="267">
        <f t="shared" si="298"/>
        <v>2.0505428635658336</v>
      </c>
      <c r="CY194" s="67">
        <v>512.497986524</v>
      </c>
      <c r="CZ194" s="67">
        <f t="shared" si="259"/>
        <v>86.458508777812824</v>
      </c>
      <c r="DA194" s="67">
        <f t="shared" si="299"/>
        <v>526.78466350818712</v>
      </c>
      <c r="DB194" s="67">
        <f>'Situfin serie mensual'!GK77</f>
        <v>40.081963027999997</v>
      </c>
      <c r="DC194" s="67">
        <f t="shared" si="260"/>
        <v>6.7618348625961344</v>
      </c>
      <c r="DD194" s="67">
        <f t="shared" si="261"/>
        <v>374.94896120699991</v>
      </c>
      <c r="DE194" s="67">
        <f t="shared" si="262"/>
        <v>63.25396178357299</v>
      </c>
      <c r="DF194" s="81">
        <f t="shared" si="263"/>
        <v>4843.0624652669994</v>
      </c>
      <c r="DG194" s="81">
        <f t="shared" si="264"/>
        <v>2.1004148031051804</v>
      </c>
      <c r="DH194" s="40">
        <f t="shared" si="265"/>
        <v>-2123.8249230779998</v>
      </c>
      <c r="DI194" s="40">
        <f>SUMIFS($DH$3:$DH194,$D$3:$D194,D194)</f>
        <v>-3017.2433320059999</v>
      </c>
      <c r="DJ194" s="40">
        <f t="shared" si="280"/>
        <v>-3017.2433320059999</v>
      </c>
      <c r="DK194" s="40">
        <f t="shared" si="266"/>
        <v>-358.28967251148003</v>
      </c>
      <c r="DL194" s="40">
        <f t="shared" si="300"/>
        <v>-519.20428077834038</v>
      </c>
      <c r="DM194" s="73">
        <f t="shared" si="320"/>
        <v>0.71905275779469768</v>
      </c>
      <c r="DN194" s="73">
        <f t="shared" si="320"/>
        <v>0.26350544155778333</v>
      </c>
      <c r="DO194" s="73">
        <f t="shared" si="320"/>
        <v>0.26350544155778333</v>
      </c>
      <c r="DP194" s="67">
        <f t="shared" si="267"/>
        <v>-0.92109348983811234</v>
      </c>
      <c r="DQ194" s="264">
        <f t="shared" si="301"/>
        <v>-1.3085651082483849</v>
      </c>
      <c r="DR194" s="81">
        <f t="shared" si="268"/>
        <v>-2084.4471533919996</v>
      </c>
      <c r="DS194" s="81">
        <f t="shared" si="302"/>
        <v>-1467.7616709069994</v>
      </c>
      <c r="DT194" s="81">
        <f t="shared" si="269"/>
        <v>-0.9040155250266092</v>
      </c>
      <c r="DU194" s="264">
        <f t="shared" si="303"/>
        <v>-0.63656175469822152</v>
      </c>
      <c r="DV194" s="70">
        <v>2274.8826325099999</v>
      </c>
      <c r="DW194" s="70">
        <v>2511.3459362680001</v>
      </c>
      <c r="DX194" s="217">
        <v>103.2</v>
      </c>
      <c r="DY194" s="218">
        <f t="shared" si="270"/>
        <v>2634.920099020349</v>
      </c>
      <c r="DZ194" s="218">
        <f t="shared" si="304"/>
        <v>31931.465921934559</v>
      </c>
      <c r="EA194" s="71">
        <f t="shared" si="325"/>
        <v>6.9982108640207485E-3</v>
      </c>
      <c r="EB194" s="219">
        <f t="shared" si="271"/>
        <v>1542.0425465145349</v>
      </c>
      <c r="EC194" s="219">
        <f t="shared" si="305"/>
        <v>22714.849361156412</v>
      </c>
      <c r="ED194" s="71">
        <f t="shared" si="326"/>
        <v>2.4530029279839161E-2</v>
      </c>
      <c r="EE194" s="219">
        <f t="shared" si="272"/>
        <v>3832.9607728062015</v>
      </c>
      <c r="EF194" s="219">
        <f t="shared" si="306"/>
        <v>30238.055753886958</v>
      </c>
      <c r="EG194" s="71">
        <f t="shared" si="327"/>
        <v>5.3831598425531979E-2</v>
      </c>
      <c r="EH194" s="219">
        <f t="shared" si="273"/>
        <v>859.92921291763548</v>
      </c>
      <c r="EI194" s="219">
        <f t="shared" si="307"/>
        <v>4633.4814131381536</v>
      </c>
      <c r="EJ194" s="74">
        <f t="shared" si="328"/>
        <v>-0.14783162073581391</v>
      </c>
    </row>
    <row r="195" spans="1:140">
      <c r="A195" s="72">
        <v>43466</v>
      </c>
      <c r="B195" s="87">
        <f t="shared" ref="B195:B258" si="330">MONTH(A195)</f>
        <v>1</v>
      </c>
      <c r="C195" t="str">
        <f t="shared" ref="C195:C202" si="331">VLOOKUP(MONTH(A195),Meses,2,0)</f>
        <v>Enero</v>
      </c>
      <c r="D195">
        <f t="shared" si="274"/>
        <v>2019</v>
      </c>
      <c r="E195" s="65">
        <f t="shared" ref="E195:E202" si="332">VLOOKUP(D195,PIBNOMG,2,0)</f>
        <v>236681.49706074136</v>
      </c>
      <c r="F195" s="65">
        <f t="shared" ref="F195:F258" si="333">VLOOKUP(A195,TC_mes,2,0)</f>
        <v>6038.7336363636368</v>
      </c>
      <c r="G195" s="40">
        <f t="shared" ref="G195:G242" si="334">O195+AH195+AJ195+AL195</f>
        <v>2742.7452852879996</v>
      </c>
      <c r="H195" s="67">
        <f t="shared" si="275"/>
        <v>1.1588338418292614</v>
      </c>
      <c r="I195" s="67">
        <f>SUMIFS($G$3:$G195,$D$3:$D195,D195)</f>
        <v>2742.7452852879996</v>
      </c>
      <c r="J195" s="14">
        <f t="shared" si="281"/>
        <v>32875.591014507001</v>
      </c>
      <c r="K195" s="14">
        <f t="shared" si="282"/>
        <v>13.890224382884433</v>
      </c>
      <c r="L195" s="71">
        <f t="shared" si="308"/>
        <v>0.14228000003863372</v>
      </c>
      <c r="M195" s="71">
        <f t="shared" si="309"/>
        <v>0.14228000003863372</v>
      </c>
      <c r="N195" s="71">
        <f t="shared" si="321"/>
        <v>4.8488919897354155E-2</v>
      </c>
      <c r="O195" s="67">
        <f t="shared" ref="O195:O258" si="335">HLOOKUP(A195,serie_situfin,4,0)</f>
        <v>1849.3213820919998</v>
      </c>
      <c r="P195" s="67">
        <f t="shared" ref="P195:P213" si="336">O195/E195*100</f>
        <v>0.78135443837309948</v>
      </c>
      <c r="Q195" s="67">
        <f>SUMIFS($O$3:$O195,$D$3:$D195,D195)</f>
        <v>1849.3213820919998</v>
      </c>
      <c r="R195" s="67">
        <f t="shared" si="278"/>
        <v>23115.059621988003</v>
      </c>
      <c r="S195" s="71">
        <f t="shared" si="310"/>
        <v>-1.1762564672490705E-2</v>
      </c>
      <c r="T195" s="71">
        <f t="shared" si="311"/>
        <v>-1.1762564672490705E-2</v>
      </c>
      <c r="U195" s="71">
        <f t="shared" si="311"/>
        <v>4.981861878121463E-2</v>
      </c>
      <c r="V195" s="67">
        <v>1042.955184289</v>
      </c>
      <c r="W195" s="67">
        <f t="shared" si="283"/>
        <v>12821.596708759002</v>
      </c>
      <c r="X195" s="71">
        <f t="shared" si="322"/>
        <v>2.1569931411932641E-2</v>
      </c>
      <c r="Y195" s="71">
        <f t="shared" si="312"/>
        <v>4.134016292415299E-2</v>
      </c>
      <c r="Z195" s="67">
        <v>763.54994017200022</v>
      </c>
      <c r="AA195" s="67">
        <f t="shared" si="284"/>
        <v>10210.80039685</v>
      </c>
      <c r="AB195" s="71">
        <f t="shared" si="323"/>
        <v>8.4979962736596582E-2</v>
      </c>
      <c r="AC195" s="71">
        <f t="shared" si="313"/>
        <v>-0.10552632661524874</v>
      </c>
      <c r="AD195" s="67">
        <v>606.53338537100001</v>
      </c>
      <c r="AE195" s="67">
        <v>385.40345476500005</v>
      </c>
      <c r="AF195" s="71">
        <f t="shared" si="314"/>
        <v>-2.617266518763417E-2</v>
      </c>
      <c r="AG195" s="71">
        <f t="shared" si="315"/>
        <v>-8.697053201704541E-2</v>
      </c>
      <c r="AH195" s="67">
        <f t="shared" ref="AH195:AH258" si="337">HLOOKUP(A195,serie_situfin,13,0)</f>
        <v>72.125538024999997</v>
      </c>
      <c r="AI195" s="67">
        <f t="shared" ref="AI195:AI242" si="338">AH195/E195*100</f>
        <v>3.0473669856199141E-2</v>
      </c>
      <c r="AJ195" s="67">
        <f t="shared" ref="AJ195:AJ258" si="339">HLOOKUP(A195,serie_situfin,15,0)</f>
        <v>78.562584897999997</v>
      </c>
      <c r="AK195" s="67">
        <f t="shared" ref="AK195:AK242" si="340">AJ195/E195*100</f>
        <v>3.3193378389793554E-2</v>
      </c>
      <c r="AL195" s="67">
        <f t="shared" ref="AL195:AL258" si="341">HLOOKUP(A195,serie_situfin,25,0)</f>
        <v>742.73578027299993</v>
      </c>
      <c r="AM195" s="67">
        <f t="shared" ref="AM195:AM259" si="342">AL195*1000/F195</f>
        <v>122.99528758818636</v>
      </c>
      <c r="AN195" s="67">
        <v>317.33001388099996</v>
      </c>
      <c r="AO195" s="67">
        <f t="shared" ref="AO195:AO259" si="343">AN195*1000/F195</f>
        <v>52.54909936250931</v>
      </c>
      <c r="AP195" s="81">
        <f>SUMIFS($AO$3:$AO195,$D$3:$D195,D195)</f>
        <v>52.54909936250931</v>
      </c>
      <c r="AQ195" s="67">
        <v>259.02685085999997</v>
      </c>
      <c r="AR195" s="67">
        <f t="shared" ref="AR195:AR259" si="344">AQ195*1000/F195</f>
        <v>42.894233536019811</v>
      </c>
      <c r="AS195" s="81">
        <f>SUMIFS($AR$3:$AR195,$D$3:$D195,D195)</f>
        <v>42.894233536019811</v>
      </c>
      <c r="AT195" s="67">
        <f t="shared" si="276"/>
        <v>166.37891553200001</v>
      </c>
      <c r="AU195" s="79">
        <f t="shared" ref="AU195:AU242" si="345">AN195+AQ195</f>
        <v>576.35686474099998</v>
      </c>
      <c r="AV195" s="40">
        <f t="shared" ref="AV195:AV242" si="346">BL195+BT195+BU195+BY195+BZ195+CA195</f>
        <v>2240.842461229</v>
      </c>
      <c r="AW195" s="67">
        <f t="shared" ref="AW195:AW242" si="347">+AV195/E195*100</f>
        <v>0.94677551437572482</v>
      </c>
      <c r="AX195" s="67">
        <f>SUMIFS($AV$3:$AV195,$D$3:$D195,D195)</f>
        <v>2240.842461229</v>
      </c>
      <c r="AY195" s="67">
        <f t="shared" si="285"/>
        <v>31208.390877703001</v>
      </c>
      <c r="AZ195" s="67">
        <f t="shared" si="286"/>
        <v>13.18581776153535</v>
      </c>
      <c r="BA195" s="262">
        <f t="shared" ref="BA195:BA258" si="348">HLOOKUP(A195,serie_situfin,34,0)-(HLOOKUP(A195,serie_situfin,48,0)+HLOOKUP(A195,serie_situfin,51,0)+HLOOKUP(A195,serie_situfin,54,0)+HLOOKUP(A195,serie_situfin,66,0))</f>
        <v>2142.653434115</v>
      </c>
      <c r="BB195" s="262">
        <f t="shared" ref="BB195:BB262" si="349">BA195/$E195*100</f>
        <v>0.90528979270615084</v>
      </c>
      <c r="BC195" s="262">
        <f t="shared" si="287"/>
        <v>28651.078264146996</v>
      </c>
      <c r="BD195" s="262">
        <f t="shared" si="288"/>
        <v>12.105330843329106</v>
      </c>
      <c r="BE195" s="260">
        <f t="shared" ref="BE195:BE259" si="350">BA195-BU195</f>
        <v>2006.935027812</v>
      </c>
      <c r="BF195" s="260">
        <f t="shared" ref="BF195:BF259" si="351">BE195/$E195*100</f>
        <v>0.84794758049757701</v>
      </c>
      <c r="BG195" s="260">
        <f t="shared" si="289"/>
        <v>27116.718456097999</v>
      </c>
      <c r="BH195" s="260">
        <f t="shared" si="290"/>
        <v>11.457050421283601</v>
      </c>
      <c r="BI195" s="71">
        <f t="shared" si="316"/>
        <v>0.20761994781007864</v>
      </c>
      <c r="BJ195" s="71">
        <f t="shared" si="291"/>
        <v>0.20761994781007864</v>
      </c>
      <c r="BK195" s="74">
        <f t="shared" si="329"/>
        <v>0.12352354149658185</v>
      </c>
      <c r="BL195" s="67">
        <f t="shared" ref="BL195:BL258" si="352">HLOOKUP(A195,serie_situfin,35,0)</f>
        <v>1164.4454002989999</v>
      </c>
      <c r="BM195" s="67">
        <f>SUMIFS($BL$3:$BL195,$D$3:$D195,D195)</f>
        <v>1164.4454002989999</v>
      </c>
      <c r="BN195" s="67">
        <f t="shared" si="292"/>
        <v>15278.058177167999</v>
      </c>
      <c r="BO195" s="71">
        <f t="shared" si="317"/>
        <v>4.4897448799555706E-2</v>
      </c>
      <c r="BP195" s="71">
        <f t="shared" si="317"/>
        <v>4.4897448799555706E-2</v>
      </c>
      <c r="BQ195" s="71">
        <f t="shared" si="317"/>
        <v>8.8655035850728092E-2</v>
      </c>
      <c r="BR195" s="67">
        <v>873.770638179</v>
      </c>
      <c r="BS195" s="67">
        <f t="shared" si="277"/>
        <v>290.67476211999985</v>
      </c>
      <c r="BT195" s="67">
        <f t="shared" ref="BT195:BT258" si="353">HLOOKUP(A195,serie_situfin,36,0)</f>
        <v>188.16068268299998</v>
      </c>
      <c r="BU195" s="67">
        <f t="shared" ref="BU195:BU258" si="354">HLOOKUP(A195,serie_situfin,41,0)</f>
        <v>135.71840630299999</v>
      </c>
      <c r="BV195" s="67">
        <f t="shared" ref="BV195:BV259" si="355">+BU195*1000/F195</f>
        <v>22.474646916986053</v>
      </c>
      <c r="BW195" s="67">
        <f t="shared" ref="BW195:BW242" si="356">(BU195/E195)*100</f>
        <v>5.7342212208573939E-2</v>
      </c>
      <c r="BX195" s="67">
        <f t="shared" si="293"/>
        <v>1534.3598080489999</v>
      </c>
      <c r="BY195" s="67">
        <f t="shared" ref="BY195:BY258" si="357">HLOOKUP(A195,serie_situfin,45,0)</f>
        <v>264.65129009499998</v>
      </c>
      <c r="BZ195" s="67">
        <f t="shared" ref="BZ195:BZ258" si="358">HLOOKUP(A195,serie_situfin,55,0)</f>
        <v>467.30226858900005</v>
      </c>
      <c r="CA195" s="67">
        <f t="shared" ref="CA195:CA258" si="359">HLOOKUP(A195,serie_situfin,59,0)</f>
        <v>20.564413260000002</v>
      </c>
      <c r="CB195" s="40">
        <f t="shared" ref="CB195:CB242" si="360">G195-AV195</f>
        <v>501.90282405899961</v>
      </c>
      <c r="CC195" s="40">
        <f>SUMIFS($CB$3:$CB195,$D$3:$D195,D195)</f>
        <v>501.90282405899961</v>
      </c>
      <c r="CD195" s="40">
        <f t="shared" si="279"/>
        <v>1667.2001368040001</v>
      </c>
      <c r="CE195" s="73">
        <f t="shared" si="318"/>
        <v>-7.9970168937666841E-2</v>
      </c>
      <c r="CF195" s="73">
        <f t="shared" si="318"/>
        <v>-7.9970168937666841E-2</v>
      </c>
      <c r="CG195" s="73">
        <f t="shared" si="318"/>
        <v>-0.5340366052928136</v>
      </c>
      <c r="CH195" s="14">
        <f t="shared" ref="CH195:CH259" si="361">CB195*1000/F195</f>
        <v>83.113919951142606</v>
      </c>
      <c r="CI195" s="14">
        <f t="shared" ref="CI195:CI242" si="362">CB195/E195*100</f>
        <v>0.21205832745353664</v>
      </c>
      <c r="CJ195" s="14">
        <f t="shared" si="294"/>
        <v>289.0809873544747</v>
      </c>
      <c r="CK195" s="264">
        <f t="shared" si="295"/>
        <v>0.70440662134908416</v>
      </c>
      <c r="CL195" s="81">
        <f t="shared" ref="CL195:CL242" si="363">CB195+BU195</f>
        <v>637.62123036199955</v>
      </c>
      <c r="CM195" s="81">
        <f t="shared" ref="CM195:CM242" si="364">(CL195/E195)*100</f>
        <v>0.26940053966211053</v>
      </c>
      <c r="CN195" s="40">
        <f t="shared" ref="CN195:CN258" si="365">HLOOKUP(A195,serie_situfin,74,0)</f>
        <v>114.883261511</v>
      </c>
      <c r="CO195" s="40">
        <f>SUMIFS($CN$3:$CN195,$D$3:$D195,D195)</f>
        <v>114.883261511</v>
      </c>
      <c r="CP195" s="40">
        <f t="shared" si="296"/>
        <v>4668.9020551030007</v>
      </c>
      <c r="CQ195" s="73">
        <f t="shared" si="319"/>
        <v>-0.33994373620626694</v>
      </c>
      <c r="CR195" s="73">
        <f t="shared" si="319"/>
        <v>-0.33994373620626694</v>
      </c>
      <c r="CS195" s="73">
        <f t="shared" si="319"/>
        <v>-9.0478898615196757E-2</v>
      </c>
      <c r="CT195" s="40">
        <f t="shared" ref="CT195:CT259" si="366">CN195*1000/F195</f>
        <v>19.024396244140288</v>
      </c>
      <c r="CU195" s="40">
        <f t="shared" ref="CU195:CU242" si="367">(CN195/E195)*100</f>
        <v>4.8539181532013316E-2</v>
      </c>
      <c r="CV195" s="40">
        <f t="shared" ref="CV195:CV242" si="368">(CO195/E195)*100</f>
        <v>4.8539181532013316E-2</v>
      </c>
      <c r="CW195" s="40">
        <f t="shared" si="297"/>
        <v>810.29742490493049</v>
      </c>
      <c r="CX195" s="267">
        <f t="shared" si="298"/>
        <v>1.9726519026980742</v>
      </c>
      <c r="CY195" s="67">
        <v>59.979626742000001</v>
      </c>
      <c r="CZ195" s="67">
        <f t="shared" ref="CZ195:CZ259" si="369">CY195*1000/F195</f>
        <v>9.9324842514693401</v>
      </c>
      <c r="DA195" s="67">
        <f t="shared" si="299"/>
        <v>515.98270979249378</v>
      </c>
      <c r="DB195" s="67">
        <f>'Situfin serie mensual'!GL77</f>
        <v>0</v>
      </c>
      <c r="DC195" s="67">
        <f t="shared" ref="DC195:DC259" si="370">DB195*1000/F195</f>
        <v>0</v>
      </c>
      <c r="DD195" s="67">
        <f t="shared" ref="DD195:DD213" si="371">+CN195-CY195</f>
        <v>54.903634769</v>
      </c>
      <c r="DE195" s="67">
        <f t="shared" ref="DE195:DE259" si="372">DD195*1000/F195</f>
        <v>9.0919119926709477</v>
      </c>
      <c r="DF195" s="81">
        <f t="shared" ref="DF195:DF230" si="373">AV195+CN195</f>
        <v>2355.72572274</v>
      </c>
      <c r="DG195" s="81">
        <f t="shared" ref="DG195:DG230" si="374">(DF195/E195)*100</f>
        <v>0.99531469590773813</v>
      </c>
      <c r="DH195" s="40">
        <f t="shared" ref="DH195:DH242" si="375">CB195-CN195</f>
        <v>387.01956254799961</v>
      </c>
      <c r="DI195" s="40">
        <f>SUMIFS($DH$3:$DH195,$D$3:$D195,D195)</f>
        <v>387.01956254799961</v>
      </c>
      <c r="DJ195" s="40">
        <f t="shared" si="280"/>
        <v>-3001.7019182990002</v>
      </c>
      <c r="DK195" s="40">
        <f t="shared" ref="DK195:DK259" si="376">DH195*1000/F195</f>
        <v>64.089523707002314</v>
      </c>
      <c r="DL195" s="40">
        <f t="shared" si="300"/>
        <v>-521.21643755045591</v>
      </c>
      <c r="DM195" s="73">
        <f t="shared" si="320"/>
        <v>4.1836683410554798E-2</v>
      </c>
      <c r="DN195" s="73">
        <f t="shared" si="320"/>
        <v>4.1836683410554798E-2</v>
      </c>
      <c r="DO195" s="73">
        <f t="shared" si="320"/>
        <v>0.92985932319897424</v>
      </c>
      <c r="DP195" s="67">
        <f t="shared" ref="DP195:DP242" si="377">+DH195/E195*100</f>
        <v>0.16351914592152333</v>
      </c>
      <c r="DQ195" s="264">
        <f t="shared" si="301"/>
        <v>-1.2682452813489897</v>
      </c>
      <c r="DR195" s="81">
        <f t="shared" ref="DR195:DR230" si="378">DH195+BU195</f>
        <v>522.73796885099955</v>
      </c>
      <c r="DS195" s="81">
        <f t="shared" si="302"/>
        <v>-1467.3421102499997</v>
      </c>
      <c r="DT195" s="81">
        <f t="shared" ref="DT195:DT230" si="379">(DR195/E195)*100</f>
        <v>0.22086135813009725</v>
      </c>
      <c r="DU195" s="264">
        <f t="shared" si="303"/>
        <v>-0.61996485930348189</v>
      </c>
      <c r="DV195" s="70">
        <v>1152.5837656480001</v>
      </c>
      <c r="DW195" s="70">
        <v>1267.79438241</v>
      </c>
      <c r="DX195" s="217">
        <v>103.2</v>
      </c>
      <c r="DY195" s="218">
        <f t="shared" ref="DY195:DY258" si="380">(G195/DX195)*100</f>
        <v>2657.6989198527126</v>
      </c>
      <c r="DZ195" s="218">
        <f t="shared" si="304"/>
        <v>32207.106620097788</v>
      </c>
      <c r="EA195" s="71">
        <f t="shared" si="325"/>
        <v>1.0664055386434335E-2</v>
      </c>
      <c r="EB195" s="219">
        <f t="shared" ref="EB195:EB258" si="381">(O195/DX195)*100</f>
        <v>1791.9780834224803</v>
      </c>
      <c r="EC195" s="219">
        <f t="shared" si="305"/>
        <v>22650.346236034249</v>
      </c>
      <c r="ED195" s="71">
        <f t="shared" si="326"/>
        <v>1.1966953985996787E-2</v>
      </c>
      <c r="EE195" s="219">
        <f t="shared" ref="EE195:EE258" si="382">(AV195/DX195)*100</f>
        <v>2171.3589740591087</v>
      </c>
      <c r="EF195" s="219">
        <f t="shared" si="306"/>
        <v>30568.555771216903</v>
      </c>
      <c r="EG195" s="71">
        <f t="shared" si="327"/>
        <v>8.3033981346511743E-2</v>
      </c>
      <c r="EH195" s="219">
        <f t="shared" ref="EH195:EH258" si="383">(CN195/DX195)*100</f>
        <v>111.3209898362403</v>
      </c>
      <c r="EI195" s="219">
        <f t="shared" si="307"/>
        <v>4572.1330475785608</v>
      </c>
      <c r="EJ195" s="74">
        <f t="shared" si="328"/>
        <v>-0.12343316639805846</v>
      </c>
    </row>
    <row r="196" spans="1:140">
      <c r="A196" s="66">
        <v>43497</v>
      </c>
      <c r="B196" s="86">
        <f t="shared" si="330"/>
        <v>2</v>
      </c>
      <c r="C196" t="str">
        <f t="shared" si="331"/>
        <v>Febrero</v>
      </c>
      <c r="D196">
        <f t="shared" ref="D196:D215" si="384">YEAR(A196)</f>
        <v>2019</v>
      </c>
      <c r="E196" s="65">
        <f t="shared" si="332"/>
        <v>236681.49706074136</v>
      </c>
      <c r="F196" s="65">
        <f t="shared" si="333"/>
        <v>6058.9364999999998</v>
      </c>
      <c r="G196" s="40">
        <f t="shared" si="334"/>
        <v>2658.1769129149998</v>
      </c>
      <c r="H196" s="67">
        <f t="shared" ref="H196:H215" si="385">G196/E196*100</f>
        <v>1.1231029657687233</v>
      </c>
      <c r="I196" s="67">
        <f>SUMIFS($G$3:$G196,$D$3:$D196,D196)</f>
        <v>5400.9221982029994</v>
      </c>
      <c r="J196" s="14">
        <f t="shared" si="281"/>
        <v>33505.782013236996</v>
      </c>
      <c r="K196" s="14">
        <f t="shared" si="282"/>
        <v>14.156485584776471</v>
      </c>
      <c r="L196" s="71">
        <f t="shared" si="308"/>
        <v>0.21941736798513878</v>
      </c>
      <c r="M196" s="71">
        <f t="shared" si="309"/>
        <v>0.31074722675441202</v>
      </c>
      <c r="N196" s="71">
        <f t="shared" si="321"/>
        <v>7.4485331583413528E-2</v>
      </c>
      <c r="O196" s="67">
        <f t="shared" si="335"/>
        <v>1595.0464208089998</v>
      </c>
      <c r="P196" s="67">
        <f t="shared" si="336"/>
        <v>0.67392104605441594</v>
      </c>
      <c r="Q196" s="67">
        <f>SUMIFS($O$3:$O196,$D$3:$D196,D196)</f>
        <v>3444.3678029009998</v>
      </c>
      <c r="R196" s="67">
        <f t="shared" si="278"/>
        <v>23274.547980418996</v>
      </c>
      <c r="S196" s="71">
        <f t="shared" si="310"/>
        <v>0.11109850768892438</v>
      </c>
      <c r="T196" s="71">
        <f t="shared" si="311"/>
        <v>4.1572787641532827E-2</v>
      </c>
      <c r="U196" s="71">
        <f t="shared" si="311"/>
        <v>4.8943771982727924E-2</v>
      </c>
      <c r="V196" s="67">
        <v>877.62680255399982</v>
      </c>
      <c r="W196" s="67">
        <f t="shared" si="283"/>
        <v>12961.299552311</v>
      </c>
      <c r="X196" s="71">
        <f t="shared" si="322"/>
        <v>2.6828744831175033E-2</v>
      </c>
      <c r="Y196" s="71">
        <f t="shared" si="312"/>
        <v>0.18931875276273713</v>
      </c>
      <c r="Z196" s="67">
        <v>755.98736020999991</v>
      </c>
      <c r="AA196" s="67">
        <f t="shared" si="284"/>
        <v>10201.086668876</v>
      </c>
      <c r="AB196" s="71">
        <f t="shared" si="323"/>
        <v>6.7912415733234255E-2</v>
      </c>
      <c r="AC196" s="71">
        <f t="shared" si="313"/>
        <v>-1.2686057423580199E-2</v>
      </c>
      <c r="AD196" s="67">
        <v>591.49363312899993</v>
      </c>
      <c r="AE196" s="67">
        <v>372.148333654</v>
      </c>
      <c r="AF196" s="71">
        <f t="shared" si="314"/>
        <v>9.30301726977798E-2</v>
      </c>
      <c r="AG196" s="71">
        <f t="shared" si="315"/>
        <v>-4.7323813713219254E-3</v>
      </c>
      <c r="AH196" s="67">
        <f t="shared" si="337"/>
        <v>315.18921134999999</v>
      </c>
      <c r="AI196" s="67">
        <f t="shared" si="338"/>
        <v>0.13317019507828726</v>
      </c>
      <c r="AJ196" s="67">
        <f t="shared" si="339"/>
        <v>76.940579399000001</v>
      </c>
      <c r="AK196" s="67">
        <f t="shared" si="340"/>
        <v>3.2508066897706904E-2</v>
      </c>
      <c r="AL196" s="67">
        <f t="shared" si="341"/>
        <v>671.00070135700003</v>
      </c>
      <c r="AM196" s="67">
        <f t="shared" si="342"/>
        <v>110.74562365144445</v>
      </c>
      <c r="AN196" s="67">
        <v>291.26039676200003</v>
      </c>
      <c r="AO196" s="67">
        <f t="shared" si="343"/>
        <v>48.071208001932362</v>
      </c>
      <c r="AP196" s="81">
        <f>SUMIFS($AO$3:$AO196,$D$3:$D196,D196)</f>
        <v>100.62030736444167</v>
      </c>
      <c r="AQ196" s="67">
        <v>254.181925842</v>
      </c>
      <c r="AR196" s="67">
        <f t="shared" si="344"/>
        <v>41.95157447878848</v>
      </c>
      <c r="AS196" s="81">
        <f>SUMIFS($AR$3:$AR196,$D$3:$D196,D196)</f>
        <v>84.845808014808284</v>
      </c>
      <c r="AT196" s="67">
        <f t="shared" ref="AT196:AT214" si="386">+AL196-AN196-AQ196</f>
        <v>125.558378753</v>
      </c>
      <c r="AU196" s="79">
        <f t="shared" si="345"/>
        <v>545.44232260400008</v>
      </c>
      <c r="AV196" s="40">
        <f t="shared" si="346"/>
        <v>2638.3481123509996</v>
      </c>
      <c r="AW196" s="67">
        <f t="shared" si="347"/>
        <v>1.1147251243192451</v>
      </c>
      <c r="AX196" s="67">
        <f>SUMIFS($AV$3:$AV196,$D$3:$D196,D196)</f>
        <v>4879.1905735799992</v>
      </c>
      <c r="AY196" s="67">
        <f t="shared" si="285"/>
        <v>31166.051912468</v>
      </c>
      <c r="AZ196" s="67">
        <f t="shared" si="286"/>
        <v>13.167929178878577</v>
      </c>
      <c r="BA196" s="262">
        <f t="shared" si="348"/>
        <v>2366.8004955629995</v>
      </c>
      <c r="BB196" s="262">
        <f t="shared" si="349"/>
        <v>0.99999388416729063</v>
      </c>
      <c r="BC196" s="262">
        <f t="shared" si="287"/>
        <v>28610.887697746995</v>
      </c>
      <c r="BD196" s="262">
        <f t="shared" si="288"/>
        <v>12.0883499779471</v>
      </c>
      <c r="BE196" s="260">
        <f t="shared" si="350"/>
        <v>2164.4915782679996</v>
      </c>
      <c r="BF196" s="260">
        <f t="shared" si="351"/>
        <v>0.91451659937426788</v>
      </c>
      <c r="BG196" s="260">
        <f t="shared" si="289"/>
        <v>27063.770312572</v>
      </c>
      <c r="BH196" s="260">
        <f t="shared" si="290"/>
        <v>11.434679368124169</v>
      </c>
      <c r="BI196" s="71">
        <f t="shared" si="316"/>
        <v>-1.5794072194777575E-2</v>
      </c>
      <c r="BJ196" s="71">
        <f t="shared" si="291"/>
        <v>7.559458496418392E-2</v>
      </c>
      <c r="BK196" s="74">
        <f t="shared" si="329"/>
        <v>9.4400950129711392E-2</v>
      </c>
      <c r="BL196" s="67">
        <f t="shared" si="352"/>
        <v>1224.8843770519998</v>
      </c>
      <c r="BM196" s="67">
        <f>SUMIFS($BL$3:$BL196,$D$3:$D196,D196)</f>
        <v>2389.3297773509994</v>
      </c>
      <c r="BN196" s="67">
        <f t="shared" si="292"/>
        <v>15333.125350064</v>
      </c>
      <c r="BO196" s="71">
        <f t="shared" si="317"/>
        <v>4.7073314275395184E-2</v>
      </c>
      <c r="BP196" s="71">
        <f t="shared" si="317"/>
        <v>4.6011770328753476E-2</v>
      </c>
      <c r="BQ196" s="71">
        <f t="shared" si="317"/>
        <v>8.1446106561247289E-2</v>
      </c>
      <c r="BR196" s="67">
        <v>877.35563692300002</v>
      </c>
      <c r="BS196" s="67">
        <f t="shared" ref="BS196:BS214" si="387">+BL196-BR196</f>
        <v>347.52874012899974</v>
      </c>
      <c r="BT196" s="67">
        <f t="shared" si="353"/>
        <v>276.09282404700002</v>
      </c>
      <c r="BU196" s="67">
        <f t="shared" si="354"/>
        <v>202.30891729500001</v>
      </c>
      <c r="BV196" s="67">
        <f t="shared" si="355"/>
        <v>33.390169594119371</v>
      </c>
      <c r="BW196" s="67">
        <f t="shared" si="356"/>
        <v>8.5477284793022898E-2</v>
      </c>
      <c r="BX196" s="67">
        <f t="shared" si="293"/>
        <v>1547.117385175</v>
      </c>
      <c r="BY196" s="67">
        <f t="shared" si="357"/>
        <v>457.61682566899998</v>
      </c>
      <c r="BZ196" s="67">
        <f t="shared" si="358"/>
        <v>415.2540907660001</v>
      </c>
      <c r="CA196" s="67">
        <f t="shared" si="359"/>
        <v>62.191077522</v>
      </c>
      <c r="CB196" s="40">
        <f t="shared" si="360"/>
        <v>19.828800564000176</v>
      </c>
      <c r="CC196" s="40">
        <f>SUMIFS($CB$3:$CB196,$D$3:$D196,D196)</f>
        <v>521.73162462299979</v>
      </c>
      <c r="CD196" s="40">
        <f t="shared" si="279"/>
        <v>2339.7301007690003</v>
      </c>
      <c r="CE196" s="73">
        <f t="shared" si="318"/>
        <v>-1.0303796004601542</v>
      </c>
      <c r="CF196" s="73">
        <f t="shared" si="318"/>
        <v>-5.8681571972206594</v>
      </c>
      <c r="CG196" s="73">
        <f t="shared" si="318"/>
        <v>-0.13515375918363459</v>
      </c>
      <c r="CH196" s="14">
        <f t="shared" si="361"/>
        <v>3.2726536355019031</v>
      </c>
      <c r="CI196" s="14">
        <f t="shared" si="362"/>
        <v>8.3778414494781409E-3</v>
      </c>
      <c r="CJ196" s="14">
        <f t="shared" si="294"/>
        <v>409.24996264661866</v>
      </c>
      <c r="CK196" s="264">
        <f t="shared" si="295"/>
        <v>0.98855640589789651</v>
      </c>
      <c r="CL196" s="81">
        <f t="shared" si="363"/>
        <v>222.13771785900019</v>
      </c>
      <c r="CM196" s="81">
        <f t="shared" si="364"/>
        <v>9.385512624250103E-2</v>
      </c>
      <c r="CN196" s="40">
        <f t="shared" si="365"/>
        <v>202.16999960299998</v>
      </c>
      <c r="CO196" s="40">
        <f>SUMIFS($CN$3:$CN196,$D$3:$D196,D196)</f>
        <v>317.05326111399995</v>
      </c>
      <c r="CP196" s="40">
        <f t="shared" si="296"/>
        <v>4736.1186695280012</v>
      </c>
      <c r="CQ196" s="73">
        <f t="shared" si="319"/>
        <v>0.49807282963923449</v>
      </c>
      <c r="CR196" s="73">
        <f t="shared" si="319"/>
        <v>2.6048734681453301E-2</v>
      </c>
      <c r="CS196" s="73">
        <f t="shared" si="319"/>
        <v>-5.6922310867948522E-2</v>
      </c>
      <c r="CT196" s="40">
        <f t="shared" si="366"/>
        <v>33.367241858864169</v>
      </c>
      <c r="CU196" s="40">
        <f t="shared" si="367"/>
        <v>8.5418590854660512E-2</v>
      </c>
      <c r="CV196" s="40">
        <f t="shared" si="368"/>
        <v>0.13395777238667381</v>
      </c>
      <c r="CW196" s="40">
        <f t="shared" si="297"/>
        <v>819.4950234308194</v>
      </c>
      <c r="CX196" s="267">
        <f t="shared" si="298"/>
        <v>2.0010515094521883</v>
      </c>
      <c r="CY196" s="67">
        <v>150.88182346899998</v>
      </c>
      <c r="CZ196" s="67">
        <f t="shared" si="369"/>
        <v>24.902360912513277</v>
      </c>
      <c r="DA196" s="67">
        <f t="shared" si="299"/>
        <v>523.68944955215795</v>
      </c>
      <c r="DB196" s="67">
        <f>'Situfin serie mensual'!GM77</f>
        <v>0.27551874600000004</v>
      </c>
      <c r="DC196" s="67">
        <f t="shared" si="370"/>
        <v>4.5473119911390393E-2</v>
      </c>
      <c r="DD196" s="67">
        <f t="shared" si="371"/>
        <v>51.288176133999997</v>
      </c>
      <c r="DE196" s="67">
        <f t="shared" si="372"/>
        <v>8.4648809463508972</v>
      </c>
      <c r="DF196" s="81">
        <f t="shared" si="373"/>
        <v>2840.5181119539998</v>
      </c>
      <c r="DG196" s="81">
        <f t="shared" si="374"/>
        <v>1.2001437151739058</v>
      </c>
      <c r="DH196" s="40">
        <f t="shared" si="375"/>
        <v>-182.3411990389998</v>
      </c>
      <c r="DI196" s="40">
        <f>SUMIFS($DH$3:$DH196,$D$3:$D196,D196)</f>
        <v>204.67836350899981</v>
      </c>
      <c r="DJ196" s="40">
        <f t="shared" si="280"/>
        <v>-2396.388568759</v>
      </c>
      <c r="DK196" s="40">
        <f t="shared" si="376"/>
        <v>-30.094588223362269</v>
      </c>
      <c r="DL196" s="40">
        <f t="shared" si="300"/>
        <v>-410.24506078420075</v>
      </c>
      <c r="DM196" s="73">
        <f t="shared" si="320"/>
        <v>-0.76850105243731559</v>
      </c>
      <c r="DN196" s="73">
        <f t="shared" si="320"/>
        <v>-1.4918067522277887</v>
      </c>
      <c r="DO196" s="73">
        <f t="shared" si="320"/>
        <v>3.4437512860554964E-2</v>
      </c>
      <c r="DP196" s="67">
        <f t="shared" si="377"/>
        <v>-7.7040749405182365E-2</v>
      </c>
      <c r="DQ196" s="264">
        <f t="shared" si="301"/>
        <v>-1.0124951035542913</v>
      </c>
      <c r="DR196" s="81">
        <f t="shared" si="378"/>
        <v>19.967718256000211</v>
      </c>
      <c r="DS196" s="81">
        <f t="shared" si="302"/>
        <v>-849.27118358399969</v>
      </c>
      <c r="DT196" s="81">
        <f t="shared" si="379"/>
        <v>8.4365353878405394E-3</v>
      </c>
      <c r="DU196" s="264">
        <f t="shared" si="303"/>
        <v>-0.35882449373135616</v>
      </c>
      <c r="DV196" s="70">
        <v>1291.1772281440001</v>
      </c>
      <c r="DW196" s="70">
        <v>1415.7966738969999</v>
      </c>
      <c r="DX196" s="217">
        <v>103.8</v>
      </c>
      <c r="DY196" s="218">
        <f t="shared" si="380"/>
        <v>2560.8640779527937</v>
      </c>
      <c r="DZ196" s="218">
        <f t="shared" si="304"/>
        <v>32762.049912506562</v>
      </c>
      <c r="EA196" s="71">
        <f t="shared" si="325"/>
        <v>3.6532474684573879E-2</v>
      </c>
      <c r="EB196" s="219">
        <f t="shared" si="381"/>
        <v>1536.653584594412</v>
      </c>
      <c r="EC196" s="219">
        <f t="shared" si="305"/>
        <v>22767.061084349731</v>
      </c>
      <c r="ED196" s="71">
        <f t="shared" si="326"/>
        <v>1.1892599724113051E-2</v>
      </c>
      <c r="EE196" s="219">
        <f t="shared" si="382"/>
        <v>2541.7611872360303</v>
      </c>
      <c r="EF196" s="219">
        <f t="shared" si="306"/>
        <v>30458.796604757583</v>
      </c>
      <c r="EG196" s="71">
        <f t="shared" si="327"/>
        <v>5.6237497865368136E-2</v>
      </c>
      <c r="EH196" s="219">
        <f t="shared" si="383"/>
        <v>194.76878574470135</v>
      </c>
      <c r="EI196" s="219">
        <f t="shared" si="307"/>
        <v>4633.4167836912147</v>
      </c>
      <c r="EJ196" s="74">
        <f t="shared" si="328"/>
        <v>-9.0728161483890513E-2</v>
      </c>
    </row>
    <row r="197" spans="1:140">
      <c r="A197" s="66">
        <v>43525</v>
      </c>
      <c r="B197" s="86">
        <f t="shared" si="330"/>
        <v>3</v>
      </c>
      <c r="C197" t="str">
        <f t="shared" si="331"/>
        <v>Marzo</v>
      </c>
      <c r="D197">
        <f t="shared" si="384"/>
        <v>2019</v>
      </c>
      <c r="E197" s="65">
        <f t="shared" si="332"/>
        <v>236681.49706074136</v>
      </c>
      <c r="F197" s="65">
        <f t="shared" si="333"/>
        <v>6129.5292499999996</v>
      </c>
      <c r="G197" s="40">
        <f t="shared" si="334"/>
        <v>2467.6436359110003</v>
      </c>
      <c r="H197" s="67">
        <f t="shared" si="385"/>
        <v>1.0426009918627945</v>
      </c>
      <c r="I197" s="67">
        <f>SUMIFS($G$3:$G197,$D$3:$D197,D197)</f>
        <v>7868.5658341139997</v>
      </c>
      <c r="J197" s="14">
        <f t="shared" si="281"/>
        <v>33732.652369357995</v>
      </c>
      <c r="K197" s="14">
        <f t="shared" si="282"/>
        <v>14.252340292025838</v>
      </c>
      <c r="L197" s="71">
        <f t="shared" si="308"/>
        <v>0.17971733408811708</v>
      </c>
      <c r="M197" s="71">
        <f t="shared" si="309"/>
        <v>0.10124645726865422</v>
      </c>
      <c r="N197" s="71">
        <f t="shared" si="321"/>
        <v>8.2243003539236303E-2</v>
      </c>
      <c r="O197" s="67">
        <f t="shared" si="335"/>
        <v>1795.8413952830003</v>
      </c>
      <c r="P197" s="67">
        <f t="shared" si="336"/>
        <v>0.75875867678077091</v>
      </c>
      <c r="Q197" s="67">
        <f>SUMIFS($O$3:$O197,$D$3:$D197,D197)</f>
        <v>5240.2091981840003</v>
      </c>
      <c r="R197" s="67">
        <f t="shared" si="278"/>
        <v>23456.160742595996</v>
      </c>
      <c r="S197" s="71">
        <f t="shared" si="310"/>
        <v>0.11250745926093031</v>
      </c>
      <c r="T197" s="71">
        <f t="shared" si="311"/>
        <v>6.4840820881728156E-2</v>
      </c>
      <c r="U197" s="71">
        <f t="shared" si="311"/>
        <v>5.0984411290188714E-2</v>
      </c>
      <c r="V197" s="67">
        <v>1053.8462022660003</v>
      </c>
      <c r="W197" s="67">
        <f t="shared" si="283"/>
        <v>13237.978738293001</v>
      </c>
      <c r="X197" s="71">
        <f t="shared" si="322"/>
        <v>4.3582962394342672E-2</v>
      </c>
      <c r="Y197" s="71">
        <f t="shared" si="312"/>
        <v>0.35600994404643305</v>
      </c>
      <c r="Z197" s="67">
        <v>741.1873534450001</v>
      </c>
      <c r="AA197" s="67">
        <f t="shared" si="284"/>
        <v>10113.803409853999</v>
      </c>
      <c r="AB197" s="71">
        <f t="shared" si="323"/>
        <v>4.9934300496607964E-2</v>
      </c>
      <c r="AC197" s="71">
        <f t="shared" si="313"/>
        <v>-0.10535468332677478</v>
      </c>
      <c r="AD197" s="67">
        <v>566.707855967</v>
      </c>
      <c r="AE197" s="67">
        <v>356.17458077999999</v>
      </c>
      <c r="AF197" s="71">
        <f t="shared" si="314"/>
        <v>2.1769391887866085E-2</v>
      </c>
      <c r="AG197" s="71">
        <f t="shared" si="315"/>
        <v>-8.354773307312946E-2</v>
      </c>
      <c r="AH197" s="67">
        <f t="shared" si="337"/>
        <v>145.23205221399999</v>
      </c>
      <c r="AI197" s="67">
        <f t="shared" si="338"/>
        <v>6.1361810710842339E-2</v>
      </c>
      <c r="AJ197" s="67">
        <f t="shared" si="339"/>
        <v>100.16844482600001</v>
      </c>
      <c r="AK197" s="67">
        <f t="shared" si="340"/>
        <v>4.2322042943768026E-2</v>
      </c>
      <c r="AL197" s="67">
        <f t="shared" si="341"/>
        <v>426.40174358799999</v>
      </c>
      <c r="AM197" s="67">
        <f t="shared" si="342"/>
        <v>69.565169884457291</v>
      </c>
      <c r="AN197" s="67">
        <v>293.92937442900001</v>
      </c>
      <c r="AO197" s="67">
        <f t="shared" si="343"/>
        <v>47.953009511945808</v>
      </c>
      <c r="AP197" s="81">
        <f>SUMIFS($AO$3:$AO197,$D$3:$D197,D197)</f>
        <v>148.57331687638748</v>
      </c>
      <c r="AQ197" s="67">
        <v>0</v>
      </c>
      <c r="AR197" s="67">
        <f t="shared" si="344"/>
        <v>0</v>
      </c>
      <c r="AS197" s="81">
        <f>SUMIFS($AR$3:$AR197,$D$3:$D197,D197)</f>
        <v>84.845808014808284</v>
      </c>
      <c r="AT197" s="67">
        <f t="shared" si="386"/>
        <v>132.47236915899998</v>
      </c>
      <c r="AU197" s="79">
        <f t="shared" si="345"/>
        <v>293.92937442900001</v>
      </c>
      <c r="AV197" s="40">
        <f t="shared" si="346"/>
        <v>2824.5011105849999</v>
      </c>
      <c r="AW197" s="67">
        <f t="shared" si="347"/>
        <v>1.1933763921816527</v>
      </c>
      <c r="AX197" s="67">
        <f>SUMIFS($AV$3:$AV197,$D$3:$D197,D197)</f>
        <v>7703.6916841649991</v>
      </c>
      <c r="AY197" s="67">
        <f t="shared" si="285"/>
        <v>31574.202670695999</v>
      </c>
      <c r="AZ197" s="67">
        <f t="shared" si="286"/>
        <v>13.340376439562943</v>
      </c>
      <c r="BA197" s="262">
        <f t="shared" si="348"/>
        <v>2458.603546585</v>
      </c>
      <c r="BB197" s="262">
        <f t="shared" si="349"/>
        <v>1.0387814751543634</v>
      </c>
      <c r="BC197" s="262">
        <f t="shared" si="287"/>
        <v>28844.394375578999</v>
      </c>
      <c r="BD197" s="262">
        <f t="shared" si="288"/>
        <v>12.187008589089853</v>
      </c>
      <c r="BE197" s="260">
        <f t="shared" si="350"/>
        <v>2255.9264169480002</v>
      </c>
      <c r="BF197" s="260">
        <f t="shared" si="351"/>
        <v>0.9531486174303877</v>
      </c>
      <c r="BG197" s="260">
        <f t="shared" si="289"/>
        <v>27206.826539248003</v>
      </c>
      <c r="BH197" s="260">
        <f t="shared" si="290"/>
        <v>11.495121873538643</v>
      </c>
      <c r="BI197" s="71">
        <f t="shared" si="316"/>
        <v>0.16891207760078109</v>
      </c>
      <c r="BJ197" s="71">
        <f t="shared" si="291"/>
        <v>0.10802662504969907</v>
      </c>
      <c r="BK197" s="74">
        <f t="shared" si="329"/>
        <v>9.407869402181146E-2</v>
      </c>
      <c r="BL197" s="67">
        <f t="shared" si="352"/>
        <v>1214.317996689</v>
      </c>
      <c r="BM197" s="67">
        <f>SUMIFS($BL$3:$BL197,$D$3:$D197,D197)</f>
        <v>3603.6477740399996</v>
      </c>
      <c r="BN197" s="67">
        <f t="shared" si="292"/>
        <v>15386.805640364</v>
      </c>
      <c r="BO197" s="71">
        <f t="shared" si="317"/>
        <v>4.6250686156846799E-2</v>
      </c>
      <c r="BP197" s="71">
        <f t="shared" si="317"/>
        <v>4.6092265393392173E-2</v>
      </c>
      <c r="BQ197" s="71">
        <f t="shared" si="317"/>
        <v>7.5094827955225485E-2</v>
      </c>
      <c r="BR197" s="67">
        <v>877.23011889300005</v>
      </c>
      <c r="BS197" s="67">
        <f t="shared" si="387"/>
        <v>337.08787779599993</v>
      </c>
      <c r="BT197" s="67">
        <f t="shared" si="353"/>
        <v>312.67283280999999</v>
      </c>
      <c r="BU197" s="67">
        <f t="shared" si="354"/>
        <v>202.67712963699998</v>
      </c>
      <c r="BV197" s="67">
        <f t="shared" si="355"/>
        <v>33.065692546780816</v>
      </c>
      <c r="BW197" s="67">
        <f t="shared" si="356"/>
        <v>8.5632857723975525E-2</v>
      </c>
      <c r="BX197" s="67">
        <f t="shared" si="293"/>
        <v>1637.5678363310001</v>
      </c>
      <c r="BY197" s="67">
        <f t="shared" si="357"/>
        <v>498.50771384400008</v>
      </c>
      <c r="BZ197" s="67">
        <f t="shared" si="358"/>
        <v>396.32590138899997</v>
      </c>
      <c r="CA197" s="67">
        <f t="shared" si="359"/>
        <v>199.999536216</v>
      </c>
      <c r="CB197" s="40">
        <f t="shared" si="360"/>
        <v>-356.8574746739996</v>
      </c>
      <c r="CC197" s="40">
        <f>SUMIFS($CB$3:$CB197,$D$3:$D197,D197)</f>
        <v>164.87414994900018</v>
      </c>
      <c r="CD197" s="40">
        <f t="shared" si="279"/>
        <v>2158.4496986620006</v>
      </c>
      <c r="CE197" s="73">
        <f t="shared" si="318"/>
        <v>1.0324833388358456</v>
      </c>
      <c r="CF197" s="73">
        <f t="shared" si="318"/>
        <v>-1.5831105686726534</v>
      </c>
      <c r="CG197" s="73">
        <f t="shared" si="318"/>
        <v>-6.5619855669697413E-2</v>
      </c>
      <c r="CH197" s="14">
        <f t="shared" si="361"/>
        <v>-58.219393385552344</v>
      </c>
      <c r="CI197" s="14">
        <f t="shared" si="362"/>
        <v>-0.15077540031885828</v>
      </c>
      <c r="CJ197" s="14">
        <f t="shared" si="294"/>
        <v>382.77019237378312</v>
      </c>
      <c r="CK197" s="264">
        <f t="shared" si="295"/>
        <v>0.91196385246289924</v>
      </c>
      <c r="CL197" s="81">
        <f t="shared" si="363"/>
        <v>-154.18034503699963</v>
      </c>
      <c r="CM197" s="81">
        <f t="shared" si="364"/>
        <v>-6.5142542594882766E-2</v>
      </c>
      <c r="CN197" s="40">
        <f t="shared" si="365"/>
        <v>570.4408570789999</v>
      </c>
      <c r="CO197" s="40">
        <f>SUMIFS($CN$3:$CN197,$D$3:$D197,D197)</f>
        <v>887.49411819299985</v>
      </c>
      <c r="CP197" s="40">
        <f t="shared" si="296"/>
        <v>5005.5882580750003</v>
      </c>
      <c r="CQ197" s="73">
        <f t="shared" si="319"/>
        <v>0.89533326506994881</v>
      </c>
      <c r="CR197" s="73">
        <f t="shared" si="319"/>
        <v>0.45496715219338468</v>
      </c>
      <c r="CS197" s="73">
        <f t="shared" si="319"/>
        <v>3.1556475635982961E-2</v>
      </c>
      <c r="CT197" s="40">
        <f t="shared" si="366"/>
        <v>93.064382893515017</v>
      </c>
      <c r="CU197" s="40">
        <f t="shared" si="367"/>
        <v>0.24101624510707034</v>
      </c>
      <c r="CV197" s="40">
        <f t="shared" si="368"/>
        <v>0.37497401749374415</v>
      </c>
      <c r="CW197" s="40">
        <f t="shared" si="297"/>
        <v>858.15187753200496</v>
      </c>
      <c r="CX197" s="267">
        <f t="shared" si="298"/>
        <v>2.1149047645200496</v>
      </c>
      <c r="CY197" s="67">
        <v>444.23602886099997</v>
      </c>
      <c r="CZ197" s="67">
        <f t="shared" si="369"/>
        <v>72.474738392185671</v>
      </c>
      <c r="DA197" s="67">
        <f t="shared" si="299"/>
        <v>558.22798335648349</v>
      </c>
      <c r="DB197" s="67">
        <f>'Situfin serie mensual'!GN77</f>
        <v>40.823449752000002</v>
      </c>
      <c r="DC197" s="67">
        <f t="shared" si="370"/>
        <v>6.6601280599158574</v>
      </c>
      <c r="DD197" s="67">
        <f t="shared" si="371"/>
        <v>126.20482821799993</v>
      </c>
      <c r="DE197" s="67">
        <f t="shared" si="372"/>
        <v>20.589644501329357</v>
      </c>
      <c r="DF197" s="81">
        <f t="shared" si="373"/>
        <v>3394.941967664</v>
      </c>
      <c r="DG197" s="81">
        <f t="shared" si="374"/>
        <v>1.4343926372887232</v>
      </c>
      <c r="DH197" s="40">
        <f t="shared" si="375"/>
        <v>-927.2983317529995</v>
      </c>
      <c r="DI197" s="40">
        <f>SUMIFS($DH$3:$DH197,$D$3:$D197,D197)</f>
        <v>-722.61996824399966</v>
      </c>
      <c r="DJ197" s="40">
        <f t="shared" si="280"/>
        <v>-2847.1385594129993</v>
      </c>
      <c r="DK197" s="40">
        <f t="shared" si="376"/>
        <v>-151.28377627906735</v>
      </c>
      <c r="DL197" s="40">
        <f t="shared" si="300"/>
        <v>-475.38168515822173</v>
      </c>
      <c r="DM197" s="73">
        <f t="shared" si="320"/>
        <v>0.94586414804108832</v>
      </c>
      <c r="DN197" s="73">
        <f t="shared" si="320"/>
        <v>-0.19054560136141607</v>
      </c>
      <c r="DO197" s="73">
        <f t="shared" si="320"/>
        <v>0.11985027119475111</v>
      </c>
      <c r="DP197" s="67">
        <f t="shared" si="377"/>
        <v>-0.39179164542592859</v>
      </c>
      <c r="DQ197" s="264">
        <f t="shared" si="301"/>
        <v>-1.2029409120571501</v>
      </c>
      <c r="DR197" s="81">
        <f t="shared" si="378"/>
        <v>-724.62120211599949</v>
      </c>
      <c r="DS197" s="81">
        <f t="shared" si="302"/>
        <v>-1209.5707230819989</v>
      </c>
      <c r="DT197" s="81">
        <f t="shared" si="379"/>
        <v>-0.30615878770195309</v>
      </c>
      <c r="DU197" s="264">
        <f t="shared" si="303"/>
        <v>-0.51105419650593875</v>
      </c>
      <c r="DV197" s="70">
        <v>1187.4354929420001</v>
      </c>
      <c r="DW197" s="70">
        <v>1309.5150551439999</v>
      </c>
      <c r="DX197" s="217">
        <v>103.9</v>
      </c>
      <c r="DY197" s="218">
        <f t="shared" si="380"/>
        <v>2375.0179363917232</v>
      </c>
      <c r="DZ197" s="218">
        <f t="shared" si="304"/>
        <v>32920.674891638148</v>
      </c>
      <c r="EA197" s="71">
        <f t="shared" si="325"/>
        <v>4.5044092210723363E-2</v>
      </c>
      <c r="EB197" s="219">
        <f t="shared" si="381"/>
        <v>1728.432526740135</v>
      </c>
      <c r="EC197" s="219">
        <f t="shared" si="305"/>
        <v>22898.828296444961</v>
      </c>
      <c r="ED197" s="71">
        <f t="shared" si="326"/>
        <v>1.469142277875557E-2</v>
      </c>
      <c r="EE197" s="219">
        <f t="shared" si="382"/>
        <v>2718.4803759239649</v>
      </c>
      <c r="EF197" s="219">
        <f t="shared" si="306"/>
        <v>30787.217284977291</v>
      </c>
      <c r="EG197" s="71">
        <f t="shared" si="327"/>
        <v>5.6838900154575267E-2</v>
      </c>
      <c r="EH197" s="219">
        <f t="shared" si="383"/>
        <v>549.02873636092386</v>
      </c>
      <c r="EI197" s="219">
        <f t="shared" si="307"/>
        <v>4884.7489141846818</v>
      </c>
      <c r="EJ197" s="74">
        <f t="shared" si="328"/>
        <v>-4.9181024712429133E-3</v>
      </c>
    </row>
    <row r="198" spans="1:140">
      <c r="A198" s="66">
        <v>43556</v>
      </c>
      <c r="B198" s="86">
        <f t="shared" si="330"/>
        <v>4</v>
      </c>
      <c r="C198" t="str">
        <f t="shared" si="331"/>
        <v>Abril</v>
      </c>
      <c r="D198">
        <f t="shared" si="384"/>
        <v>2019</v>
      </c>
      <c r="E198" s="65">
        <f t="shared" si="332"/>
        <v>236681.49706074136</v>
      </c>
      <c r="F198" s="65">
        <f t="shared" si="333"/>
        <v>6230.0030000000006</v>
      </c>
      <c r="G198" s="40">
        <f t="shared" si="334"/>
        <v>3135.5129040580005</v>
      </c>
      <c r="H198" s="67">
        <f t="shared" si="385"/>
        <v>1.324781591715769</v>
      </c>
      <c r="I198" s="67">
        <f>SUMIFS($G$3:$G198,$D$3:$D198,D198)</f>
        <v>11004.078738172</v>
      </c>
      <c r="J198" s="14">
        <f t="shared" si="281"/>
        <v>33475.360004891998</v>
      </c>
      <c r="K198" s="14">
        <f t="shared" si="282"/>
        <v>14.143632020504318</v>
      </c>
      <c r="L198" s="71">
        <f t="shared" si="308"/>
        <v>9.3553572977983057E-2</v>
      </c>
      <c r="M198" s="71">
        <f t="shared" si="309"/>
        <v>-7.5834698458226435E-2</v>
      </c>
      <c r="N198" s="71">
        <f t="shared" si="321"/>
        <v>3.9682291648386103E-2</v>
      </c>
      <c r="O198" s="67">
        <f t="shared" si="335"/>
        <v>2213.9597514760003</v>
      </c>
      <c r="P198" s="67">
        <f t="shared" si="336"/>
        <v>0.93541733467564436</v>
      </c>
      <c r="Q198" s="67">
        <f>SUMIFS($O$3:$O198,$D$3:$D198,D198)</f>
        <v>7454.1689496600011</v>
      </c>
      <c r="R198" s="67">
        <f t="shared" si="278"/>
        <v>23377.070382591006</v>
      </c>
      <c r="S198" s="71">
        <f t="shared" si="310"/>
        <v>-3.4491335191064731E-2</v>
      </c>
      <c r="T198" s="71">
        <f t="shared" si="311"/>
        <v>3.3267734052181197E-2</v>
      </c>
      <c r="U198" s="71">
        <f t="shared" si="311"/>
        <v>3.0730550882228203E-2</v>
      </c>
      <c r="V198" s="67">
        <v>1439.7290024630001</v>
      </c>
      <c r="W198" s="67">
        <f t="shared" si="283"/>
        <v>13278.427409393002</v>
      </c>
      <c r="X198" s="71">
        <f t="shared" si="322"/>
        <v>4.0665866787668925E-2</v>
      </c>
      <c r="Y198" s="71">
        <f t="shared" si="312"/>
        <v>2.8906767424222934E-2</v>
      </c>
      <c r="Z198" s="67">
        <v>769.85682681299988</v>
      </c>
      <c r="AA198" s="67">
        <f t="shared" si="284"/>
        <v>10040.825330648</v>
      </c>
      <c r="AB198" s="71">
        <f t="shared" si="323"/>
        <v>2.3778171491741995E-2</v>
      </c>
      <c r="AC198" s="71">
        <f t="shared" si="313"/>
        <v>-8.658644615313893E-2</v>
      </c>
      <c r="AD198" s="67">
        <v>559.35363016199994</v>
      </c>
      <c r="AE198" s="67">
        <v>372.78394762300002</v>
      </c>
      <c r="AF198" s="71">
        <f t="shared" si="314"/>
        <v>-0.11460846357577281</v>
      </c>
      <c r="AG198" s="71">
        <f t="shared" si="315"/>
        <v>-0.10470791334085028</v>
      </c>
      <c r="AH198" s="67">
        <f t="shared" si="337"/>
        <v>134.82251537000002</v>
      </c>
      <c r="AI198" s="67">
        <f t="shared" si="338"/>
        <v>5.6963690463475262E-2</v>
      </c>
      <c r="AJ198" s="67">
        <f t="shared" si="339"/>
        <v>102.78687928700002</v>
      </c>
      <c r="AK198" s="67">
        <f t="shared" si="340"/>
        <v>4.3428354376439091E-2</v>
      </c>
      <c r="AL198" s="67">
        <f t="shared" si="341"/>
        <v>683.94375792500011</v>
      </c>
      <c r="AM198" s="67">
        <f t="shared" si="342"/>
        <v>109.78225177820943</v>
      </c>
      <c r="AN198" s="67">
        <v>272.22297601899999</v>
      </c>
      <c r="AO198" s="67">
        <f t="shared" si="343"/>
        <v>43.695480727537365</v>
      </c>
      <c r="AP198" s="81">
        <f>SUMIFS($AO$3:$AO198,$D$3:$D198,D198)</f>
        <v>192.26879760392484</v>
      </c>
      <c r="AQ198" s="67">
        <v>226.66897651300002</v>
      </c>
      <c r="AR198" s="67">
        <f t="shared" si="344"/>
        <v>36.38344580460074</v>
      </c>
      <c r="AS198" s="81">
        <f>SUMIFS($AR$3:$AR198,$D$3:$D198,D198)</f>
        <v>121.22925381940902</v>
      </c>
      <c r="AT198" s="67">
        <f t="shared" si="386"/>
        <v>185.05180539300011</v>
      </c>
      <c r="AU198" s="79">
        <f t="shared" si="345"/>
        <v>498.891952532</v>
      </c>
      <c r="AV198" s="40">
        <f t="shared" si="346"/>
        <v>2711.9792137320005</v>
      </c>
      <c r="AW198" s="67">
        <f t="shared" si="347"/>
        <v>1.1458349078449528</v>
      </c>
      <c r="AX198" s="67">
        <f>SUMIFS($AV$3:$AV198,$D$3:$D198,D198)</f>
        <v>10415.670897897</v>
      </c>
      <c r="AY198" s="67">
        <f t="shared" si="285"/>
        <v>31588.125307522998</v>
      </c>
      <c r="AZ198" s="67">
        <f t="shared" si="286"/>
        <v>13.346258875241226</v>
      </c>
      <c r="BA198" s="262">
        <f t="shared" si="348"/>
        <v>2464.1303321540004</v>
      </c>
      <c r="BB198" s="262">
        <f t="shared" si="349"/>
        <v>1.0411165903355817</v>
      </c>
      <c r="BC198" s="262">
        <f t="shared" si="287"/>
        <v>29005.148212157997</v>
      </c>
      <c r="BD198" s="262">
        <f t="shared" si="288"/>
        <v>12.254928489282872</v>
      </c>
      <c r="BE198" s="260">
        <f t="shared" si="350"/>
        <v>2296.3832145240003</v>
      </c>
      <c r="BF198" s="260">
        <f t="shared" si="351"/>
        <v>0.9702419678098716</v>
      </c>
      <c r="BG198" s="260">
        <f t="shared" si="289"/>
        <v>27344.629165139002</v>
      </c>
      <c r="BH198" s="260">
        <f t="shared" si="290"/>
        <v>11.553344686729501</v>
      </c>
      <c r="BI198" s="71">
        <f t="shared" si="316"/>
        <v>5.1602464329978392E-3</v>
      </c>
      <c r="BJ198" s="71">
        <f t="shared" si="291"/>
        <v>7.9268100872366132E-2</v>
      </c>
      <c r="BK198" s="74">
        <f t="shared" si="329"/>
        <v>7.6894748410424985E-2</v>
      </c>
      <c r="BL198" s="67">
        <f t="shared" si="352"/>
        <v>1274.8615103020002</v>
      </c>
      <c r="BM198" s="67">
        <f>SUMIFS($BL$3:$BL198,$D$3:$D198,D198)</f>
        <v>4878.5092843419998</v>
      </c>
      <c r="BN198" s="67">
        <f t="shared" si="292"/>
        <v>15491.106027554</v>
      </c>
      <c r="BO198" s="71">
        <f t="shared" si="317"/>
        <v>8.9102897004397441E-2</v>
      </c>
      <c r="BP198" s="71">
        <f t="shared" si="317"/>
        <v>5.7000588913414418E-2</v>
      </c>
      <c r="BQ198" s="71">
        <f t="shared" si="317"/>
        <v>7.2196347616342971E-2</v>
      </c>
      <c r="BR198" s="67">
        <v>928.81677913500005</v>
      </c>
      <c r="BS198" s="67">
        <f t="shared" si="387"/>
        <v>346.04473116700012</v>
      </c>
      <c r="BT198" s="67">
        <f t="shared" si="353"/>
        <v>279.54955463499999</v>
      </c>
      <c r="BU198" s="67">
        <f t="shared" si="354"/>
        <v>167.74711762999999</v>
      </c>
      <c r="BV198" s="67">
        <f t="shared" si="355"/>
        <v>26.925688098384541</v>
      </c>
      <c r="BW198" s="67">
        <f t="shared" si="356"/>
        <v>7.0874622525710057E-2</v>
      </c>
      <c r="BX198" s="67">
        <f t="shared" si="293"/>
        <v>1660.5190470189998</v>
      </c>
      <c r="BY198" s="67">
        <f t="shared" si="357"/>
        <v>358.43382038799996</v>
      </c>
      <c r="BZ198" s="67">
        <f t="shared" si="358"/>
        <v>466.584760303</v>
      </c>
      <c r="CA198" s="67">
        <f t="shared" si="359"/>
        <v>164.80245047400001</v>
      </c>
      <c r="CB198" s="40">
        <f t="shared" si="360"/>
        <v>423.53369032599994</v>
      </c>
      <c r="CC198" s="40">
        <f>SUMIFS($CB$3:$CB198,$D$3:$D198,D198)</f>
        <v>588.40784027500013</v>
      </c>
      <c r="CD198" s="40">
        <f t="shared" si="279"/>
        <v>1887.2346973690005</v>
      </c>
      <c r="CE198" s="73">
        <f t="shared" si="318"/>
        <v>-0.39037857079079519</v>
      </c>
      <c r="CF198" s="73">
        <f t="shared" si="318"/>
        <v>0.42817674504915093</v>
      </c>
      <c r="CG198" s="73">
        <f t="shared" si="318"/>
        <v>-0.34129771970608103</v>
      </c>
      <c r="CH198" s="14">
        <f t="shared" si="361"/>
        <v>67.982903110319512</v>
      </c>
      <c r="CI198" s="14">
        <f t="shared" si="362"/>
        <v>0.17894668387081619</v>
      </c>
      <c r="CJ198" s="14">
        <f t="shared" si="294"/>
        <v>325.48070421535948</v>
      </c>
      <c r="CK198" s="264">
        <f t="shared" si="295"/>
        <v>0.79737314526308978</v>
      </c>
      <c r="CL198" s="81">
        <f t="shared" si="363"/>
        <v>591.28080795599999</v>
      </c>
      <c r="CM198" s="81">
        <f t="shared" si="364"/>
        <v>0.24982130639652628</v>
      </c>
      <c r="CN198" s="40">
        <f t="shared" si="365"/>
        <v>403.61013225199997</v>
      </c>
      <c r="CO198" s="40">
        <f>SUMIFS($CN$3:$CN198,$D$3:$D198,D198)</f>
        <v>1291.1042504449997</v>
      </c>
      <c r="CP198" s="40">
        <f t="shared" si="296"/>
        <v>4810.4045208739999</v>
      </c>
      <c r="CQ198" s="73">
        <f t="shared" si="319"/>
        <v>-0.32596148216965037</v>
      </c>
      <c r="CR198" s="73">
        <f t="shared" si="319"/>
        <v>6.8114752400897594E-2</v>
      </c>
      <c r="CS198" s="73">
        <f t="shared" si="319"/>
        <v>-5.0107667677399603E-2</v>
      </c>
      <c r="CT198" s="40">
        <f t="shared" si="366"/>
        <v>64.784901749164476</v>
      </c>
      <c r="CU198" s="40">
        <f t="shared" si="367"/>
        <v>0.17052880654562466</v>
      </c>
      <c r="CV198" s="40">
        <f t="shared" si="368"/>
        <v>0.54550282403936878</v>
      </c>
      <c r="CW198" s="40">
        <f t="shared" si="297"/>
        <v>814.96631340143267</v>
      </c>
      <c r="CX198" s="267">
        <f t="shared" si="298"/>
        <v>2.0324379305575668</v>
      </c>
      <c r="CY198" s="67">
        <v>316.851690265</v>
      </c>
      <c r="CZ198" s="67">
        <f t="shared" si="369"/>
        <v>50.858994813485637</v>
      </c>
      <c r="DA198" s="67">
        <f t="shared" si="299"/>
        <v>518.93794734629569</v>
      </c>
      <c r="DB198" s="67">
        <f>'Situfin serie mensual'!GO77</f>
        <v>0</v>
      </c>
      <c r="DC198" s="67">
        <f t="shared" si="370"/>
        <v>0</v>
      </c>
      <c r="DD198" s="67">
        <f t="shared" si="371"/>
        <v>86.758441986999969</v>
      </c>
      <c r="DE198" s="67">
        <f t="shared" si="372"/>
        <v>13.925906935678837</v>
      </c>
      <c r="DF198" s="81">
        <f t="shared" si="373"/>
        <v>3115.5893459840004</v>
      </c>
      <c r="DG198" s="81">
        <f t="shared" si="374"/>
        <v>1.3163637143905775</v>
      </c>
      <c r="DH198" s="40">
        <f t="shared" si="375"/>
        <v>19.92355807399997</v>
      </c>
      <c r="DI198" s="40">
        <f>SUMIFS($DH$3:$DH198,$D$3:$D198,D198)</f>
        <v>-702.69641016999969</v>
      </c>
      <c r="DJ198" s="40">
        <f t="shared" si="280"/>
        <v>-2923.1698235049994</v>
      </c>
      <c r="DK198" s="40">
        <f t="shared" si="376"/>
        <v>3.198001361155038</v>
      </c>
      <c r="DL198" s="40">
        <f t="shared" si="300"/>
        <v>-489.48560918607325</v>
      </c>
      <c r="DM198" s="73">
        <f t="shared" si="320"/>
        <v>-0.79236522329714099</v>
      </c>
      <c r="DN198" s="73">
        <f t="shared" si="320"/>
        <v>-0.11806859960013738</v>
      </c>
      <c r="DO198" s="73">
        <f t="shared" si="320"/>
        <v>0.32927082405079422</v>
      </c>
      <c r="DP198" s="67">
        <f t="shared" si="377"/>
        <v>8.417877325191515E-3</v>
      </c>
      <c r="DQ198" s="264">
        <f t="shared" si="301"/>
        <v>-1.2350647852944772</v>
      </c>
      <c r="DR198" s="81">
        <f t="shared" si="378"/>
        <v>187.67067570399996</v>
      </c>
      <c r="DS198" s="81">
        <f t="shared" si="302"/>
        <v>-1262.6507764859991</v>
      </c>
      <c r="DT198" s="81">
        <f t="shared" si="379"/>
        <v>7.9292499850901574E-2</v>
      </c>
      <c r="DU198" s="264">
        <f t="shared" si="303"/>
        <v>-0.53348098274110356</v>
      </c>
      <c r="DV198" s="70">
        <v>1253.7487247649999</v>
      </c>
      <c r="DW198" s="70">
        <v>1380.0885442490001</v>
      </c>
      <c r="DX198" s="217">
        <v>104.2</v>
      </c>
      <c r="DY198" s="218">
        <f t="shared" si="380"/>
        <v>3009.129466466411</v>
      </c>
      <c r="DZ198" s="218">
        <f t="shared" si="304"/>
        <v>32573.913884787049</v>
      </c>
      <c r="EA198" s="71">
        <f t="shared" si="325"/>
        <v>4.3171685107956659E-3</v>
      </c>
      <c r="EB198" s="219">
        <f t="shared" si="381"/>
        <v>2124.7214505527832</v>
      </c>
      <c r="EC198" s="219">
        <f t="shared" si="305"/>
        <v>22755.448746521975</v>
      </c>
      <c r="ED198" s="71">
        <f t="shared" si="326"/>
        <v>-4.3841576023292417E-3</v>
      </c>
      <c r="EE198" s="219">
        <f t="shared" si="382"/>
        <v>2602.6671916813825</v>
      </c>
      <c r="EF198" s="219">
        <f t="shared" si="306"/>
        <v>30721.18360929468</v>
      </c>
      <c r="EG198" s="71">
        <f t="shared" si="327"/>
        <v>4.0703778902407839E-2</v>
      </c>
      <c r="EH198" s="219">
        <f t="shared" si="383"/>
        <v>387.34177759309017</v>
      </c>
      <c r="EI198" s="219">
        <f t="shared" si="307"/>
        <v>4679.811889153636</v>
      </c>
      <c r="EJ198" s="74">
        <f t="shared" si="328"/>
        <v>-8.3171832839036064E-2</v>
      </c>
    </row>
    <row r="199" spans="1:140">
      <c r="A199" s="66">
        <v>43586</v>
      </c>
      <c r="B199" s="86">
        <f t="shared" si="330"/>
        <v>5</v>
      </c>
      <c r="C199" t="str">
        <f t="shared" si="331"/>
        <v>Mayo</v>
      </c>
      <c r="D199">
        <f t="shared" si="384"/>
        <v>2019</v>
      </c>
      <c r="E199" s="65">
        <f t="shared" si="332"/>
        <v>236681.49706074136</v>
      </c>
      <c r="F199" s="65">
        <f t="shared" si="333"/>
        <v>6316.5212499999998</v>
      </c>
      <c r="G199" s="40">
        <f t="shared" si="334"/>
        <v>3079.8704872479998</v>
      </c>
      <c r="H199" s="67">
        <f t="shared" si="385"/>
        <v>1.3012721845584698</v>
      </c>
      <c r="I199" s="67">
        <f>SUMIFS($G$3:$G199,$D$3:$D199,D199)</f>
        <v>14083.949225419999</v>
      </c>
      <c r="J199" s="14">
        <f t="shared" si="281"/>
        <v>33606.467883222998</v>
      </c>
      <c r="K199" s="14">
        <f t="shared" si="282"/>
        <v>14.199026244370222</v>
      </c>
      <c r="L199" s="71">
        <f t="shared" si="308"/>
        <v>8.2428026533579057E-2</v>
      </c>
      <c r="M199" s="71">
        <f t="shared" si="309"/>
        <v>4.4461998376719825E-2</v>
      </c>
      <c r="N199" s="71">
        <f t="shared" si="321"/>
        <v>4.2340708557127904E-2</v>
      </c>
      <c r="O199" s="67">
        <f t="shared" si="335"/>
        <v>2279.4688096239997</v>
      </c>
      <c r="P199" s="67">
        <f t="shared" si="336"/>
        <v>0.96309548398665168</v>
      </c>
      <c r="Q199" s="67">
        <f>SUMIFS($O$3:$O199,$D$3:$D199,D199)</f>
        <v>9733.6377592839999</v>
      </c>
      <c r="R199" s="67">
        <f t="shared" si="278"/>
        <v>23464.181063002001</v>
      </c>
      <c r="S199" s="71">
        <f t="shared" si="310"/>
        <v>3.9733782200205514E-2</v>
      </c>
      <c r="T199" s="71">
        <f t="shared" si="311"/>
        <v>3.4774761217747141E-2</v>
      </c>
      <c r="U199" s="71">
        <f t="shared" si="311"/>
        <v>3.6578551670669368E-2</v>
      </c>
      <c r="V199" s="67">
        <v>1463.6262642319998</v>
      </c>
      <c r="W199" s="67">
        <f t="shared" si="283"/>
        <v>13355.289366036001</v>
      </c>
      <c r="X199" s="71">
        <f t="shared" si="322"/>
        <v>4.793544036120867E-2</v>
      </c>
      <c r="Y199" s="71">
        <f t="shared" si="312"/>
        <v>5.542539292537052E-2</v>
      </c>
      <c r="Z199" s="67">
        <v>802.44077503999995</v>
      </c>
      <c r="AA199" s="67">
        <f t="shared" si="284"/>
        <v>10021.531369864</v>
      </c>
      <c r="AB199" s="71">
        <f t="shared" si="323"/>
        <v>1.4154550716991565E-2</v>
      </c>
      <c r="AC199" s="71">
        <f t="shared" si="313"/>
        <v>-2.3479548743491785E-2</v>
      </c>
      <c r="AD199" s="67">
        <v>572.26730821299998</v>
      </c>
      <c r="AE199" s="67">
        <v>398.10087433299998</v>
      </c>
      <c r="AF199" s="71">
        <f t="shared" si="314"/>
        <v>-6.64596578428861E-2</v>
      </c>
      <c r="AG199" s="71">
        <f t="shared" si="315"/>
        <v>5.400892179325778E-2</v>
      </c>
      <c r="AH199" s="67">
        <f t="shared" si="337"/>
        <v>256.15636999999998</v>
      </c>
      <c r="AI199" s="67">
        <f t="shared" si="338"/>
        <v>0.10822830393634895</v>
      </c>
      <c r="AJ199" s="67">
        <f t="shared" si="339"/>
        <v>83.987985768999991</v>
      </c>
      <c r="AK199" s="67">
        <f t="shared" si="340"/>
        <v>3.5485657650477648E-2</v>
      </c>
      <c r="AL199" s="67">
        <f t="shared" si="341"/>
        <v>460.25732185499999</v>
      </c>
      <c r="AM199" s="67">
        <f t="shared" si="342"/>
        <v>72.865633414120154</v>
      </c>
      <c r="AN199" s="67">
        <v>298.21306867799996</v>
      </c>
      <c r="AO199" s="67">
        <f t="shared" si="343"/>
        <v>47.211599055096976</v>
      </c>
      <c r="AP199" s="81">
        <f>SUMIFS($AO$3:$AO199,$D$3:$D199,D199)</f>
        <v>239.48039665902181</v>
      </c>
      <c r="AQ199" s="67">
        <v>0</v>
      </c>
      <c r="AR199" s="67">
        <f t="shared" si="344"/>
        <v>0</v>
      </c>
      <c r="AS199" s="81">
        <f>SUMIFS($AR$3:$AR199,$D$3:$D199,D199)</f>
        <v>121.22925381940902</v>
      </c>
      <c r="AT199" s="67">
        <f t="shared" si="386"/>
        <v>162.04425317700003</v>
      </c>
      <c r="AU199" s="79">
        <f t="shared" si="345"/>
        <v>298.21306867799996</v>
      </c>
      <c r="AV199" s="40">
        <f t="shared" si="346"/>
        <v>2898.4335121139993</v>
      </c>
      <c r="AW199" s="67">
        <f t="shared" si="347"/>
        <v>1.2246134776518471</v>
      </c>
      <c r="AX199" s="67">
        <f>SUMIFS($AV$3:$AV199,$D$3:$D199,D199)</f>
        <v>13314.104410010999</v>
      </c>
      <c r="AY199" s="67">
        <f t="shared" si="285"/>
        <v>32126.408503659997</v>
      </c>
      <c r="AZ199" s="67">
        <f t="shared" si="286"/>
        <v>13.573688227692408</v>
      </c>
      <c r="BA199" s="262">
        <f t="shared" si="348"/>
        <v>2561.7854882249994</v>
      </c>
      <c r="BB199" s="262">
        <f t="shared" si="349"/>
        <v>1.082376746825946</v>
      </c>
      <c r="BC199" s="262">
        <f t="shared" si="287"/>
        <v>29461.771048409995</v>
      </c>
      <c r="BD199" s="262">
        <f t="shared" si="288"/>
        <v>12.447855626352151</v>
      </c>
      <c r="BE199" s="260">
        <f t="shared" si="350"/>
        <v>2390.2828228869994</v>
      </c>
      <c r="BF199" s="260">
        <f t="shared" si="351"/>
        <v>1.0099153725876437</v>
      </c>
      <c r="BG199" s="260">
        <f t="shared" si="289"/>
        <v>27702.071203014002</v>
      </c>
      <c r="BH199" s="260">
        <f t="shared" si="290"/>
        <v>11.704367070107137</v>
      </c>
      <c r="BI199" s="71">
        <f t="shared" si="316"/>
        <v>0.22807157344729245</v>
      </c>
      <c r="BJ199" s="71">
        <f t="shared" si="291"/>
        <v>0.10850825816331455</v>
      </c>
      <c r="BK199" s="74">
        <f t="shared" si="329"/>
        <v>9.1584776702223758E-2</v>
      </c>
      <c r="BL199" s="67">
        <f t="shared" si="352"/>
        <v>1287.8192496469997</v>
      </c>
      <c r="BM199" s="67">
        <f>SUMIFS($BL$3:$BL199,$D$3:$D199,D199)</f>
        <v>6166.328533988999</v>
      </c>
      <c r="BN199" s="67">
        <f t="shared" si="292"/>
        <v>15610.489270554999</v>
      </c>
      <c r="BO199" s="71">
        <f t="shared" si="317"/>
        <v>0.10217353994737755</v>
      </c>
      <c r="BP199" s="71">
        <f t="shared" si="317"/>
        <v>6.612627195463916E-2</v>
      </c>
      <c r="BQ199" s="71">
        <f t="shared" si="317"/>
        <v>6.9974396470025235E-2</v>
      </c>
      <c r="BR199" s="67">
        <v>928.73338718000002</v>
      </c>
      <c r="BS199" s="67">
        <f t="shared" si="387"/>
        <v>359.08586246699963</v>
      </c>
      <c r="BT199" s="67">
        <f t="shared" si="353"/>
        <v>306.45443627099996</v>
      </c>
      <c r="BU199" s="67">
        <f t="shared" si="354"/>
        <v>171.50266533799999</v>
      </c>
      <c r="BV199" s="67">
        <f t="shared" si="355"/>
        <v>27.151442787911147</v>
      </c>
      <c r="BW199" s="67">
        <f t="shared" si="356"/>
        <v>7.2461374238302179E-2</v>
      </c>
      <c r="BX199" s="67">
        <f t="shared" si="293"/>
        <v>1759.6998453960002</v>
      </c>
      <c r="BY199" s="67">
        <f t="shared" si="357"/>
        <v>479.88543958700001</v>
      </c>
      <c r="BZ199" s="67">
        <f t="shared" si="358"/>
        <v>472.26558760899997</v>
      </c>
      <c r="CA199" s="67">
        <f t="shared" si="359"/>
        <v>180.50613366200002</v>
      </c>
      <c r="CB199" s="40">
        <f t="shared" si="360"/>
        <v>181.43697513400048</v>
      </c>
      <c r="CC199" s="40">
        <f>SUMIFS($CB$3:$CB199,$D$3:$D199,D199)</f>
        <v>769.8448154090006</v>
      </c>
      <c r="CD199" s="40">
        <f t="shared" si="279"/>
        <v>1480.0593795630011</v>
      </c>
      <c r="CE199" s="73">
        <f t="shared" si="318"/>
        <v>-0.69175469607038054</v>
      </c>
      <c r="CF199" s="73">
        <f t="shared" si="318"/>
        <v>-0.23062573979041334</v>
      </c>
      <c r="CG199" s="73">
        <f t="shared" si="318"/>
        <v>-0.47335736324437905</v>
      </c>
      <c r="CH199" s="14">
        <f t="shared" si="361"/>
        <v>28.724192946236109</v>
      </c>
      <c r="CI199" s="14">
        <f t="shared" si="362"/>
        <v>7.6658706906622673E-2</v>
      </c>
      <c r="CJ199" s="14">
        <f t="shared" si="294"/>
        <v>249.88703829144202</v>
      </c>
      <c r="CK199" s="264">
        <f t="shared" si="295"/>
        <v>0.62533801667781508</v>
      </c>
      <c r="CL199" s="81">
        <f t="shared" si="363"/>
        <v>352.93964047200046</v>
      </c>
      <c r="CM199" s="81">
        <f t="shared" si="364"/>
        <v>0.14912008114492487</v>
      </c>
      <c r="CN199" s="40">
        <f t="shared" si="365"/>
        <v>480.88729044500002</v>
      </c>
      <c r="CO199" s="40">
        <f>SUMIFS($CN$3:$CN199,$D$3:$D199,D199)</f>
        <v>1771.9915408899997</v>
      </c>
      <c r="CP199" s="40">
        <f t="shared" si="296"/>
        <v>4828.1849284230002</v>
      </c>
      <c r="CQ199" s="73">
        <f t="shared" si="319"/>
        <v>3.839374495540171E-2</v>
      </c>
      <c r="CR199" s="73">
        <f t="shared" si="319"/>
        <v>5.9882083137644981E-2</v>
      </c>
      <c r="CS199" s="73">
        <f t="shared" si="319"/>
        <v>-4.5943463062061318E-2</v>
      </c>
      <c r="CT199" s="40">
        <f t="shared" si="366"/>
        <v>76.131666689952169</v>
      </c>
      <c r="CU199" s="40">
        <f t="shared" si="367"/>
        <v>0.20317908092392467</v>
      </c>
      <c r="CV199" s="40">
        <f t="shared" si="368"/>
        <v>0.74868190496329334</v>
      </c>
      <c r="CW199" s="40">
        <f t="shared" si="297"/>
        <v>809.02304038796592</v>
      </c>
      <c r="CX199" s="267">
        <f t="shared" si="298"/>
        <v>2.0399503080648111</v>
      </c>
      <c r="CY199" s="67">
        <v>312.88228241299993</v>
      </c>
      <c r="CZ199" s="67">
        <f t="shared" si="369"/>
        <v>49.533955484278621</v>
      </c>
      <c r="DA199" s="67">
        <f t="shared" si="299"/>
        <v>519.18655528572117</v>
      </c>
      <c r="DB199" s="67">
        <f>'Situfin serie mensual'!GP77</f>
        <v>0</v>
      </c>
      <c r="DC199" s="67">
        <f t="shared" si="370"/>
        <v>0</v>
      </c>
      <c r="DD199" s="67">
        <f t="shared" si="371"/>
        <v>168.00500803200009</v>
      </c>
      <c r="DE199" s="67">
        <f t="shared" si="372"/>
        <v>26.597711205673551</v>
      </c>
      <c r="DF199" s="81">
        <f t="shared" si="373"/>
        <v>3379.3208025589993</v>
      </c>
      <c r="DG199" s="81">
        <f t="shared" si="374"/>
        <v>1.4277925585757718</v>
      </c>
      <c r="DH199" s="40">
        <f t="shared" si="375"/>
        <v>-299.45031531099954</v>
      </c>
      <c r="DI199" s="40">
        <f>SUMIFS($DH$3:$DH199,$D$3:$D199,D199)</f>
        <v>-1002.1467254809993</v>
      </c>
      <c r="DJ199" s="40">
        <f t="shared" si="280"/>
        <v>-3348.1255488599991</v>
      </c>
      <c r="DK199" s="40">
        <f t="shared" si="376"/>
        <v>-47.407473743716054</v>
      </c>
      <c r="DL199" s="40">
        <f t="shared" si="300"/>
        <v>-559.13600209652395</v>
      </c>
      <c r="DM199" s="73">
        <f t="shared" si="320"/>
        <v>-3.3859554357538668</v>
      </c>
      <c r="DN199" s="73">
        <f t="shared" si="320"/>
        <v>0.49292374704985265</v>
      </c>
      <c r="DO199" s="73">
        <f t="shared" si="320"/>
        <v>0.48784219571781695</v>
      </c>
      <c r="DP199" s="67">
        <f t="shared" si="377"/>
        <v>-0.12652037401730198</v>
      </c>
      <c r="DQ199" s="264">
        <f t="shared" si="301"/>
        <v>-1.4146122913869961</v>
      </c>
      <c r="DR199" s="81">
        <f t="shared" si="378"/>
        <v>-127.94764997299956</v>
      </c>
      <c r="DS199" s="81">
        <f t="shared" si="302"/>
        <v>-1588.4257034639986</v>
      </c>
      <c r="DT199" s="81">
        <f t="shared" si="379"/>
        <v>-5.4058999778999785E-2</v>
      </c>
      <c r="DU199" s="264">
        <f t="shared" si="303"/>
        <v>-0.67112373514197809</v>
      </c>
      <c r="DV199" s="70">
        <v>1253.4893834720001</v>
      </c>
      <c r="DW199" s="70">
        <v>1376.756589031</v>
      </c>
      <c r="DX199" s="217">
        <v>105</v>
      </c>
      <c r="DY199" s="218">
        <f t="shared" si="380"/>
        <v>2933.2099878552381</v>
      </c>
      <c r="DZ199" s="218">
        <f t="shared" si="304"/>
        <v>32593.326828257901</v>
      </c>
      <c r="EA199" s="71">
        <f t="shared" si="325"/>
        <v>6.6666034580762368E-3</v>
      </c>
      <c r="EB199" s="219">
        <f t="shared" si="381"/>
        <v>2170.9226758323807</v>
      </c>
      <c r="EC199" s="219">
        <f t="shared" si="305"/>
        <v>22760.009634594477</v>
      </c>
      <c r="ED199" s="71">
        <f t="shared" si="326"/>
        <v>1.0728304051299542E-3</v>
      </c>
      <c r="EE199" s="219">
        <f t="shared" si="382"/>
        <v>2760.4128686799991</v>
      </c>
      <c r="EF199" s="219">
        <f t="shared" si="306"/>
        <v>31149.43213412389</v>
      </c>
      <c r="EG199" s="71">
        <f t="shared" si="327"/>
        <v>5.450735994693412E-2</v>
      </c>
      <c r="EH199" s="219">
        <f t="shared" si="383"/>
        <v>457.98789566190476</v>
      </c>
      <c r="EI199" s="219">
        <f t="shared" si="307"/>
        <v>4680.1842878827347</v>
      </c>
      <c r="EJ199" s="74">
        <f t="shared" si="328"/>
        <v>-7.9597905871175101E-2</v>
      </c>
    </row>
    <row r="200" spans="1:140">
      <c r="A200" s="66">
        <v>43617</v>
      </c>
      <c r="B200" s="86">
        <f t="shared" si="330"/>
        <v>6</v>
      </c>
      <c r="C200" t="str">
        <f t="shared" si="331"/>
        <v>Junio</v>
      </c>
      <c r="D200">
        <f t="shared" si="384"/>
        <v>2019</v>
      </c>
      <c r="E200" s="65">
        <f t="shared" si="332"/>
        <v>236681.49706074136</v>
      </c>
      <c r="F200" s="65">
        <f t="shared" si="333"/>
        <v>6233.7244736842104</v>
      </c>
      <c r="G200" s="40">
        <f t="shared" si="334"/>
        <v>2411.384509514</v>
      </c>
      <c r="H200" s="67">
        <f t="shared" si="385"/>
        <v>1.0188310195178241</v>
      </c>
      <c r="I200" s="67">
        <f>SUMIFS($G$3:$G200,$D$3:$D200,D200)</f>
        <v>16495.333734934</v>
      </c>
      <c r="J200" s="14">
        <f t="shared" si="281"/>
        <v>33500.390731801999</v>
      </c>
      <c r="K200" s="14">
        <f t="shared" si="282"/>
        <v>14.154207721275542</v>
      </c>
      <c r="L200" s="71">
        <f t="shared" si="308"/>
        <v>6.2234292338175567E-2</v>
      </c>
      <c r="M200" s="71">
        <f t="shared" si="309"/>
        <v>-4.2136550902468262E-2</v>
      </c>
      <c r="N200" s="71">
        <f t="shared" si="321"/>
        <v>3.3979674338462384E-2</v>
      </c>
      <c r="O200" s="67">
        <f t="shared" si="335"/>
        <v>1694.7280754199999</v>
      </c>
      <c r="P200" s="67">
        <f t="shared" si="336"/>
        <v>0.71603741588007153</v>
      </c>
      <c r="Q200" s="67">
        <f>SUMIFS($O$3:$O200,$D$3:$D200,D200)</f>
        <v>11428.365834704</v>
      </c>
      <c r="R200" s="67">
        <f t="shared" si="278"/>
        <v>23347.169057749998</v>
      </c>
      <c r="S200" s="71">
        <f t="shared" si="310"/>
        <v>-6.4585426187954487E-2</v>
      </c>
      <c r="T200" s="71">
        <f t="shared" si="311"/>
        <v>1.8728181412247302E-2</v>
      </c>
      <c r="U200" s="71">
        <f t="shared" si="311"/>
        <v>2.7857824502373951E-2</v>
      </c>
      <c r="V200" s="67">
        <v>1053.529647758</v>
      </c>
      <c r="W200" s="67">
        <f t="shared" si="283"/>
        <v>13426.364431026001</v>
      </c>
      <c r="X200" s="71">
        <f t="shared" si="322"/>
        <v>5.7847855679771909E-2</v>
      </c>
      <c r="Y200" s="71">
        <f t="shared" si="312"/>
        <v>7.2344377273655391E-2</v>
      </c>
      <c r="Z200" s="67">
        <v>661.82427110899994</v>
      </c>
      <c r="AA200" s="67">
        <f t="shared" si="284"/>
        <v>9865.6419075380018</v>
      </c>
      <c r="AB200" s="71">
        <f t="shared" si="323"/>
        <v>-1.1669704521115487E-2</v>
      </c>
      <c r="AC200" s="71">
        <f t="shared" si="313"/>
        <v>-0.19064063125263853</v>
      </c>
      <c r="AD200" s="67">
        <v>565.427494518</v>
      </c>
      <c r="AE200" s="67">
        <v>342.73737752900001</v>
      </c>
      <c r="AF200" s="71">
        <f t="shared" si="314"/>
        <v>-6.2369433782702988E-3</v>
      </c>
      <c r="AG200" s="71">
        <f t="shared" si="315"/>
        <v>-0.127648890031685</v>
      </c>
      <c r="AH200" s="67">
        <f t="shared" si="337"/>
        <v>162.803995727</v>
      </c>
      <c r="AI200" s="67">
        <f t="shared" si="338"/>
        <v>6.8786110341873652E-2</v>
      </c>
      <c r="AJ200" s="67">
        <f t="shared" si="339"/>
        <v>92.644744306999996</v>
      </c>
      <c r="AK200" s="67">
        <f t="shared" si="340"/>
        <v>3.9143213752456482E-2</v>
      </c>
      <c r="AL200" s="67">
        <f t="shared" si="341"/>
        <v>461.20769405999999</v>
      </c>
      <c r="AM200" s="67">
        <f t="shared" si="342"/>
        <v>73.985896554619515</v>
      </c>
      <c r="AN200" s="67">
        <v>284.53359984400004</v>
      </c>
      <c r="AO200" s="67">
        <f t="shared" si="343"/>
        <v>45.64423741298868</v>
      </c>
      <c r="AP200" s="81">
        <f>SUMIFS($AO$3:$AO200,$D$3:$D200,D200)</f>
        <v>285.12463407201051</v>
      </c>
      <c r="AQ200" s="67">
        <v>0</v>
      </c>
      <c r="AR200" s="67">
        <f t="shared" si="344"/>
        <v>0</v>
      </c>
      <c r="AS200" s="81">
        <f>SUMIFS($AR$3:$AR200,$D$3:$D200,D200)</f>
        <v>121.22925381940902</v>
      </c>
      <c r="AT200" s="67">
        <f t="shared" si="386"/>
        <v>176.67409421599996</v>
      </c>
      <c r="AU200" s="79">
        <f t="shared" si="345"/>
        <v>284.53359984400004</v>
      </c>
      <c r="AV200" s="40">
        <f t="shared" si="346"/>
        <v>2389.9573797580001</v>
      </c>
      <c r="AW200" s="67">
        <f t="shared" si="347"/>
        <v>1.0097778700227873</v>
      </c>
      <c r="AX200" s="67">
        <f>SUMIFS($AV$3:$AV200,$D$3:$D200,D200)</f>
        <v>15704.061789768999</v>
      </c>
      <c r="AY200" s="67">
        <f t="shared" si="285"/>
        <v>32092.908005982998</v>
      </c>
      <c r="AZ200" s="67">
        <f t="shared" si="286"/>
        <v>13.55953397478585</v>
      </c>
      <c r="BA200" s="262">
        <f t="shared" si="348"/>
        <v>2255.094119421</v>
      </c>
      <c r="BB200" s="262">
        <f t="shared" si="349"/>
        <v>0.95279696445483375</v>
      </c>
      <c r="BC200" s="262">
        <f t="shared" si="287"/>
        <v>29535.898931596996</v>
      </c>
      <c r="BD200" s="262">
        <f t="shared" si="288"/>
        <v>12.479175304530449</v>
      </c>
      <c r="BE200" s="260">
        <f t="shared" si="350"/>
        <v>2231.1421671550002</v>
      </c>
      <c r="BF200" s="260">
        <f t="shared" si="351"/>
        <v>0.94267705539415503</v>
      </c>
      <c r="BG200" s="260">
        <f t="shared" si="289"/>
        <v>27767.275082492</v>
      </c>
      <c r="BH200" s="260">
        <f t="shared" si="290"/>
        <v>11.731916278764231</v>
      </c>
      <c r="BI200" s="71">
        <f t="shared" si="316"/>
        <v>-1.3823428906656776E-2</v>
      </c>
      <c r="BJ200" s="71">
        <f t="shared" si="291"/>
        <v>8.7969268633568465E-2</v>
      </c>
      <c r="BK200" s="74">
        <f t="shared" si="329"/>
        <v>8.2070691532234674E-2</v>
      </c>
      <c r="BL200" s="67">
        <f t="shared" si="352"/>
        <v>1278.82134408</v>
      </c>
      <c r="BM200" s="67">
        <f>SUMIFS($BL$3:$BL200,$D$3:$D200,D200)</f>
        <v>7445.149878068999</v>
      </c>
      <c r="BN200" s="67">
        <f t="shared" si="292"/>
        <v>15711.052330495</v>
      </c>
      <c r="BO200" s="71">
        <f t="shared" si="317"/>
        <v>8.5348909737053003E-2</v>
      </c>
      <c r="BP200" s="71">
        <f t="shared" si="317"/>
        <v>6.9379480361204449E-2</v>
      </c>
      <c r="BQ200" s="71">
        <f t="shared" si="317"/>
        <v>7.9198438814628735E-2</v>
      </c>
      <c r="BR200" s="67">
        <v>928.249996076</v>
      </c>
      <c r="BS200" s="67">
        <f t="shared" si="387"/>
        <v>350.57134800400001</v>
      </c>
      <c r="BT200" s="67">
        <f t="shared" si="353"/>
        <v>236.34724309100002</v>
      </c>
      <c r="BU200" s="67">
        <f t="shared" si="354"/>
        <v>23.951952265999999</v>
      </c>
      <c r="BV200" s="67">
        <f t="shared" si="355"/>
        <v>3.8423180824102245</v>
      </c>
      <c r="BW200" s="67">
        <f t="shared" si="356"/>
        <v>1.0119909060678719E-2</v>
      </c>
      <c r="BX200" s="67">
        <f t="shared" si="293"/>
        <v>1768.6238491050003</v>
      </c>
      <c r="BY200" s="67">
        <f t="shared" si="357"/>
        <v>363.79653158299999</v>
      </c>
      <c r="BZ200" s="67">
        <f t="shared" si="358"/>
        <v>413.47083427100006</v>
      </c>
      <c r="CA200" s="67">
        <f t="shared" si="359"/>
        <v>73.569474467000006</v>
      </c>
      <c r="CB200" s="40">
        <f t="shared" si="360"/>
        <v>21.427129755999886</v>
      </c>
      <c r="CC200" s="40">
        <f>SUMIFS($CB$3:$CB200,$D$3:$D200,D200)</f>
        <v>791.27194516500049</v>
      </c>
      <c r="CD200" s="40">
        <f t="shared" si="279"/>
        <v>1407.4827258190012</v>
      </c>
      <c r="CE200" s="73">
        <f t="shared" si="318"/>
        <v>-0.77206098565171133</v>
      </c>
      <c r="CF200" s="73">
        <f t="shared" si="318"/>
        <v>-0.27712331514130073</v>
      </c>
      <c r="CG200" s="73">
        <f t="shared" si="318"/>
        <v>-0.48644702932530914</v>
      </c>
      <c r="CH200" s="14">
        <f t="shared" si="361"/>
        <v>3.4372917581543638</v>
      </c>
      <c r="CI200" s="14">
        <f t="shared" si="362"/>
        <v>9.0531494950367337E-3</v>
      </c>
      <c r="CJ200" s="14">
        <f t="shared" si="294"/>
        <v>236.78893561539721</v>
      </c>
      <c r="CK200" s="264">
        <f t="shared" si="295"/>
        <v>0.59467374648969207</v>
      </c>
      <c r="CL200" s="81">
        <f t="shared" si="363"/>
        <v>45.379082021999885</v>
      </c>
      <c r="CM200" s="81">
        <f t="shared" si="364"/>
        <v>1.9173058555715449E-2</v>
      </c>
      <c r="CN200" s="40">
        <f t="shared" si="365"/>
        <v>455.52925106500004</v>
      </c>
      <c r="CO200" s="40">
        <f>SUMIFS($CN$3:$CN200,$D$3:$D200,D200)</f>
        <v>2227.5207919549998</v>
      </c>
      <c r="CP200" s="40">
        <f t="shared" si="296"/>
        <v>4912.1567096149993</v>
      </c>
      <c r="CQ200" s="73">
        <f t="shared" si="319"/>
        <v>0.22599944288753449</v>
      </c>
      <c r="CR200" s="73">
        <f t="shared" si="319"/>
        <v>9.008719785649788E-2</v>
      </c>
      <c r="CS200" s="73">
        <f t="shared" si="319"/>
        <v>-3.910814291535436E-2</v>
      </c>
      <c r="CT200" s="40">
        <f t="shared" si="366"/>
        <v>73.074973555219785</v>
      </c>
      <c r="CU200" s="40">
        <f t="shared" si="367"/>
        <v>0.19246508777494092</v>
      </c>
      <c r="CV200" s="40">
        <f t="shared" si="368"/>
        <v>0.94114699273823432</v>
      </c>
      <c r="CW200" s="40">
        <f t="shared" si="297"/>
        <v>816.74054543955765</v>
      </c>
      <c r="CX200" s="267">
        <f t="shared" si="298"/>
        <v>2.0754291191399536</v>
      </c>
      <c r="CY200" s="67">
        <v>340.28993271500002</v>
      </c>
      <c r="CZ200" s="67">
        <f t="shared" si="369"/>
        <v>54.588542395728368</v>
      </c>
      <c r="DA200" s="67">
        <f t="shared" si="299"/>
        <v>529.59001030807212</v>
      </c>
      <c r="DB200" s="67">
        <f>'Situfin serie mensual'!GQ77</f>
        <v>37.298198225</v>
      </c>
      <c r="DC200" s="67">
        <f t="shared" si="370"/>
        <v>5.9832927140837029</v>
      </c>
      <c r="DD200" s="67">
        <f t="shared" si="371"/>
        <v>115.23931835000002</v>
      </c>
      <c r="DE200" s="67">
        <f t="shared" si="372"/>
        <v>18.486431159491417</v>
      </c>
      <c r="DF200" s="81">
        <f t="shared" si="373"/>
        <v>2845.4866308230003</v>
      </c>
      <c r="DG200" s="81">
        <f t="shared" si="374"/>
        <v>1.2022429577977283</v>
      </c>
      <c r="DH200" s="40">
        <f t="shared" si="375"/>
        <v>-434.10212130900015</v>
      </c>
      <c r="DI200" s="40">
        <f>SUMIFS($DH$3:$DH200,$D$3:$D200,D200)</f>
        <v>-1436.2488467899993</v>
      </c>
      <c r="DJ200" s="40">
        <f t="shared" si="280"/>
        <v>-3504.6739837959985</v>
      </c>
      <c r="DK200" s="40">
        <f t="shared" si="376"/>
        <v>-69.637681797065412</v>
      </c>
      <c r="DL200" s="40">
        <f t="shared" si="300"/>
        <v>-579.9516098241603</v>
      </c>
      <c r="DM200" s="73">
        <f t="shared" si="320"/>
        <v>0.56402938466332153</v>
      </c>
      <c r="DN200" s="73">
        <f t="shared" si="320"/>
        <v>0.51372397194596231</v>
      </c>
      <c r="DO200" s="73">
        <f t="shared" si="320"/>
        <v>0.47788996832658404</v>
      </c>
      <c r="DP200" s="67">
        <f t="shared" si="377"/>
        <v>-0.18341193827990418</v>
      </c>
      <c r="DQ200" s="264">
        <f t="shared" si="301"/>
        <v>-1.4807553726502616</v>
      </c>
      <c r="DR200" s="81">
        <f t="shared" si="378"/>
        <v>-410.15016904300018</v>
      </c>
      <c r="DS200" s="81">
        <f t="shared" si="302"/>
        <v>-1736.0501346909989</v>
      </c>
      <c r="DT200" s="81">
        <f t="shared" si="379"/>
        <v>-0.17329202921922549</v>
      </c>
      <c r="DU200" s="264">
        <f t="shared" si="303"/>
        <v>-0.73349634688404197</v>
      </c>
      <c r="DV200" s="70">
        <v>1238.160478113</v>
      </c>
      <c r="DW200" s="70">
        <v>1361.9794424260001</v>
      </c>
      <c r="DX200" s="217">
        <v>104.8</v>
      </c>
      <c r="DY200" s="218">
        <f t="shared" si="380"/>
        <v>2300.9394174751906</v>
      </c>
      <c r="DZ200" s="218">
        <f t="shared" si="304"/>
        <v>32423.744498004929</v>
      </c>
      <c r="EA200" s="71">
        <f t="shared" si="325"/>
        <v>-2.2375607392277619E-4</v>
      </c>
      <c r="EB200" s="219">
        <f t="shared" si="381"/>
        <v>1617.1069421946565</v>
      </c>
      <c r="EC200" s="219">
        <f t="shared" si="305"/>
        <v>22599.157714500612</v>
      </c>
      <c r="ED200" s="71">
        <f t="shared" si="326"/>
        <v>-6.0924157404655954E-3</v>
      </c>
      <c r="EE200" s="219">
        <f t="shared" si="382"/>
        <v>2280.4936829751909</v>
      </c>
      <c r="EF200" s="219">
        <f t="shared" si="306"/>
        <v>31051.655083600548</v>
      </c>
      <c r="EG200" s="71">
        <f t="shared" si="327"/>
        <v>4.6627810982308393E-2</v>
      </c>
      <c r="EH200" s="219">
        <f t="shared" si="383"/>
        <v>434.66531590171763</v>
      </c>
      <c r="EI200" s="219">
        <f t="shared" si="307"/>
        <v>4750.2200945862187</v>
      </c>
      <c r="EJ200" s="74">
        <f t="shared" si="328"/>
        <v>-7.2507431946767786E-2</v>
      </c>
    </row>
    <row r="201" spans="1:140">
      <c r="A201" s="75">
        <v>43647</v>
      </c>
      <c r="B201" s="86">
        <f t="shared" si="330"/>
        <v>7</v>
      </c>
      <c r="C201" t="str">
        <f t="shared" si="331"/>
        <v>Julio</v>
      </c>
      <c r="D201">
        <f t="shared" si="384"/>
        <v>2019</v>
      </c>
      <c r="E201" s="65">
        <f t="shared" si="332"/>
        <v>236681.49706074136</v>
      </c>
      <c r="F201" s="65">
        <f t="shared" si="333"/>
        <v>6054.9095652173919</v>
      </c>
      <c r="G201" s="40">
        <f t="shared" si="334"/>
        <v>3081.9124922010001</v>
      </c>
      <c r="H201" s="67">
        <f t="shared" si="385"/>
        <v>1.3021349494887071</v>
      </c>
      <c r="I201" s="67">
        <f>SUMIFS($G$3:$G201,$D$3:$D201,D201)</f>
        <v>19577.246227135001</v>
      </c>
      <c r="J201" s="14">
        <f t="shared" si="281"/>
        <v>33609.301289003997</v>
      </c>
      <c r="K201" s="14">
        <f t="shared" si="282"/>
        <v>14.200223383063438</v>
      </c>
      <c r="L201" s="71">
        <f t="shared" si="308"/>
        <v>5.8120547678742973E-2</v>
      </c>
      <c r="M201" s="71">
        <f t="shared" si="309"/>
        <v>3.6633194186614926E-2</v>
      </c>
      <c r="N201" s="71">
        <f t="shared" si="321"/>
        <v>2.9104989752144705E-2</v>
      </c>
      <c r="O201" s="67">
        <f t="shared" si="335"/>
        <v>2286.967802267</v>
      </c>
      <c r="P201" s="67">
        <f t="shared" si="336"/>
        <v>0.96626387388452184</v>
      </c>
      <c r="Q201" s="67">
        <f>SUMIFS($O$3:$O201,$D$3:$D201,D201)</f>
        <v>13715.333636971</v>
      </c>
      <c r="R201" s="67">
        <f t="shared" si="278"/>
        <v>23429.341224854001</v>
      </c>
      <c r="S201" s="71">
        <f t="shared" si="310"/>
        <v>3.7269743187751336E-2</v>
      </c>
      <c r="T201" s="71">
        <f t="shared" si="311"/>
        <v>2.1773712250381605E-2</v>
      </c>
      <c r="U201" s="71">
        <f t="shared" si="311"/>
        <v>2.4173718629282304E-2</v>
      </c>
      <c r="V201" s="67">
        <v>1423.4666229859999</v>
      </c>
      <c r="W201" s="67">
        <f t="shared" si="283"/>
        <v>13436.073825631</v>
      </c>
      <c r="X201" s="71">
        <f t="shared" si="322"/>
        <v>4.9552277129223388E-2</v>
      </c>
      <c r="Y201" s="71">
        <f t="shared" si="312"/>
        <v>6.8677948448891968E-3</v>
      </c>
      <c r="Z201" s="67">
        <v>858.5801510460002</v>
      </c>
      <c r="AA201" s="67">
        <f t="shared" si="284"/>
        <v>9912.4930269390006</v>
      </c>
      <c r="AB201" s="71">
        <f t="shared" si="323"/>
        <v>-1.450627451361608E-2</v>
      </c>
      <c r="AC201" s="71">
        <f t="shared" si="313"/>
        <v>5.7717683579771029E-2</v>
      </c>
      <c r="AD201" s="67">
        <v>590.4630482</v>
      </c>
      <c r="AE201" s="67">
        <v>432.51675531000006</v>
      </c>
      <c r="AF201" s="71">
        <f t="shared" si="314"/>
        <v>6.539192239625935E-2</v>
      </c>
      <c r="AG201" s="71">
        <f t="shared" si="315"/>
        <v>-2.3298985394347493E-2</v>
      </c>
      <c r="AH201" s="67">
        <f t="shared" si="337"/>
        <v>171.94320006200002</v>
      </c>
      <c r="AI201" s="67">
        <f t="shared" si="338"/>
        <v>7.2647504007409977E-2</v>
      </c>
      <c r="AJ201" s="67">
        <f t="shared" si="339"/>
        <v>123.256818979</v>
      </c>
      <c r="AK201" s="67">
        <f t="shared" si="340"/>
        <v>5.2077082708061322E-2</v>
      </c>
      <c r="AL201" s="67">
        <f t="shared" si="341"/>
        <v>499.74467089300003</v>
      </c>
      <c r="AM201" s="67">
        <f t="shared" si="342"/>
        <v>82.535447558754328</v>
      </c>
      <c r="AN201" s="67">
        <v>258.86033560599998</v>
      </c>
      <c r="AO201" s="67">
        <f t="shared" si="343"/>
        <v>42.752139039867892</v>
      </c>
      <c r="AP201" s="81">
        <f>SUMIFS($AO$3:$AO201,$D$3:$D201,D201)</f>
        <v>327.87677311187838</v>
      </c>
      <c r="AQ201" s="67">
        <v>23.502358483999998</v>
      </c>
      <c r="AR201" s="67">
        <f t="shared" si="344"/>
        <v>3.8815374913293494</v>
      </c>
      <c r="AS201" s="81">
        <f>SUMIFS($AR$3:$AR201,$D$3:$D201,D201)</f>
        <v>125.11079131073838</v>
      </c>
      <c r="AT201" s="67">
        <f t="shared" si="386"/>
        <v>217.38197680300004</v>
      </c>
      <c r="AU201" s="79">
        <f t="shared" si="345"/>
        <v>282.36269408999999</v>
      </c>
      <c r="AV201" s="40">
        <f t="shared" si="346"/>
        <v>2672.3195816379994</v>
      </c>
      <c r="AW201" s="67">
        <f t="shared" si="347"/>
        <v>1.1290783668451201</v>
      </c>
      <c r="AX201" s="67">
        <f>SUMIFS($AV$3:$AV201,$D$3:$D201,D201)</f>
        <v>18376.381371406998</v>
      </c>
      <c r="AY201" s="67">
        <f t="shared" si="285"/>
        <v>32328.267000647</v>
      </c>
      <c r="AZ201" s="67">
        <f t="shared" si="286"/>
        <v>13.658975205970728</v>
      </c>
      <c r="BA201" s="262">
        <f t="shared" si="348"/>
        <v>2424.9956423369995</v>
      </c>
      <c r="BB201" s="262">
        <f t="shared" si="349"/>
        <v>1.0245818420333275</v>
      </c>
      <c r="BC201" s="262">
        <f t="shared" si="287"/>
        <v>29723.295947629998</v>
      </c>
      <c r="BD201" s="262">
        <f t="shared" si="288"/>
        <v>12.558352180779844</v>
      </c>
      <c r="BE201" s="260">
        <f t="shared" si="350"/>
        <v>2283.4508751039994</v>
      </c>
      <c r="BF201" s="260">
        <f t="shared" si="351"/>
        <v>0.96477794143662188</v>
      </c>
      <c r="BG201" s="260">
        <f t="shared" si="289"/>
        <v>27961.492393872002</v>
      </c>
      <c r="BH201" s="260">
        <f t="shared" si="290"/>
        <v>11.813974789375289</v>
      </c>
      <c r="BI201" s="71">
        <f t="shared" si="316"/>
        <v>9.6578908958165455E-2</v>
      </c>
      <c r="BJ201" s="71">
        <f t="shared" si="291"/>
        <v>8.9212884599232378E-2</v>
      </c>
      <c r="BK201" s="74">
        <f t="shared" si="329"/>
        <v>8.3566121924913972E-2</v>
      </c>
      <c r="BL201" s="67">
        <f t="shared" si="352"/>
        <v>1283.7560986079995</v>
      </c>
      <c r="BM201" s="67">
        <f>SUMIFS($BL$3:$BL201,$D$3:$D201,D201)</f>
        <v>8728.9059766769988</v>
      </c>
      <c r="BN201" s="67">
        <f t="shared" si="292"/>
        <v>15805.879342483</v>
      </c>
      <c r="BO201" s="71">
        <f t="shared" si="317"/>
        <v>7.9758341397452748E-2</v>
      </c>
      <c r="BP201" s="71">
        <f t="shared" si="317"/>
        <v>7.0893362483771538E-2</v>
      </c>
      <c r="BQ201" s="71">
        <f t="shared" si="317"/>
        <v>7.7006034751091246E-2</v>
      </c>
      <c r="BR201" s="67">
        <v>931.61680617599995</v>
      </c>
      <c r="BS201" s="67">
        <f t="shared" si="387"/>
        <v>352.13929243199959</v>
      </c>
      <c r="BT201" s="67">
        <f t="shared" si="353"/>
        <v>243.10188365299999</v>
      </c>
      <c r="BU201" s="67">
        <f t="shared" si="354"/>
        <v>141.54476723300002</v>
      </c>
      <c r="BV201" s="67">
        <f t="shared" si="355"/>
        <v>23.376859011422425</v>
      </c>
      <c r="BW201" s="67">
        <f t="shared" si="356"/>
        <v>5.9803900596705421E-2</v>
      </c>
      <c r="BX201" s="67">
        <f t="shared" si="293"/>
        <v>1761.8035537580004</v>
      </c>
      <c r="BY201" s="67">
        <f t="shared" si="357"/>
        <v>377.14054980999998</v>
      </c>
      <c r="BZ201" s="67">
        <f t="shared" si="358"/>
        <v>473.00049294600001</v>
      </c>
      <c r="CA201" s="67">
        <f t="shared" si="359"/>
        <v>153.77578938799999</v>
      </c>
      <c r="CB201" s="40">
        <f t="shared" si="360"/>
        <v>409.59291056300071</v>
      </c>
      <c r="CC201" s="40">
        <f>SUMIFS($CB$3:$CB201,$D$3:$D201,D201)</f>
        <v>1200.8648557280012</v>
      </c>
      <c r="CD201" s="40">
        <f t="shared" si="279"/>
        <v>1281.034288357002</v>
      </c>
      <c r="CE201" s="73">
        <f t="shared" si="318"/>
        <v>-0.23589306669697785</v>
      </c>
      <c r="CF201" s="73">
        <f t="shared" si="318"/>
        <v>-0.26356980787992734</v>
      </c>
      <c r="CG201" s="73">
        <f t="shared" si="318"/>
        <v>-0.54632807992985466</v>
      </c>
      <c r="CH201" s="14">
        <f t="shared" si="361"/>
        <v>67.646412576650093</v>
      </c>
      <c r="CI201" s="14">
        <f t="shared" si="362"/>
        <v>0.17305658264358698</v>
      </c>
      <c r="CJ201" s="14">
        <f t="shared" si="294"/>
        <v>210.77140056555066</v>
      </c>
      <c r="CK201" s="264">
        <f t="shared" si="295"/>
        <v>0.54124817709271145</v>
      </c>
      <c r="CL201" s="81">
        <f t="shared" si="363"/>
        <v>551.13767779600073</v>
      </c>
      <c r="CM201" s="81">
        <f t="shared" si="364"/>
        <v>0.23286048324029238</v>
      </c>
      <c r="CN201" s="40">
        <f t="shared" si="365"/>
        <v>518.73203081999998</v>
      </c>
      <c r="CO201" s="40">
        <f>SUMIFS($CN$3:$CN201,$D$3:$D201,D201)</f>
        <v>2746.2528227749999</v>
      </c>
      <c r="CP201" s="40">
        <f t="shared" si="296"/>
        <v>4948.7633294009993</v>
      </c>
      <c r="CQ201" s="73">
        <f t="shared" si="319"/>
        <v>7.5927588441129457E-2</v>
      </c>
      <c r="CR201" s="73">
        <f t="shared" si="319"/>
        <v>8.7384149732490535E-2</v>
      </c>
      <c r="CS201" s="73">
        <f t="shared" si="319"/>
        <v>-6.6846555779337957E-2</v>
      </c>
      <c r="CT201" s="40">
        <f t="shared" si="366"/>
        <v>85.671309411435573</v>
      </c>
      <c r="CU201" s="40">
        <f t="shared" si="367"/>
        <v>0.21916881431879479</v>
      </c>
      <c r="CV201" s="40">
        <f t="shared" si="368"/>
        <v>1.1603158070570292</v>
      </c>
      <c r="CW201" s="40">
        <f t="shared" si="297"/>
        <v>818.16878402283442</v>
      </c>
      <c r="CX201" s="267">
        <f t="shared" si="298"/>
        <v>2.0908957357705749</v>
      </c>
      <c r="CY201" s="67">
        <v>377.81321388800006</v>
      </c>
      <c r="CZ201" s="67">
        <f t="shared" si="369"/>
        <v>62.397829367817366</v>
      </c>
      <c r="DA201" s="67">
        <f t="shared" si="299"/>
        <v>540.38810033268351</v>
      </c>
      <c r="DB201" s="67">
        <f>'Situfin serie mensual'!GR77</f>
        <v>0</v>
      </c>
      <c r="DC201" s="67">
        <f t="shared" si="370"/>
        <v>0</v>
      </c>
      <c r="DD201" s="67">
        <f t="shared" si="371"/>
        <v>140.91881693199991</v>
      </c>
      <c r="DE201" s="67">
        <f t="shared" si="372"/>
        <v>23.273480043618196</v>
      </c>
      <c r="DF201" s="81">
        <f t="shared" si="373"/>
        <v>3191.0516124579995</v>
      </c>
      <c r="DG201" s="81">
        <f t="shared" si="374"/>
        <v>1.348247181163915</v>
      </c>
      <c r="DH201" s="40">
        <f t="shared" si="375"/>
        <v>-109.13912025699926</v>
      </c>
      <c r="DI201" s="40">
        <f>SUMIFS($DH$3:$DH201,$D$3:$D201,D201)</f>
        <v>-1545.3879670469987</v>
      </c>
      <c r="DJ201" s="40">
        <f t="shared" si="280"/>
        <v>-3667.7290410439978</v>
      </c>
      <c r="DK201" s="40">
        <f t="shared" si="376"/>
        <v>-18.024896834785473</v>
      </c>
      <c r="DL201" s="40">
        <f t="shared" si="300"/>
        <v>-607.39738345728381</v>
      </c>
      <c r="DM201" s="73">
        <f t="shared" si="320"/>
        <v>-3.0242460086563581</v>
      </c>
      <c r="DN201" s="73">
        <f t="shared" si="320"/>
        <v>0.72687905658570329</v>
      </c>
      <c r="DO201" s="73">
        <f t="shared" si="320"/>
        <v>0.47918149280791567</v>
      </c>
      <c r="DP201" s="67">
        <f t="shared" si="377"/>
        <v>-4.6112231675207831E-2</v>
      </c>
      <c r="DQ201" s="264">
        <f t="shared" si="301"/>
        <v>-1.5496475586778635</v>
      </c>
      <c r="DR201" s="81">
        <f t="shared" si="378"/>
        <v>32.405646976000753</v>
      </c>
      <c r="DS201" s="81">
        <f t="shared" si="302"/>
        <v>-1905.9254872859976</v>
      </c>
      <c r="DT201" s="81">
        <f t="shared" si="379"/>
        <v>1.3691668921497589E-2</v>
      </c>
      <c r="DU201" s="264">
        <f t="shared" si="303"/>
        <v>-0.80527016727330647</v>
      </c>
      <c r="DV201" s="70">
        <v>1247.474401986</v>
      </c>
      <c r="DW201" s="70">
        <v>1372.021115387</v>
      </c>
      <c r="DX201" s="217">
        <v>104.7</v>
      </c>
      <c r="DY201" s="218">
        <f t="shared" si="380"/>
        <v>2943.5649400200573</v>
      </c>
      <c r="DZ201" s="218">
        <f t="shared" si="304"/>
        <v>32441.126431136207</v>
      </c>
      <c r="EA201" s="71">
        <f t="shared" si="325"/>
        <v>-4.2319464508049354E-3</v>
      </c>
      <c r="EB201" s="219">
        <f t="shared" si="381"/>
        <v>2184.3054462913083</v>
      </c>
      <c r="EC201" s="219">
        <f t="shared" si="305"/>
        <v>22613.388716733851</v>
      </c>
      <c r="ED201" s="71">
        <f t="shared" si="326"/>
        <v>-8.8958905415560396E-3</v>
      </c>
      <c r="EE201" s="219">
        <f t="shared" si="382"/>
        <v>2552.3587217172867</v>
      </c>
      <c r="EF201" s="219">
        <f t="shared" si="306"/>
        <v>31205.430550422167</v>
      </c>
      <c r="EG201" s="71">
        <f t="shared" si="327"/>
        <v>4.8835066406420324E-2</v>
      </c>
      <c r="EH201" s="219">
        <f t="shared" si="383"/>
        <v>495.44606573065897</v>
      </c>
      <c r="EI201" s="219">
        <f t="shared" si="307"/>
        <v>4771.1332754408932</v>
      </c>
      <c r="EJ201" s="74">
        <f t="shared" si="328"/>
        <v>-9.9489536120309308E-2</v>
      </c>
    </row>
    <row r="202" spans="1:140">
      <c r="A202" s="75">
        <v>43678</v>
      </c>
      <c r="B202" s="86">
        <f t="shared" si="330"/>
        <v>8</v>
      </c>
      <c r="C202" t="str">
        <f t="shared" si="331"/>
        <v>Agosto</v>
      </c>
      <c r="D202">
        <f t="shared" si="384"/>
        <v>2019</v>
      </c>
      <c r="E202" s="65">
        <f t="shared" si="332"/>
        <v>236681.49706074136</v>
      </c>
      <c r="F202" s="65">
        <f t="shared" si="333"/>
        <v>6143.6290476190479</v>
      </c>
      <c r="G202" s="40">
        <f t="shared" si="334"/>
        <v>2503.4922681429998</v>
      </c>
      <c r="H202" s="67">
        <f t="shared" si="385"/>
        <v>1.0577473521305765</v>
      </c>
      <c r="I202" s="67">
        <f>SUMIFS($G$3:$G202,$D$3:$D202,D202)</f>
        <v>22080.738495278001</v>
      </c>
      <c r="J202" s="14">
        <f t="shared" si="281"/>
        <v>33588.079134772997</v>
      </c>
      <c r="K202" s="14">
        <f t="shared" si="282"/>
        <v>14.191256837518242</v>
      </c>
      <c r="L202" s="71">
        <f t="shared" si="308"/>
        <v>5.013258095029971E-2</v>
      </c>
      <c r="M202" s="71">
        <f t="shared" si="309"/>
        <v>-8.4057642491878193E-3</v>
      </c>
      <c r="N202" s="71">
        <f t="shared" si="321"/>
        <v>3.4259474024911807E-2</v>
      </c>
      <c r="O202" s="67">
        <f t="shared" si="335"/>
        <v>1808.9843542450001</v>
      </c>
      <c r="P202" s="67">
        <f t="shared" si="336"/>
        <v>0.76431169175034697</v>
      </c>
      <c r="Q202" s="67">
        <f>SUMIFS($O$3:$O202,$D$3:$D202,D202)</f>
        <v>15524.317991215999</v>
      </c>
      <c r="R202" s="67">
        <f t="shared" si="278"/>
        <v>23355.996896432</v>
      </c>
      <c r="S202" s="71">
        <f t="shared" si="310"/>
        <v>-3.8964676624956507E-2</v>
      </c>
      <c r="T202" s="71">
        <f t="shared" si="311"/>
        <v>1.4303821339769041E-2</v>
      </c>
      <c r="U202" s="71">
        <f t="shared" si="311"/>
        <v>1.7349462266863513E-2</v>
      </c>
      <c r="V202" s="67">
        <v>920.73618779500021</v>
      </c>
      <c r="W202" s="67">
        <f t="shared" si="283"/>
        <v>13489.009511730001</v>
      </c>
      <c r="X202" s="71">
        <f t="shared" si="322"/>
        <v>5.8005410516670075E-2</v>
      </c>
      <c r="Y202" s="71">
        <f t="shared" si="312"/>
        <v>6.0999833481940158E-2</v>
      </c>
      <c r="Z202" s="67">
        <v>841.21878613600006</v>
      </c>
      <c r="AA202" s="67">
        <f t="shared" si="284"/>
        <v>9793.2231311609994</v>
      </c>
      <c r="AB202" s="71">
        <f t="shared" si="323"/>
        <v>-3.3486217657256456E-2</v>
      </c>
      <c r="AC202" s="71">
        <f t="shared" si="313"/>
        <v>-0.12417626362897516</v>
      </c>
      <c r="AD202" s="67">
        <v>606.72638789200005</v>
      </c>
      <c r="AE202" s="67">
        <v>424.78927872600002</v>
      </c>
      <c r="AF202" s="71">
        <f t="shared" si="314"/>
        <v>0.14488128420648705</v>
      </c>
      <c r="AG202" s="71">
        <f t="shared" si="315"/>
        <v>-0.18195846624112078</v>
      </c>
      <c r="AH202" s="67">
        <f t="shared" si="337"/>
        <v>190.19170797799998</v>
      </c>
      <c r="AI202" s="67">
        <f t="shared" si="338"/>
        <v>8.0357658008724547E-2</v>
      </c>
      <c r="AJ202" s="67">
        <f t="shared" si="339"/>
        <v>90.537329181999993</v>
      </c>
      <c r="AK202" s="67">
        <f t="shared" si="340"/>
        <v>3.8252812453169804E-2</v>
      </c>
      <c r="AL202" s="67">
        <f t="shared" si="341"/>
        <v>413.77887673800001</v>
      </c>
      <c r="AM202" s="67">
        <f t="shared" si="342"/>
        <v>67.350888787525221</v>
      </c>
      <c r="AN202" s="67">
        <v>262.41622464</v>
      </c>
      <c r="AO202" s="67">
        <f t="shared" si="343"/>
        <v>42.713552951524456</v>
      </c>
      <c r="AP202" s="81">
        <f>SUMIFS($AO$3:$AO202,$D$3:$D202,D202)</f>
        <v>370.59032606340281</v>
      </c>
      <c r="AQ202" s="67">
        <v>0</v>
      </c>
      <c r="AR202" s="67">
        <f t="shared" si="344"/>
        <v>0</v>
      </c>
      <c r="AS202" s="81">
        <f>SUMIFS($AR$3:$AR202,$D$3:$D202,D202)</f>
        <v>125.11079131073838</v>
      </c>
      <c r="AT202" s="67">
        <f t="shared" si="386"/>
        <v>151.36265209800001</v>
      </c>
      <c r="AU202" s="79">
        <f t="shared" si="345"/>
        <v>262.41622464</v>
      </c>
      <c r="AV202" s="40">
        <f t="shared" si="346"/>
        <v>2760.295626087001</v>
      </c>
      <c r="AW202" s="67">
        <f t="shared" si="347"/>
        <v>1.1662490141249215</v>
      </c>
      <c r="AX202" s="67">
        <f>SUMIFS($AV$3:$AV202,$D$3:$D202,D202)</f>
        <v>21136.676997494</v>
      </c>
      <c r="AY202" s="67">
        <f t="shared" si="285"/>
        <v>32680.285429169999</v>
      </c>
      <c r="AZ202" s="67">
        <f t="shared" si="286"/>
        <v>13.807706067020106</v>
      </c>
      <c r="BA202" s="262">
        <f t="shared" si="348"/>
        <v>2608.5719797140009</v>
      </c>
      <c r="BB202" s="262">
        <f t="shared" si="349"/>
        <v>1.1021444481756608</v>
      </c>
      <c r="BC202" s="262">
        <f t="shared" si="287"/>
        <v>30089.049434300996</v>
      </c>
      <c r="BD202" s="262">
        <f t="shared" si="288"/>
        <v>12.712886223877067</v>
      </c>
      <c r="BE202" s="260">
        <f t="shared" si="350"/>
        <v>2312.2812344530012</v>
      </c>
      <c r="BF202" s="260">
        <f t="shared" si="351"/>
        <v>0.9769590201043824</v>
      </c>
      <c r="BG202" s="260">
        <f t="shared" si="289"/>
        <v>28225.702176541003</v>
      </c>
      <c r="BH202" s="260">
        <f t="shared" si="290"/>
        <v>11.925605730513539</v>
      </c>
      <c r="BI202" s="71">
        <f t="shared" si="316"/>
        <v>0.14617022860951034</v>
      </c>
      <c r="BJ202" s="71">
        <f t="shared" si="291"/>
        <v>9.6327638050273334E-2</v>
      </c>
      <c r="BK202" s="74">
        <f t="shared" si="329"/>
        <v>9.2628119399886799E-2</v>
      </c>
      <c r="BL202" s="67">
        <f t="shared" si="352"/>
        <v>1283.7917131130007</v>
      </c>
      <c r="BM202" s="67">
        <f>SUMIFS($BL$3:$BL202,$D$3:$D202,D202)</f>
        <v>10012.697689789999</v>
      </c>
      <c r="BN202" s="67">
        <f t="shared" si="292"/>
        <v>15922.826334875997</v>
      </c>
      <c r="BO202" s="71">
        <f t="shared" si="317"/>
        <v>0.10022498308158667</v>
      </c>
      <c r="BP202" s="71">
        <f t="shared" si="317"/>
        <v>7.4566450181645427E-2</v>
      </c>
      <c r="BQ202" s="71">
        <f t="shared" si="317"/>
        <v>7.7880730633562045E-2</v>
      </c>
      <c r="BR202" s="67">
        <v>933.79761771400001</v>
      </c>
      <c r="BS202" s="67">
        <f t="shared" si="387"/>
        <v>349.99409539900068</v>
      </c>
      <c r="BT202" s="67">
        <f t="shared" si="353"/>
        <v>266.166215685</v>
      </c>
      <c r="BU202" s="67">
        <f t="shared" si="354"/>
        <v>296.29074526099998</v>
      </c>
      <c r="BV202" s="67">
        <f t="shared" si="355"/>
        <v>48.227316943204265</v>
      </c>
      <c r="BW202" s="67">
        <f t="shared" si="356"/>
        <v>0.12518542807127869</v>
      </c>
      <c r="BX202" s="67">
        <f t="shared" si="293"/>
        <v>1863.3472577599998</v>
      </c>
      <c r="BY202" s="67">
        <f t="shared" si="357"/>
        <v>356.06154876799997</v>
      </c>
      <c r="BZ202" s="67">
        <f t="shared" si="358"/>
        <v>465.95867923299994</v>
      </c>
      <c r="CA202" s="67">
        <f t="shared" si="359"/>
        <v>92.026724027000014</v>
      </c>
      <c r="CB202" s="40">
        <f t="shared" si="360"/>
        <v>-256.80335794400116</v>
      </c>
      <c r="CC202" s="40">
        <f>SUMIFS($CB$3:$CB202,$D$3:$D202,D202)</f>
        <v>944.06149778400004</v>
      </c>
      <c r="CD202" s="40">
        <f t="shared" si="279"/>
        <v>907.79370560300094</v>
      </c>
      <c r="CE202" s="73">
        <f t="shared" si="318"/>
        <v>-3.2055090918136204</v>
      </c>
      <c r="CF202" s="73">
        <f t="shared" si="318"/>
        <v>-0.45963896777519964</v>
      </c>
      <c r="CG202" s="73">
        <f t="shared" si="318"/>
        <v>-0.64617935304139729</v>
      </c>
      <c r="CH202" s="14">
        <f t="shared" si="361"/>
        <v>-41.799945269079167</v>
      </c>
      <c r="CI202" s="14">
        <f t="shared" si="362"/>
        <v>-0.10850166199434499</v>
      </c>
      <c r="CJ202" s="14">
        <f t="shared" si="294"/>
        <v>148.82753185115004</v>
      </c>
      <c r="CK202" s="264">
        <f t="shared" si="295"/>
        <v>0.38355077049813785</v>
      </c>
      <c r="CL202" s="81">
        <f t="shared" si="363"/>
        <v>39.48738731699882</v>
      </c>
      <c r="CM202" s="81">
        <f t="shared" si="364"/>
        <v>1.6683766076933709E-2</v>
      </c>
      <c r="CN202" s="40">
        <f t="shared" si="365"/>
        <v>759.36310671900014</v>
      </c>
      <c r="CO202" s="40">
        <f>SUMIFS($CN$3:$CN202,$D$3:$D202,D202)</f>
        <v>3505.6159294939998</v>
      </c>
      <c r="CP202" s="40">
        <f t="shared" si="296"/>
        <v>5392.9107571819986</v>
      </c>
      <c r="CQ202" s="73">
        <f t="shared" si="319"/>
        <v>1.4090270803704525</v>
      </c>
      <c r="CR202" s="73">
        <f t="shared" si="319"/>
        <v>0.23403519432018927</v>
      </c>
      <c r="CS202" s="73">
        <f t="shared" si="319"/>
        <v>6.3035042549312026E-2</v>
      </c>
      <c r="CT202" s="40">
        <f t="shared" si="366"/>
        <v>123.6017182732232</v>
      </c>
      <c r="CU202" s="40">
        <f t="shared" si="367"/>
        <v>0.32083754587884794</v>
      </c>
      <c r="CV202" s="40">
        <f t="shared" si="368"/>
        <v>1.4811533529358771</v>
      </c>
      <c r="CW202" s="40">
        <f t="shared" si="297"/>
        <v>887.23742221231828</v>
      </c>
      <c r="CX202" s="267">
        <f t="shared" si="298"/>
        <v>2.2785519037840021</v>
      </c>
      <c r="CY202" s="67">
        <v>619.72675890699998</v>
      </c>
      <c r="CZ202" s="67">
        <f t="shared" si="369"/>
        <v>100.87307584874023</v>
      </c>
      <c r="DA202" s="67">
        <f t="shared" si="299"/>
        <v>609.90953412534952</v>
      </c>
      <c r="DB202" s="67">
        <f>'Situfin serie mensual'!GS77</f>
        <v>104.00183749599999</v>
      </c>
      <c r="DC202" s="67">
        <f t="shared" si="370"/>
        <v>16.928404480460244</v>
      </c>
      <c r="DD202" s="67">
        <f t="shared" si="371"/>
        <v>139.63634781200017</v>
      </c>
      <c r="DE202" s="67">
        <f t="shared" si="372"/>
        <v>22.728642424482967</v>
      </c>
      <c r="DF202" s="81">
        <f t="shared" si="373"/>
        <v>3519.6587328060014</v>
      </c>
      <c r="DG202" s="81">
        <f t="shared" si="374"/>
        <v>1.4870865600037695</v>
      </c>
      <c r="DH202" s="40">
        <f t="shared" si="375"/>
        <v>-1016.1664646630013</v>
      </c>
      <c r="DI202" s="40">
        <f>SUMIFS($DH$3:$DH202,$D$3:$D202,D202)</f>
        <v>-2561.5544317100002</v>
      </c>
      <c r="DJ202" s="40">
        <f t="shared" si="280"/>
        <v>-4485.1170515789991</v>
      </c>
      <c r="DK202" s="40">
        <f t="shared" si="376"/>
        <v>-165.40166354230237</v>
      </c>
      <c r="DL202" s="40">
        <f t="shared" si="300"/>
        <v>-738.4098903611681</v>
      </c>
      <c r="DM202" s="73">
        <f t="shared" si="320"/>
        <v>4.1120553740128072</v>
      </c>
      <c r="DN202" s="73">
        <f t="shared" si="320"/>
        <v>1.3421409953411754</v>
      </c>
      <c r="DO202" s="73">
        <f t="shared" si="320"/>
        <v>0.78872561676218611</v>
      </c>
      <c r="DP202" s="67">
        <f t="shared" si="377"/>
        <v>-0.42933920787319291</v>
      </c>
      <c r="DQ202" s="264">
        <f t="shared" si="301"/>
        <v>-1.8950011332858647</v>
      </c>
      <c r="DR202" s="81">
        <f t="shared" si="378"/>
        <v>-719.87571940200132</v>
      </c>
      <c r="DS202" s="81">
        <f t="shared" si="302"/>
        <v>-2621.7697938189995</v>
      </c>
      <c r="DT202" s="81">
        <f t="shared" si="379"/>
        <v>-0.30415377980191421</v>
      </c>
      <c r="DU202" s="264">
        <f t="shared" si="303"/>
        <v>-1.1077206399223321</v>
      </c>
      <c r="DV202" s="70">
        <v>1243.656445634</v>
      </c>
      <c r="DW202" s="70">
        <v>1369.4952653989999</v>
      </c>
      <c r="DX202" s="217">
        <v>104.6</v>
      </c>
      <c r="DY202" s="218">
        <f t="shared" si="380"/>
        <v>2393.3960498499046</v>
      </c>
      <c r="DZ202" s="218">
        <f t="shared" si="304"/>
        <v>32354.449374528347</v>
      </c>
      <c r="EA202" s="71">
        <f t="shared" si="325"/>
        <v>1.8709892167985132E-3</v>
      </c>
      <c r="EB202" s="219">
        <f t="shared" si="381"/>
        <v>1729.4305489913959</v>
      </c>
      <c r="EC202" s="219">
        <f t="shared" si="305"/>
        <v>22493.773408488505</v>
      </c>
      <c r="ED202" s="71">
        <f t="shared" si="326"/>
        <v>-1.4576145634773163E-2</v>
      </c>
      <c r="EE202" s="219">
        <f t="shared" si="382"/>
        <v>2638.905952282028</v>
      </c>
      <c r="EF202" s="219">
        <f t="shared" si="306"/>
        <v>31478.641809615787</v>
      </c>
      <c r="EG202" s="71">
        <f t="shared" si="327"/>
        <v>5.8623152189058336E-2</v>
      </c>
      <c r="EH202" s="219">
        <f t="shared" si="383"/>
        <v>725.96855326864261</v>
      </c>
      <c r="EI202" s="219">
        <f t="shared" si="307"/>
        <v>5187.4597079452924</v>
      </c>
      <c r="EJ202" s="74">
        <f t="shared" si="328"/>
        <v>2.7006360302976651E-2</v>
      </c>
    </row>
    <row r="203" spans="1:140">
      <c r="A203" s="75">
        <v>43709</v>
      </c>
      <c r="B203" s="86">
        <f t="shared" si="330"/>
        <v>9</v>
      </c>
      <c r="C203" t="str">
        <f t="shared" ref="C203:C208" si="388">VLOOKUP(MONTH(A203),Meses,2,0)</f>
        <v>Septiembre</v>
      </c>
      <c r="D203">
        <f t="shared" si="384"/>
        <v>2019</v>
      </c>
      <c r="E203" s="65">
        <f t="shared" ref="E203:E208" si="389">VLOOKUP(D203,PIBNOMG,2,0)</f>
        <v>236681.49706074136</v>
      </c>
      <c r="F203" s="65">
        <f t="shared" si="333"/>
        <v>6338.7961904761905</v>
      </c>
      <c r="G203" s="40">
        <f t="shared" si="334"/>
        <v>2954.8947663270001</v>
      </c>
      <c r="H203" s="77">
        <f t="shared" si="385"/>
        <v>1.2484688507647317</v>
      </c>
      <c r="I203" s="77">
        <f>SUMIFS($G$3:$G203,$D$3:$D203,D203)</f>
        <v>25035.633261605002</v>
      </c>
      <c r="J203" s="14">
        <f t="shared" si="281"/>
        <v>33516.908998938998</v>
      </c>
      <c r="K203" s="14">
        <f t="shared" si="282"/>
        <v>14.161186833433497</v>
      </c>
      <c r="L203" s="71">
        <f t="shared" si="308"/>
        <v>4.0866481033652535E-2</v>
      </c>
      <c r="M203" s="71">
        <f t="shared" si="309"/>
        <v>-2.3519038135360382E-2</v>
      </c>
      <c r="N203" s="71">
        <f t="shared" si="321"/>
        <v>2.3930025693755796E-2</v>
      </c>
      <c r="O203" s="77">
        <f t="shared" si="335"/>
        <v>2227.9516970340001</v>
      </c>
      <c r="P203" s="77">
        <f t="shared" si="336"/>
        <v>0.94132905389821153</v>
      </c>
      <c r="Q203" s="77">
        <f>SUMIFS($O$3:$O203,$D$3:$D203,D203)</f>
        <v>17752.269688249999</v>
      </c>
      <c r="R203" s="67">
        <f t="shared" si="278"/>
        <v>23446.289398085002</v>
      </c>
      <c r="S203" s="71">
        <f t="shared" si="310"/>
        <v>4.2238960189772801E-2</v>
      </c>
      <c r="T203" s="71">
        <f t="shared" si="311"/>
        <v>1.7727293782922038E-2</v>
      </c>
      <c r="U203" s="71">
        <f t="shared" si="311"/>
        <v>1.8680487504660226E-2</v>
      </c>
      <c r="V203" s="67">
        <v>1397.9472235820001</v>
      </c>
      <c r="W203" s="67">
        <f t="shared" si="283"/>
        <v>13618.493463223</v>
      </c>
      <c r="X203" s="71">
        <f t="shared" si="322"/>
        <v>6.9814518493911182E-2</v>
      </c>
      <c r="Y203" s="71">
        <f t="shared" si="312"/>
        <v>0.10207938561733521</v>
      </c>
      <c r="Z203" s="67">
        <v>836.11073200999999</v>
      </c>
      <c r="AA203" s="67">
        <f t="shared" si="284"/>
        <v>9742.7858373510007</v>
      </c>
      <c r="AB203" s="71">
        <f t="shared" si="323"/>
        <v>-4.2707001100126374E-2</v>
      </c>
      <c r="AC203" s="71">
        <f t="shared" si="313"/>
        <v>-5.6891778382055169E-2</v>
      </c>
      <c r="AD203" s="77">
        <v>579.69497604800006</v>
      </c>
      <c r="AE203" s="77">
        <v>433.10287657700002</v>
      </c>
      <c r="AF203" s="71">
        <f t="shared" si="314"/>
        <v>6.9430163881982976E-2</v>
      </c>
      <c r="AG203" s="71">
        <f t="shared" si="315"/>
        <v>-1.6979830965464626E-2</v>
      </c>
      <c r="AH203" s="77">
        <f t="shared" si="337"/>
        <v>220.38671316499997</v>
      </c>
      <c r="AI203" s="77">
        <f t="shared" si="338"/>
        <v>9.3115311463675784E-2</v>
      </c>
      <c r="AJ203" s="77">
        <f t="shared" si="339"/>
        <v>92.898813159000014</v>
      </c>
      <c r="AK203" s="77">
        <f t="shared" si="340"/>
        <v>3.9250560061802678E-2</v>
      </c>
      <c r="AL203" s="77">
        <f t="shared" si="341"/>
        <v>413.65754296900008</v>
      </c>
      <c r="AM203" s="77">
        <f t="shared" si="342"/>
        <v>65.258060133011597</v>
      </c>
      <c r="AN203" s="77">
        <v>280.10293887</v>
      </c>
      <c r="AO203" s="77">
        <f t="shared" si="343"/>
        <v>44.188664606513839</v>
      </c>
      <c r="AP203" s="82">
        <f>SUMIFS($AO$3:$AO203,$D$3:$D203,D203)</f>
        <v>414.77899066991665</v>
      </c>
      <c r="AQ203" s="77">
        <v>0</v>
      </c>
      <c r="AR203" s="77">
        <f t="shared" si="344"/>
        <v>0</v>
      </c>
      <c r="AS203" s="82">
        <f>SUMIFS($AR$3:$AR203,$D$3:$D203,D203)</f>
        <v>125.11079131073838</v>
      </c>
      <c r="AT203" s="77">
        <f t="shared" si="386"/>
        <v>133.55460409900007</v>
      </c>
      <c r="AU203" s="80">
        <f t="shared" si="345"/>
        <v>280.10293887</v>
      </c>
      <c r="AV203" s="40">
        <f t="shared" si="346"/>
        <v>2760.9850354130003</v>
      </c>
      <c r="AW203" s="77">
        <f t="shared" si="347"/>
        <v>1.1665402955873765</v>
      </c>
      <c r="AX203" s="77">
        <f>SUMIFS($AV$3:$AV203,$D$3:$D203,D203)</f>
        <v>23897.662032906999</v>
      </c>
      <c r="AY203" s="67">
        <f t="shared" si="285"/>
        <v>32907.680810333004</v>
      </c>
      <c r="AZ203" s="67">
        <f t="shared" si="286"/>
        <v>13.903782601935994</v>
      </c>
      <c r="BA203" s="262">
        <f t="shared" si="348"/>
        <v>2589.2221217310002</v>
      </c>
      <c r="BB203" s="262">
        <f t="shared" si="349"/>
        <v>1.0939689641503783</v>
      </c>
      <c r="BC203" s="262">
        <f t="shared" si="287"/>
        <v>30299.254028850995</v>
      </c>
      <c r="BD203" s="262">
        <f t="shared" si="288"/>
        <v>12.801699501281702</v>
      </c>
      <c r="BE203" s="260">
        <f t="shared" si="350"/>
        <v>2323.5340129150004</v>
      </c>
      <c r="BF203" s="260">
        <f t="shared" si="351"/>
        <v>0.98171341730135098</v>
      </c>
      <c r="BG203" s="260">
        <f t="shared" si="289"/>
        <v>28381.907411488006</v>
      </c>
      <c r="BH203" s="260">
        <f t="shared" si="290"/>
        <v>11.991603806783486</v>
      </c>
      <c r="BI203" s="71">
        <f t="shared" si="316"/>
        <v>8.9752253598586407E-2</v>
      </c>
      <c r="BJ203" s="71">
        <f t="shared" si="291"/>
        <v>9.5563908263742503E-2</v>
      </c>
      <c r="BK203" s="74">
        <f t="shared" si="329"/>
        <v>8.5187883657922514E-2</v>
      </c>
      <c r="BL203" s="67">
        <f t="shared" si="352"/>
        <v>1291.6127271380001</v>
      </c>
      <c r="BM203" s="77">
        <f>SUMIFS($BL$3:$BL203,$D$3:$D203,D203)</f>
        <v>11304.310416927998</v>
      </c>
      <c r="BN203" s="67">
        <f t="shared" si="292"/>
        <v>16019.839514621999</v>
      </c>
      <c r="BO203" s="71">
        <f t="shared" si="317"/>
        <v>8.1209791145321786E-2</v>
      </c>
      <c r="BP203" s="71">
        <f t="shared" si="317"/>
        <v>7.5321373937963676E-2</v>
      </c>
      <c r="BQ203" s="71">
        <f t="shared" si="317"/>
        <v>7.5103754062544104E-2</v>
      </c>
      <c r="BR203" s="77">
        <v>933.604224058</v>
      </c>
      <c r="BS203" s="77">
        <f t="shared" si="387"/>
        <v>358.00850308000008</v>
      </c>
      <c r="BT203" s="67">
        <f t="shared" si="353"/>
        <v>250.80199250500002</v>
      </c>
      <c r="BU203" s="67">
        <f t="shared" si="354"/>
        <v>265.68810881600001</v>
      </c>
      <c r="BV203" s="77">
        <f t="shared" si="355"/>
        <v>41.914600317200083</v>
      </c>
      <c r="BW203" s="77">
        <f t="shared" si="356"/>
        <v>0.11225554684902744</v>
      </c>
      <c r="BX203" s="77">
        <f t="shared" si="293"/>
        <v>1917.3466173630004</v>
      </c>
      <c r="BY203" s="67">
        <f t="shared" si="357"/>
        <v>313.94931373700001</v>
      </c>
      <c r="BZ203" s="67">
        <f t="shared" si="358"/>
        <v>492.79707500000001</v>
      </c>
      <c r="CA203" s="67">
        <f t="shared" si="359"/>
        <v>146.13581821700001</v>
      </c>
      <c r="CB203" s="40">
        <f t="shared" si="360"/>
        <v>193.90973091399974</v>
      </c>
      <c r="CC203" s="76">
        <f>SUMIFS($CB$3:$CB203,$D$3:$D203,D203)</f>
        <v>1137.9712286979998</v>
      </c>
      <c r="CD203" s="40">
        <f t="shared" si="279"/>
        <v>609.228188606</v>
      </c>
      <c r="CE203" s="73">
        <f t="shared" si="318"/>
        <v>-0.6062548691806684</v>
      </c>
      <c r="CF203" s="73">
        <f t="shared" si="318"/>
        <v>-0.49187941027107951</v>
      </c>
      <c r="CG203" s="73">
        <f t="shared" si="318"/>
        <v>-0.74712266756621493</v>
      </c>
      <c r="CH203" s="78">
        <f t="shared" si="361"/>
        <v>30.59093952339752</v>
      </c>
      <c r="CI203" s="78">
        <f t="shared" si="362"/>
        <v>8.1928555177355172E-2</v>
      </c>
      <c r="CJ203" s="14">
        <f t="shared" si="294"/>
        <v>95.308634647033742</v>
      </c>
      <c r="CK203" s="264">
        <f t="shared" si="295"/>
        <v>0.25740423149750874</v>
      </c>
      <c r="CL203" s="82">
        <f t="shared" si="363"/>
        <v>459.59783972999975</v>
      </c>
      <c r="CM203" s="82">
        <f t="shared" si="364"/>
        <v>0.19418410202638262</v>
      </c>
      <c r="CN203" s="40">
        <f t="shared" si="365"/>
        <v>650.6027399840001</v>
      </c>
      <c r="CO203" s="76">
        <f>SUMIFS($CN$3:$CN203,$D$3:$D203,D203)</f>
        <v>4156.2186694780003</v>
      </c>
      <c r="CP203" s="40">
        <f t="shared" si="296"/>
        <v>5812.6310722440003</v>
      </c>
      <c r="CQ203" s="73">
        <f t="shared" si="319"/>
        <v>1.8178963392462459</v>
      </c>
      <c r="CR203" s="73">
        <f t="shared" si="319"/>
        <v>0.35308679736320925</v>
      </c>
      <c r="CS203" s="73">
        <f t="shared" si="319"/>
        <v>0.19289249427992461</v>
      </c>
      <c r="CT203" s="76">
        <f t="shared" si="366"/>
        <v>102.63821716834924</v>
      </c>
      <c r="CU203" s="76">
        <f t="shared" si="367"/>
        <v>0.27488534087522309</v>
      </c>
      <c r="CV203" s="76">
        <f t="shared" si="368"/>
        <v>1.7560386938111003</v>
      </c>
      <c r="CW203" s="40">
        <f t="shared" si="297"/>
        <v>950.44323512113124</v>
      </c>
      <c r="CX203" s="267">
        <f t="shared" si="298"/>
        <v>2.4558874032946738</v>
      </c>
      <c r="CY203" s="77">
        <v>542.01050024300002</v>
      </c>
      <c r="CZ203" s="77">
        <f t="shared" si="369"/>
        <v>85.506850820878412</v>
      </c>
      <c r="DA203" s="67">
        <f t="shared" si="299"/>
        <v>673.32247241204539</v>
      </c>
      <c r="DB203" s="77">
        <f>'Situfin serie mensual'!GT77</f>
        <v>55.141482723999999</v>
      </c>
      <c r="DC203" s="77">
        <f t="shared" si="370"/>
        <v>8.6990464856478678</v>
      </c>
      <c r="DD203" s="77">
        <f t="shared" si="371"/>
        <v>108.59223974100007</v>
      </c>
      <c r="DE203" s="77">
        <f t="shared" si="372"/>
        <v>17.131366347470824</v>
      </c>
      <c r="DF203" s="82">
        <f t="shared" si="373"/>
        <v>3411.5877753970003</v>
      </c>
      <c r="DG203" s="82">
        <f t="shared" si="374"/>
        <v>1.4414256364625997</v>
      </c>
      <c r="DH203" s="40">
        <f t="shared" si="375"/>
        <v>-456.69300907000036</v>
      </c>
      <c r="DI203" s="76">
        <f>SUMIFS($DH$3:$DH203,$D$3:$D203,D203)</f>
        <v>-3018.2474407800005</v>
      </c>
      <c r="DJ203" s="76">
        <f t="shared" si="280"/>
        <v>-5203.4028836380003</v>
      </c>
      <c r="DK203" s="76">
        <f t="shared" si="376"/>
        <v>-72.04727764495172</v>
      </c>
      <c r="DL203" s="40">
        <f t="shared" si="300"/>
        <v>-855.1346004740974</v>
      </c>
      <c r="DM203" s="73">
        <f t="shared" si="320"/>
        <v>-2.7458162798648464</v>
      </c>
      <c r="DN203" s="73">
        <f t="shared" si="320"/>
        <v>2.627318075582707</v>
      </c>
      <c r="DO203" s="73">
        <f t="shared" si="320"/>
        <v>1.1121689879516596</v>
      </c>
      <c r="DP203" s="77">
        <f t="shared" si="377"/>
        <v>-0.19295678569786795</v>
      </c>
      <c r="DQ203" s="264">
        <f t="shared" si="301"/>
        <v>-2.1984831717971649</v>
      </c>
      <c r="DR203" s="82">
        <f t="shared" si="378"/>
        <v>-191.00490025400035</v>
      </c>
      <c r="DS203" s="82">
        <f t="shared" si="302"/>
        <v>-3286.0562662750003</v>
      </c>
      <c r="DT203" s="82">
        <f t="shared" si="379"/>
        <v>-8.070123884884052E-2</v>
      </c>
      <c r="DU203" s="264">
        <f t="shared" si="303"/>
        <v>-1.3883874772989435</v>
      </c>
      <c r="DV203" s="70">
        <v>1248.1468292919999</v>
      </c>
      <c r="DW203" s="70">
        <v>1371.250893425</v>
      </c>
      <c r="DX203" s="217">
        <v>104.9</v>
      </c>
      <c r="DY203" s="218">
        <f t="shared" si="380"/>
        <v>2816.8682233813156</v>
      </c>
      <c r="DZ203" s="218">
        <f t="shared" si="304"/>
        <v>32210.393036108297</v>
      </c>
      <c r="EA203" s="71">
        <f t="shared" si="325"/>
        <v>-7.015325150691254E-3</v>
      </c>
      <c r="EB203" s="219">
        <f t="shared" si="381"/>
        <v>2123.8815033689229</v>
      </c>
      <c r="EC203" s="219">
        <f t="shared" si="305"/>
        <v>22526.011863539425</v>
      </c>
      <c r="ED203" s="71">
        <f t="shared" si="326"/>
        <v>-1.2116088322076779E-2</v>
      </c>
      <c r="EE203" s="219">
        <f t="shared" si="382"/>
        <v>2632.016239669209</v>
      </c>
      <c r="EF203" s="219">
        <f t="shared" si="306"/>
        <v>31631.607506966015</v>
      </c>
      <c r="EG203" s="71">
        <f t="shared" si="327"/>
        <v>5.2352822258068032E-2</v>
      </c>
      <c r="EH203" s="219">
        <f t="shared" si="383"/>
        <v>620.21233554242144</v>
      </c>
      <c r="EI203" s="219">
        <f t="shared" si="307"/>
        <v>5581.7596903350714</v>
      </c>
      <c r="EJ203" s="74">
        <f t="shared" si="328"/>
        <v>0.15372521300298669</v>
      </c>
    </row>
    <row r="204" spans="1:140">
      <c r="A204" s="66">
        <v>43739</v>
      </c>
      <c r="B204" s="86">
        <f t="shared" si="330"/>
        <v>10</v>
      </c>
      <c r="C204" t="str">
        <f t="shared" si="388"/>
        <v>Octubre</v>
      </c>
      <c r="D204">
        <f t="shared" si="384"/>
        <v>2019</v>
      </c>
      <c r="E204" s="65">
        <f t="shared" si="389"/>
        <v>236681.49706074136</v>
      </c>
      <c r="F204" s="65">
        <f t="shared" si="333"/>
        <v>6439.38195652174</v>
      </c>
      <c r="G204" s="40">
        <f t="shared" si="334"/>
        <v>2778.2621795190003</v>
      </c>
      <c r="H204" s="77">
        <f t="shared" si="385"/>
        <v>1.1738400398937792</v>
      </c>
      <c r="I204" s="77">
        <f>SUMIFS($G$3:$G204,$D$3:$D204,D204)</f>
        <v>27813.895441124001</v>
      </c>
      <c r="J204" s="14">
        <f t="shared" si="281"/>
        <v>33620.438564585005</v>
      </c>
      <c r="K204" s="14">
        <f t="shared" si="282"/>
        <v>14.204928979284231</v>
      </c>
      <c r="L204" s="71">
        <f t="shared" si="308"/>
        <v>4.0650323073998074E-2</v>
      </c>
      <c r="M204" s="71">
        <f t="shared" si="309"/>
        <v>3.8706510366316671E-2</v>
      </c>
      <c r="N204" s="71">
        <f t="shared" si="321"/>
        <v>2.100435865226169E-2</v>
      </c>
      <c r="O204" s="77">
        <f t="shared" si="335"/>
        <v>1947.9167391440001</v>
      </c>
      <c r="P204" s="77">
        <f t="shared" si="336"/>
        <v>0.82301183799090627</v>
      </c>
      <c r="Q204" s="77">
        <f>SUMIFS($O$3:$O204,$D$3:$D204,D204)</f>
        <v>19700.186427393997</v>
      </c>
      <c r="R204" s="67">
        <f t="shared" si="278"/>
        <v>23472.795916608</v>
      </c>
      <c r="S204" s="71">
        <f t="shared" si="310"/>
        <v>1.3795345855104779E-2</v>
      </c>
      <c r="T204" s="71">
        <f t="shared" si="311"/>
        <v>1.7337152037181003E-2</v>
      </c>
      <c r="U204" s="71">
        <f t="shared" si="311"/>
        <v>1.3649105143501039E-2</v>
      </c>
      <c r="V204" s="67">
        <v>1064.850608278</v>
      </c>
      <c r="W204" s="67">
        <f t="shared" si="283"/>
        <v>13743.171317204</v>
      </c>
      <c r="X204" s="71">
        <f t="shared" si="322"/>
        <v>7.8143591608583085E-2</v>
      </c>
      <c r="Y204" s="71">
        <f t="shared" si="312"/>
        <v>0.13261164335082887</v>
      </c>
      <c r="Z204" s="78">
        <v>878.43472699300003</v>
      </c>
      <c r="AA204" s="67">
        <f t="shared" si="284"/>
        <v>9640.2833074480004</v>
      </c>
      <c r="AB204" s="71">
        <f t="shared" si="323"/>
        <v>-6.4331738097807123E-2</v>
      </c>
      <c r="AC204" s="71">
        <f t="shared" si="313"/>
        <v>-0.10449448135689221</v>
      </c>
      <c r="AD204" s="77">
        <v>574.693969412</v>
      </c>
      <c r="AE204" s="77">
        <v>446.76702038799999</v>
      </c>
      <c r="AF204" s="71">
        <f t="shared" si="314"/>
        <v>0.14896273372876334</v>
      </c>
      <c r="AG204" s="71">
        <f t="shared" si="315"/>
        <v>-0.10664624792382227</v>
      </c>
      <c r="AH204" s="77">
        <f t="shared" si="337"/>
        <v>187.90341554300002</v>
      </c>
      <c r="AI204" s="77">
        <f t="shared" si="338"/>
        <v>7.9390834465939253E-2</v>
      </c>
      <c r="AJ204" s="77">
        <f t="shared" si="339"/>
        <v>156.18527355200001</v>
      </c>
      <c r="AK204" s="77">
        <f t="shared" si="340"/>
        <v>6.5989642406189875E-2</v>
      </c>
      <c r="AL204" s="77">
        <f t="shared" si="341"/>
        <v>486.25675127999995</v>
      </c>
      <c r="AM204" s="77">
        <f t="shared" si="342"/>
        <v>75.512953659710178</v>
      </c>
      <c r="AN204" s="78">
        <v>278.28351233699999</v>
      </c>
      <c r="AO204" s="77">
        <f t="shared" si="343"/>
        <v>43.215872923201474</v>
      </c>
      <c r="AP204" s="82">
        <f>SUMIFS($AO$3:$AO204,$D$3:$D204,D204)</f>
        <v>457.99486359311811</v>
      </c>
      <c r="AQ204" s="78">
        <v>0</v>
      </c>
      <c r="AR204" s="77">
        <f t="shared" si="344"/>
        <v>0</v>
      </c>
      <c r="AS204" s="82">
        <f>SUMIFS($AR$3:$AR204,$D$3:$D204,D204)</f>
        <v>125.11079131073838</v>
      </c>
      <c r="AT204" s="77">
        <f t="shared" si="386"/>
        <v>207.97323894299996</v>
      </c>
      <c r="AU204" s="80">
        <f t="shared" si="345"/>
        <v>278.28351233699999</v>
      </c>
      <c r="AV204" s="40">
        <f t="shared" si="346"/>
        <v>2595.1915842649996</v>
      </c>
      <c r="AW204" s="77">
        <f t="shared" si="347"/>
        <v>1.0964911142162397</v>
      </c>
      <c r="AX204" s="77">
        <f>SUMIFS($AV$3:$AV204,$D$3:$D204,D204)</f>
        <v>26492.853617171997</v>
      </c>
      <c r="AY204" s="67">
        <f t="shared" si="285"/>
        <v>32962.980466916</v>
      </c>
      <c r="AZ204" s="67">
        <f t="shared" si="286"/>
        <v>13.927147189903257</v>
      </c>
      <c r="BA204" s="262">
        <f t="shared" si="348"/>
        <v>2434.9745419989995</v>
      </c>
      <c r="BB204" s="262">
        <f t="shared" si="349"/>
        <v>1.0287980143095401</v>
      </c>
      <c r="BC204" s="262">
        <f t="shared" si="287"/>
        <v>30394.809017111995</v>
      </c>
      <c r="BD204" s="262">
        <f t="shared" si="288"/>
        <v>12.842072318526675</v>
      </c>
      <c r="BE204" s="260">
        <f t="shared" si="350"/>
        <v>2226.7873589029996</v>
      </c>
      <c r="BF204" s="260">
        <f t="shared" si="351"/>
        <v>0.94083711086698185</v>
      </c>
      <c r="BG204" s="260">
        <f t="shared" si="289"/>
        <v>28419.645262225</v>
      </c>
      <c r="BH204" s="260">
        <f t="shared" si="290"/>
        <v>12.007548378372581</v>
      </c>
      <c r="BI204" s="71">
        <f t="shared" si="316"/>
        <v>2.1772444717153228E-2</v>
      </c>
      <c r="BJ204" s="71">
        <f t="shared" si="291"/>
        <v>8.7867842658660766E-2</v>
      </c>
      <c r="BK204" s="74">
        <f t="shared" si="329"/>
        <v>8.2667164938761362E-2</v>
      </c>
      <c r="BL204" s="67">
        <f t="shared" si="352"/>
        <v>1298.6621290189998</v>
      </c>
      <c r="BM204" s="77">
        <f>SUMIFS($BL$3:$BL204,$D$3:$D204,D204)</f>
        <v>12602.972545946997</v>
      </c>
      <c r="BN204" s="67">
        <f t="shared" si="292"/>
        <v>16146.467483171999</v>
      </c>
      <c r="BO204" s="71">
        <f t="shared" si="317"/>
        <v>0.10804119267251466</v>
      </c>
      <c r="BP204" s="71">
        <f t="shared" si="317"/>
        <v>7.8603384296478618E-2</v>
      </c>
      <c r="BQ204" s="71">
        <f t="shared" si="317"/>
        <v>7.718265090331311E-2</v>
      </c>
      <c r="BR204" s="78">
        <v>937.09354958599999</v>
      </c>
      <c r="BS204" s="77">
        <f t="shared" si="387"/>
        <v>361.56857943299985</v>
      </c>
      <c r="BT204" s="67">
        <f t="shared" si="353"/>
        <v>225.98132640699998</v>
      </c>
      <c r="BU204" s="67">
        <f t="shared" si="354"/>
        <v>208.18718309600001</v>
      </c>
      <c r="BV204" s="77">
        <f t="shared" si="355"/>
        <v>32.330305066800733</v>
      </c>
      <c r="BW204" s="77">
        <f t="shared" si="356"/>
        <v>8.7960903442558233E-2</v>
      </c>
      <c r="BX204" s="77">
        <f t="shared" si="293"/>
        <v>1975.1637548869999</v>
      </c>
      <c r="BY204" s="67">
        <f t="shared" si="357"/>
        <v>340.65104509999998</v>
      </c>
      <c r="BZ204" s="67">
        <f t="shared" si="358"/>
        <v>418.74891749899996</v>
      </c>
      <c r="CA204" s="67">
        <f t="shared" si="359"/>
        <v>102.96098314400001</v>
      </c>
      <c r="CB204" s="40">
        <f t="shared" si="360"/>
        <v>183.07059525400064</v>
      </c>
      <c r="CC204" s="76">
        <f>SUMIFS($CB$3:$CB204,$D$3:$D204,D204)</f>
        <v>1321.0418239520004</v>
      </c>
      <c r="CD204" s="40">
        <f t="shared" si="279"/>
        <v>657.45809766900038</v>
      </c>
      <c r="CE204" s="73">
        <f t="shared" si="318"/>
        <v>0.35768068544744192</v>
      </c>
      <c r="CF204" s="73">
        <f t="shared" si="318"/>
        <v>-0.44363362660985972</v>
      </c>
      <c r="CG204" s="73">
        <f t="shared" si="318"/>
        <v>-0.7351844282971095</v>
      </c>
      <c r="CH204" s="78">
        <f t="shared" si="361"/>
        <v>28.429839461314856</v>
      </c>
      <c r="CI204" s="78">
        <f t="shared" si="362"/>
        <v>7.7348925677539482E-2</v>
      </c>
      <c r="CJ204" s="14">
        <f t="shared" si="294"/>
        <v>101.09259940706868</v>
      </c>
      <c r="CK204" s="264">
        <f t="shared" si="295"/>
        <v>0.27778178938097214</v>
      </c>
      <c r="CL204" s="82">
        <f t="shared" si="363"/>
        <v>391.25777835000065</v>
      </c>
      <c r="CM204" s="82">
        <f t="shared" si="364"/>
        <v>0.16530982912009773</v>
      </c>
      <c r="CN204" s="40">
        <f t="shared" si="365"/>
        <v>715.12154176800004</v>
      </c>
      <c r="CO204" s="76">
        <f>SUMIFS($CN$3:$CN204,$D$3:$D204,D204)</f>
        <v>4871.3402112460008</v>
      </c>
      <c r="CP204" s="40">
        <f t="shared" si="296"/>
        <v>6204.2678148039995</v>
      </c>
      <c r="CQ204" s="73">
        <f t="shared" si="319"/>
        <v>1.2106805127129898</v>
      </c>
      <c r="CR204" s="73">
        <f t="shared" si="319"/>
        <v>0.43479723508884893</v>
      </c>
      <c r="CS204" s="73">
        <f t="shared" si="319"/>
        <v>0.31310732575552569</v>
      </c>
      <c r="CT204" s="76">
        <f t="shared" si="366"/>
        <v>111.05437549697331</v>
      </c>
      <c r="CU204" s="76">
        <f t="shared" si="367"/>
        <v>0.30214509822222102</v>
      </c>
      <c r="CV204" s="76">
        <f t="shared" si="368"/>
        <v>2.0581837920333212</v>
      </c>
      <c r="CW204" s="40">
        <f t="shared" si="297"/>
        <v>1007.1698224885156</v>
      </c>
      <c r="CX204" s="267">
        <f t="shared" si="298"/>
        <v>2.6213573481038748</v>
      </c>
      <c r="CY204" s="78">
        <v>562.05339691500001</v>
      </c>
      <c r="CZ204" s="77">
        <f t="shared" si="369"/>
        <v>87.28374876811867</v>
      </c>
      <c r="DA204" s="67">
        <f t="shared" si="299"/>
        <v>727.35494717259371</v>
      </c>
      <c r="DB204" s="77">
        <f>'Situfin serie mensual'!GU77</f>
        <v>0</v>
      </c>
      <c r="DC204" s="77">
        <f t="shared" si="370"/>
        <v>0</v>
      </c>
      <c r="DD204" s="77">
        <f t="shared" si="371"/>
        <v>153.06814485300004</v>
      </c>
      <c r="DE204" s="77">
        <f t="shared" si="372"/>
        <v>23.770626728854651</v>
      </c>
      <c r="DF204" s="82">
        <f t="shared" si="373"/>
        <v>3310.3131260329997</v>
      </c>
      <c r="DG204" s="82">
        <f t="shared" si="374"/>
        <v>1.3986362124384608</v>
      </c>
      <c r="DH204" s="40">
        <f t="shared" si="375"/>
        <v>-532.05094651399941</v>
      </c>
      <c r="DI204" s="76">
        <f>SUMIFS($DH$3:$DH204,$D$3:$D204,D204)</f>
        <v>-3550.2983872939999</v>
      </c>
      <c r="DJ204" s="76">
        <f t="shared" si="280"/>
        <v>-5546.809717135</v>
      </c>
      <c r="DK204" s="76">
        <f t="shared" si="376"/>
        <v>-82.624536035658451</v>
      </c>
      <c r="DL204" s="40">
        <f t="shared" si="300"/>
        <v>-906.07722308144685</v>
      </c>
      <c r="DM204" s="73">
        <f t="shared" si="320"/>
        <v>1.8203951769544662</v>
      </c>
      <c r="DN204" s="73">
        <f t="shared" si="320"/>
        <v>2.4781885742425263</v>
      </c>
      <c r="DO204" s="73">
        <f t="shared" si="320"/>
        <v>1.473854397600864</v>
      </c>
      <c r="DP204" s="77">
        <f t="shared" si="377"/>
        <v>-0.22479617254468151</v>
      </c>
      <c r="DQ204" s="264">
        <f t="shared" si="301"/>
        <v>-2.343575558722903</v>
      </c>
      <c r="DR204" s="82">
        <f t="shared" si="378"/>
        <v>-323.86376341799939</v>
      </c>
      <c r="DS204" s="82">
        <f t="shared" si="302"/>
        <v>-3571.6459622479997</v>
      </c>
      <c r="DT204" s="82">
        <f t="shared" si="379"/>
        <v>-0.13683526910212326</v>
      </c>
      <c r="DU204" s="264">
        <f t="shared" si="303"/>
        <v>-1.5090516185688065</v>
      </c>
      <c r="DV204" s="70">
        <v>1256.371467252</v>
      </c>
      <c r="DW204" s="70">
        <v>1382.754472979</v>
      </c>
      <c r="DX204" s="217">
        <v>105.3</v>
      </c>
      <c r="DY204" s="218">
        <f t="shared" si="380"/>
        <v>2638.4256215754986</v>
      </c>
      <c r="DZ204" s="218">
        <f t="shared" si="304"/>
        <v>32246.938683099161</v>
      </c>
      <c r="EA204" s="71">
        <f t="shared" si="325"/>
        <v>-8.6878017324200085E-3</v>
      </c>
      <c r="EB204" s="219">
        <f t="shared" si="381"/>
        <v>1849.873446480532</v>
      </c>
      <c r="EC204" s="219">
        <f t="shared" si="305"/>
        <v>22506.809219921706</v>
      </c>
      <c r="ED204" s="71">
        <f t="shared" si="326"/>
        <v>-1.5805705136769932E-2</v>
      </c>
      <c r="EE204" s="219">
        <f t="shared" si="382"/>
        <v>2464.5694057597339</v>
      </c>
      <c r="EF204" s="219">
        <f t="shared" si="306"/>
        <v>31625.46492081719</v>
      </c>
      <c r="EG204" s="71">
        <f t="shared" si="327"/>
        <v>5.136114278007331E-2</v>
      </c>
      <c r="EH204" s="219">
        <f t="shared" si="383"/>
        <v>679.12776996011405</v>
      </c>
      <c r="EI204" s="219">
        <f t="shared" si="307"/>
        <v>5946.213531104524</v>
      </c>
      <c r="EJ204" s="74">
        <f t="shared" si="328"/>
        <v>0.27177295380858491</v>
      </c>
    </row>
    <row r="205" spans="1:140">
      <c r="A205" s="66">
        <v>43770</v>
      </c>
      <c r="B205" s="86">
        <f t="shared" si="330"/>
        <v>11</v>
      </c>
      <c r="C205" t="str">
        <f t="shared" si="388"/>
        <v>Noviembre</v>
      </c>
      <c r="D205">
        <f t="shared" si="384"/>
        <v>2019</v>
      </c>
      <c r="E205" s="65">
        <f t="shared" si="389"/>
        <v>236681.49706074136</v>
      </c>
      <c r="F205" s="65">
        <f t="shared" si="333"/>
        <v>6454.8885714285725</v>
      </c>
      <c r="G205" s="40">
        <f t="shared" si="334"/>
        <v>3071.9020799589998</v>
      </c>
      <c r="H205" s="77">
        <f t="shared" si="385"/>
        <v>1.2979054628721713</v>
      </c>
      <c r="I205" s="77">
        <f>SUMIFS($G$3:$G205,$D$3:$D205,D205)</f>
        <v>30885.797521083001</v>
      </c>
      <c r="J205" s="14">
        <f t="shared" si="281"/>
        <v>33605.035063272</v>
      </c>
      <c r="K205" s="14">
        <f t="shared" si="282"/>
        <v>14.198420865424763</v>
      </c>
      <c r="L205" s="71">
        <f t="shared" si="308"/>
        <v>3.59243535852658E-2</v>
      </c>
      <c r="M205" s="71">
        <f t="shared" si="309"/>
        <v>-4.9893024540361708E-3</v>
      </c>
      <c r="N205" s="71">
        <f t="shared" si="321"/>
        <v>1.1807787574681372E-2</v>
      </c>
      <c r="O205" s="77">
        <f t="shared" si="335"/>
        <v>2158.001089718</v>
      </c>
      <c r="P205" s="77">
        <f t="shared" si="336"/>
        <v>0.91177431126531028</v>
      </c>
      <c r="Q205" s="77">
        <f>SUMIFS($O$3:$O205,$D$3:$D205,D205)</f>
        <v>21858.187517111997</v>
      </c>
      <c r="R205" s="67">
        <f t="shared" si="278"/>
        <v>23449.575425115003</v>
      </c>
      <c r="S205" s="71">
        <f t="shared" si="310"/>
        <v>-1.0645636231101485E-2</v>
      </c>
      <c r="T205" s="71">
        <f t="shared" si="311"/>
        <v>1.4504256901384682E-2</v>
      </c>
      <c r="U205" s="71">
        <f t="shared" si="311"/>
        <v>7.087720848407919E-3</v>
      </c>
      <c r="V205" s="78">
        <v>1350.121438052</v>
      </c>
      <c r="W205" s="67">
        <f t="shared" si="283"/>
        <v>13874.374132401999</v>
      </c>
      <c r="X205" s="71">
        <f t="shared" si="322"/>
        <v>8.4353409085632602E-2</v>
      </c>
      <c r="Y205" s="71">
        <f t="shared" si="312"/>
        <v>0.10763869936681991</v>
      </c>
      <c r="Z205" s="78">
        <v>832.41642381199995</v>
      </c>
      <c r="AA205" s="67">
        <f t="shared" si="284"/>
        <v>9561.2646888239997</v>
      </c>
      <c r="AB205" s="71">
        <f t="shared" si="323"/>
        <v>-7.6802366757488527E-2</v>
      </c>
      <c r="AC205" s="71">
        <f t="shared" si="313"/>
        <v>-8.6696928409518037E-2</v>
      </c>
      <c r="AD205" s="77">
        <v>602.66469891600002</v>
      </c>
      <c r="AE205" s="77">
        <v>421.81944817999999</v>
      </c>
      <c r="AF205" s="71">
        <f t="shared" si="314"/>
        <v>0.15858780724498756</v>
      </c>
      <c r="AG205" s="71">
        <f t="shared" si="315"/>
        <v>-0.11214153662994431</v>
      </c>
      <c r="AH205" s="77">
        <f t="shared" si="337"/>
        <v>134.22872301500001</v>
      </c>
      <c r="AI205" s="77">
        <f t="shared" si="338"/>
        <v>5.6712808006513453E-2</v>
      </c>
      <c r="AJ205" s="77">
        <f t="shared" si="339"/>
        <v>338.43367301299998</v>
      </c>
      <c r="AK205" s="77">
        <f t="shared" si="340"/>
        <v>0.14299118317903203</v>
      </c>
      <c r="AL205" s="78">
        <f t="shared" si="341"/>
        <v>441.23859421300006</v>
      </c>
      <c r="AM205" s="77">
        <f t="shared" si="342"/>
        <v>68.357275161350572</v>
      </c>
      <c r="AN205" s="77">
        <v>292.22698122000003</v>
      </c>
      <c r="AO205" s="77">
        <f t="shared" si="343"/>
        <v>45.272196101647872</v>
      </c>
      <c r="AP205" s="82">
        <f>SUMIFS($AO$3:$AO205,$D$3:$D205,D205)</f>
        <v>503.26705969476598</v>
      </c>
      <c r="AQ205" s="77">
        <v>0</v>
      </c>
      <c r="AR205" s="77">
        <f t="shared" si="344"/>
        <v>0</v>
      </c>
      <c r="AS205" s="82">
        <f>SUMIFS($AR$3:$AR205,$D$3:$D205,D205)</f>
        <v>125.11079131073838</v>
      </c>
      <c r="AT205" s="77">
        <f t="shared" si="386"/>
        <v>149.01161299300003</v>
      </c>
      <c r="AU205" s="80">
        <f t="shared" si="345"/>
        <v>292.22698122000003</v>
      </c>
      <c r="AV205" s="40">
        <f t="shared" si="346"/>
        <v>2642.3624796120002</v>
      </c>
      <c r="AW205" s="77">
        <f t="shared" si="347"/>
        <v>1.1164212295538551</v>
      </c>
      <c r="AX205" s="77">
        <f>SUMIFS($AV$3:$AV205,$D$3:$D205,D205)</f>
        <v>29135.216096783995</v>
      </c>
      <c r="AY205" s="67">
        <f t="shared" si="285"/>
        <v>33090.831614319999</v>
      </c>
      <c r="AZ205" s="67">
        <f t="shared" si="286"/>
        <v>13.98116541650387</v>
      </c>
      <c r="BA205" s="262">
        <f t="shared" si="348"/>
        <v>2505.6175711190003</v>
      </c>
      <c r="BB205" s="262">
        <f t="shared" si="349"/>
        <v>1.0586453112031671</v>
      </c>
      <c r="BC205" s="262">
        <f t="shared" si="287"/>
        <v>30571.551832092999</v>
      </c>
      <c r="BD205" s="262">
        <f t="shared" si="288"/>
        <v>12.916747701763603</v>
      </c>
      <c r="BE205" s="260">
        <f t="shared" si="350"/>
        <v>2385.4100334820005</v>
      </c>
      <c r="BF205" s="260">
        <f t="shared" si="351"/>
        <v>1.0078565764985907</v>
      </c>
      <c r="BG205" s="260">
        <f t="shared" si="289"/>
        <v>28596.349531894997</v>
      </c>
      <c r="BH205" s="260">
        <f t="shared" si="290"/>
        <v>12.082207475878901</v>
      </c>
      <c r="BI205" s="71">
        <f t="shared" si="316"/>
        <v>5.0845325597214108E-2</v>
      </c>
      <c r="BJ205" s="71">
        <f t="shared" si="291"/>
        <v>8.4402932495475369E-2</v>
      </c>
      <c r="BK205" s="74">
        <f t="shared" si="329"/>
        <v>7.8412760629609224E-2</v>
      </c>
      <c r="BL205" s="67">
        <f t="shared" si="352"/>
        <v>1288.7506404649998</v>
      </c>
      <c r="BM205" s="77">
        <f>SUMIFS($BL$3:$BL205,$D$3:$D205,D205)</f>
        <v>13891.723186411997</v>
      </c>
      <c r="BN205" s="67">
        <f t="shared" si="292"/>
        <v>16236.295676455</v>
      </c>
      <c r="BO205" s="71">
        <f t="shared" si="317"/>
        <v>7.4924106637702881E-2</v>
      </c>
      <c r="BP205" s="71">
        <f t="shared" si="317"/>
        <v>7.8260994015006302E-2</v>
      </c>
      <c r="BQ205" s="71">
        <f t="shared" si="317"/>
        <v>7.8602484189135957E-2</v>
      </c>
      <c r="BR205" s="77">
        <v>934.90287021400002</v>
      </c>
      <c r="BS205" s="77">
        <f t="shared" si="387"/>
        <v>353.84777025099982</v>
      </c>
      <c r="BT205" s="67">
        <f t="shared" si="353"/>
        <v>245.71675677300001</v>
      </c>
      <c r="BU205" s="67">
        <f t="shared" si="354"/>
        <v>120.20753763699999</v>
      </c>
      <c r="BV205" s="77">
        <f t="shared" si="355"/>
        <v>18.62271305024187</v>
      </c>
      <c r="BW205" s="77">
        <f t="shared" si="356"/>
        <v>5.078873470457651E-2</v>
      </c>
      <c r="BX205" s="77">
        <f t="shared" si="293"/>
        <v>1975.2023001980003</v>
      </c>
      <c r="BY205" s="67">
        <f t="shared" si="357"/>
        <v>370.57313693999998</v>
      </c>
      <c r="BZ205" s="67">
        <f t="shared" si="358"/>
        <v>528.48112983199997</v>
      </c>
      <c r="CA205" s="67">
        <f t="shared" si="359"/>
        <v>88.633277964999991</v>
      </c>
      <c r="CB205" s="40">
        <f t="shared" si="360"/>
        <v>429.53960034699958</v>
      </c>
      <c r="CC205" s="76">
        <f>SUMIFS($CB$3:$CB205,$D$3:$D205,D205)</f>
        <v>1750.581424299</v>
      </c>
      <c r="CD205" s="40">
        <f t="shared" si="279"/>
        <v>514.20344895200014</v>
      </c>
      <c r="CE205" s="73">
        <f t="shared" si="318"/>
        <v>-0.25009791727324771</v>
      </c>
      <c r="CF205" s="73">
        <f t="shared" si="318"/>
        <v>-0.40601962508135836</v>
      </c>
      <c r="CG205" s="73">
        <f t="shared" si="318"/>
        <v>-0.79660553626612152</v>
      </c>
      <c r="CH205" s="78">
        <f t="shared" si="361"/>
        <v>66.544851331482462</v>
      </c>
      <c r="CI205" s="78">
        <f t="shared" si="362"/>
        <v>0.1814842333183162</v>
      </c>
      <c r="CJ205" s="14">
        <f t="shared" si="294"/>
        <v>71.146463689473634</v>
      </c>
      <c r="CK205" s="264">
        <f t="shared" si="295"/>
        <v>0.21725544892089144</v>
      </c>
      <c r="CL205" s="82">
        <f t="shared" si="363"/>
        <v>549.74713798399955</v>
      </c>
      <c r="CM205" s="82">
        <f t="shared" si="364"/>
        <v>0.23227296802289274</v>
      </c>
      <c r="CN205" s="40">
        <f t="shared" si="365"/>
        <v>981.99210945300013</v>
      </c>
      <c r="CO205" s="76">
        <f>SUMIFS($CN$3:$CN205,$D$3:$D205,D205)</f>
        <v>5853.3323206990008</v>
      </c>
      <c r="CP205" s="40">
        <f t="shared" si="296"/>
        <v>6740.7792684300002</v>
      </c>
      <c r="CQ205" s="73">
        <f t="shared" si="319"/>
        <v>1.204342874619345</v>
      </c>
      <c r="CR205" s="73">
        <f t="shared" si="319"/>
        <v>0.52405820546000959</v>
      </c>
      <c r="CS205" s="73">
        <f t="shared" si="319"/>
        <v>0.44745406737901972</v>
      </c>
      <c r="CT205" s="76">
        <f t="shared" si="366"/>
        <v>152.1315354380578</v>
      </c>
      <c r="CU205" s="76">
        <f t="shared" si="367"/>
        <v>0.41490024427257366</v>
      </c>
      <c r="CV205" s="76">
        <f t="shared" si="368"/>
        <v>2.4730840363058952</v>
      </c>
      <c r="CW205" s="40">
        <f t="shared" si="297"/>
        <v>1084.257189340281</v>
      </c>
      <c r="CX205" s="267">
        <f t="shared" si="298"/>
        <v>2.8480381238673944</v>
      </c>
      <c r="CY205" s="77">
        <v>863.06049869000003</v>
      </c>
      <c r="CZ205" s="77">
        <f t="shared" si="369"/>
        <v>133.70649069144048</v>
      </c>
      <c r="DA205" s="67">
        <f t="shared" si="299"/>
        <v>818.51758052446894</v>
      </c>
      <c r="DB205" s="77">
        <f>'Situfin serie mensual'!GV77</f>
        <v>497.49693574100002</v>
      </c>
      <c r="DC205" s="77">
        <f t="shared" si="370"/>
        <v>77.072892930031756</v>
      </c>
      <c r="DD205" s="77">
        <f t="shared" si="371"/>
        <v>118.93161076300009</v>
      </c>
      <c r="DE205" s="77">
        <f t="shared" si="372"/>
        <v>18.425044746617303</v>
      </c>
      <c r="DF205" s="82">
        <f t="shared" si="373"/>
        <v>3624.3545890650003</v>
      </c>
      <c r="DG205" s="82">
        <f t="shared" si="374"/>
        <v>1.5313214738264289</v>
      </c>
      <c r="DH205" s="40">
        <f t="shared" si="375"/>
        <v>-552.45250910600055</v>
      </c>
      <c r="DI205" s="76">
        <f>SUMIFS($DH$3:$DH205,$D$3:$D205,D205)</f>
        <v>-4102.7508964000008</v>
      </c>
      <c r="DJ205" s="76">
        <f t="shared" si="280"/>
        <v>-6226.5758194780001</v>
      </c>
      <c r="DK205" s="76">
        <f t="shared" si="376"/>
        <v>-85.586684106575333</v>
      </c>
      <c r="DL205" s="40">
        <f t="shared" si="300"/>
        <v>-1013.1107256508072</v>
      </c>
      <c r="DM205" s="73">
        <f t="shared" si="320"/>
        <v>-5.3393049796150667</v>
      </c>
      <c r="DN205" s="73">
        <f t="shared" si="320"/>
        <v>3.5921942679945822</v>
      </c>
      <c r="DO205" s="73">
        <f t="shared" si="320"/>
        <v>1.9248119492117728</v>
      </c>
      <c r="DP205" s="77">
        <f t="shared" si="377"/>
        <v>-0.23341601095425743</v>
      </c>
      <c r="DQ205" s="264">
        <f t="shared" si="301"/>
        <v>-2.6307826749465026</v>
      </c>
      <c r="DR205" s="82">
        <f t="shared" si="378"/>
        <v>-432.24497146900057</v>
      </c>
      <c r="DS205" s="82">
        <f t="shared" si="302"/>
        <v>-4251.3735192799995</v>
      </c>
      <c r="DT205" s="82">
        <f t="shared" si="379"/>
        <v>-0.18262727624968092</v>
      </c>
      <c r="DU205" s="264">
        <f t="shared" si="303"/>
        <v>-1.796242449061803</v>
      </c>
      <c r="DV205" s="70">
        <v>1249.4155969379999</v>
      </c>
      <c r="DW205" s="70">
        <v>1407.9725903999999</v>
      </c>
      <c r="DX205" s="217">
        <v>105.5</v>
      </c>
      <c r="DY205" s="218">
        <f t="shared" si="380"/>
        <v>2911.755526027488</v>
      </c>
      <c r="DZ205" s="218">
        <f t="shared" si="304"/>
        <v>32175.79026586868</v>
      </c>
      <c r="EA205" s="71">
        <f t="shared" si="325"/>
        <v>-1.5870997229992412E-2</v>
      </c>
      <c r="EB205" s="219">
        <f t="shared" si="381"/>
        <v>2045.4986632398104</v>
      </c>
      <c r="EC205" s="219">
        <f t="shared" si="305"/>
        <v>22444.847418223351</v>
      </c>
      <c r="ED205" s="71">
        <f t="shared" si="326"/>
        <v>-2.037464818803747E-2</v>
      </c>
      <c r="EE205" s="219">
        <f t="shared" si="382"/>
        <v>2504.6089854142183</v>
      </c>
      <c r="EF205" s="219">
        <f t="shared" si="306"/>
        <v>31700.594358204355</v>
      </c>
      <c r="EG205" s="71">
        <f t="shared" si="327"/>
        <v>4.8912932419710398E-2</v>
      </c>
      <c r="EH205" s="219">
        <f t="shared" si="383"/>
        <v>930.79820801232245</v>
      </c>
      <c r="EI205" s="219">
        <f t="shared" si="307"/>
        <v>6446.5956465303734</v>
      </c>
      <c r="EJ205" s="74">
        <f t="shared" si="328"/>
        <v>0.40451162540218655</v>
      </c>
    </row>
    <row r="206" spans="1:140">
      <c r="A206" s="66">
        <v>43800</v>
      </c>
      <c r="B206" s="86">
        <f t="shared" si="330"/>
        <v>12</v>
      </c>
      <c r="C206" t="str">
        <f t="shared" si="388"/>
        <v>Diciembre</v>
      </c>
      <c r="D206">
        <f t="shared" si="384"/>
        <v>2019</v>
      </c>
      <c r="E206" s="65">
        <f t="shared" si="389"/>
        <v>236681.49706074136</v>
      </c>
      <c r="F206" s="65">
        <f t="shared" si="333"/>
        <v>6449.6112499999999</v>
      </c>
      <c r="G206" s="40">
        <f t="shared" si="334"/>
        <v>2746.920724435</v>
      </c>
      <c r="H206" s="77">
        <f t="shared" si="385"/>
        <v>1.1605980013427231</v>
      </c>
      <c r="I206" s="77">
        <f>SUMIFS($G$3:$G206,$D$3:$D206,D206)</f>
        <v>33632.718245518001</v>
      </c>
      <c r="J206" s="14">
        <f t="shared" si="281"/>
        <v>33632.718245518001</v>
      </c>
      <c r="K206" s="14">
        <f t="shared" si="282"/>
        <v>14.210117251745533</v>
      </c>
      <c r="L206" s="71">
        <f t="shared" si="308"/>
        <v>3.3772642947970333E-2</v>
      </c>
      <c r="M206" s="71">
        <f t="shared" si="309"/>
        <v>1.0180494280655816E-2</v>
      </c>
      <c r="N206" s="71">
        <f t="shared" si="321"/>
        <v>3.3772642947970333E-2</v>
      </c>
      <c r="O206" s="77">
        <f t="shared" si="335"/>
        <v>1719.0685062780001</v>
      </c>
      <c r="P206" s="77">
        <f t="shared" si="336"/>
        <v>0.72632146053936042</v>
      </c>
      <c r="Q206" s="77">
        <f>SUMIFS($O$3:$O206,$D$3:$D206,D206)</f>
        <v>23577.256023389997</v>
      </c>
      <c r="R206" s="67">
        <f t="shared" ref="R206:R227" si="390">SUM(O195:O206)</f>
        <v>23577.256023389997</v>
      </c>
      <c r="S206" s="71">
        <f t="shared" si="310"/>
        <v>8.0232228505005887E-2</v>
      </c>
      <c r="T206" s="71">
        <f t="shared" si="311"/>
        <v>1.9025084013851279E-2</v>
      </c>
      <c r="U206" s="71">
        <f t="shared" si="311"/>
        <v>1.9025084013851279E-2</v>
      </c>
      <c r="V206" s="78">
        <v>831.76618980300009</v>
      </c>
      <c r="W206" s="67">
        <f t="shared" si="283"/>
        <v>13920.201374058001</v>
      </c>
      <c r="X206" s="71">
        <f t="shared" si="322"/>
        <v>8.9201234574658006E-2</v>
      </c>
      <c r="Y206" s="71">
        <f t="shared" si="312"/>
        <v>5.8308907789907272E-2</v>
      </c>
      <c r="Z206" s="78">
        <v>893.42562358800001</v>
      </c>
      <c r="AA206" s="67">
        <f t="shared" si="284"/>
        <v>9635.0329703740008</v>
      </c>
      <c r="AB206" s="71">
        <f t="shared" si="323"/>
        <v>-6.4639899934746281E-2</v>
      </c>
      <c r="AC206" s="71">
        <f t="shared" si="313"/>
        <v>8.9998927315873667E-2</v>
      </c>
      <c r="AD206" s="77">
        <v>555.45767469500004</v>
      </c>
      <c r="AE206" s="77">
        <v>436.57405610799998</v>
      </c>
      <c r="AF206" s="71">
        <f t="shared" si="314"/>
        <v>9.8536795176361158E-2</v>
      </c>
      <c r="AG206" s="71">
        <f t="shared" si="315"/>
        <v>4.6262526750092681E-2</v>
      </c>
      <c r="AH206" s="77">
        <f t="shared" si="337"/>
        <v>135.04248405599998</v>
      </c>
      <c r="AI206" s="77">
        <f t="shared" si="338"/>
        <v>5.7056629154810107E-2</v>
      </c>
      <c r="AJ206" s="77">
        <f t="shared" si="339"/>
        <v>188.35861155500001</v>
      </c>
      <c r="AK206" s="77">
        <f t="shared" si="340"/>
        <v>7.9583158757298253E-2</v>
      </c>
      <c r="AL206" s="77">
        <f t="shared" si="341"/>
        <v>704.45112254599997</v>
      </c>
      <c r="AM206" s="77">
        <f t="shared" si="342"/>
        <v>109.22381136475472</v>
      </c>
      <c r="AN206" s="77">
        <v>419.92724514000003</v>
      </c>
      <c r="AO206" s="77">
        <f t="shared" si="343"/>
        <v>65.108923447130252</v>
      </c>
      <c r="AP206" s="82">
        <f>SUMIFS($AO$3:$AO206,$D$3:$D206,D206)</f>
        <v>568.3759831418962</v>
      </c>
      <c r="AQ206" s="77">
        <v>0</v>
      </c>
      <c r="AR206" s="77">
        <f t="shared" si="344"/>
        <v>0</v>
      </c>
      <c r="AS206" s="82">
        <f>SUMIFS($AR$3:$AR206,$D$3:$D206,D206)</f>
        <v>125.11079131073838</v>
      </c>
      <c r="AT206" s="77">
        <f t="shared" si="386"/>
        <v>284.52387740599994</v>
      </c>
      <c r="AU206" s="80">
        <f t="shared" si="345"/>
        <v>419.92724514000003</v>
      </c>
      <c r="AV206" s="40">
        <f t="shared" si="346"/>
        <v>4193.5291582640002</v>
      </c>
      <c r="AW206" s="77">
        <f t="shared" si="347"/>
        <v>1.7718027012427522</v>
      </c>
      <c r="AX206" s="77">
        <f>SUMIFS($AV$3:$AV206,$D$3:$D206,D206)</f>
        <v>33328.745255047994</v>
      </c>
      <c r="AY206" s="67">
        <f t="shared" si="285"/>
        <v>33328.745255047994</v>
      </c>
      <c r="AZ206" s="67">
        <f t="shared" si="286"/>
        <v>14.081686007966473</v>
      </c>
      <c r="BA206" s="262">
        <f t="shared" si="348"/>
        <v>3991.9459137490003</v>
      </c>
      <c r="BB206" s="262">
        <f t="shared" si="349"/>
        <v>1.6866320195382731</v>
      </c>
      <c r="BC206" s="262">
        <f t="shared" si="287"/>
        <v>30804.395186712001</v>
      </c>
      <c r="BD206" s="262">
        <f t="shared" si="288"/>
        <v>13.015126053054512</v>
      </c>
      <c r="BE206" s="260">
        <f t="shared" si="350"/>
        <v>3966.2057020900002</v>
      </c>
      <c r="BF206" s="260">
        <f t="shared" si="351"/>
        <v>1.6757565552630094</v>
      </c>
      <c r="BG206" s="260">
        <f t="shared" si="289"/>
        <v>28842.830444540996</v>
      </c>
      <c r="BH206" s="260">
        <f t="shared" si="290"/>
        <v>12.186347814564838</v>
      </c>
      <c r="BI206" s="71">
        <f t="shared" si="316"/>
        <v>6.0145795179860961E-2</v>
      </c>
      <c r="BJ206" s="71">
        <f t="shared" si="291"/>
        <v>8.1289948980742155E-2</v>
      </c>
      <c r="BK206" s="74">
        <f t="shared" si="329"/>
        <v>8.1289948980742155E-2</v>
      </c>
      <c r="BL206" s="67">
        <f t="shared" si="352"/>
        <v>2539.8174564010001</v>
      </c>
      <c r="BM206" s="77">
        <f>SUMIFS($BL$3:$BL206,$D$3:$D206,D206)</f>
        <v>16431.540642812997</v>
      </c>
      <c r="BN206" s="67">
        <f t="shared" si="292"/>
        <v>16431.540642812997</v>
      </c>
      <c r="BO206" s="71">
        <f t="shared" si="317"/>
        <v>8.3275295256244775E-2</v>
      </c>
      <c r="BP206" s="71">
        <f t="shared" si="317"/>
        <v>7.9033017540793837E-2</v>
      </c>
      <c r="BQ206" s="71">
        <f t="shared" si="317"/>
        <v>7.9033017540793837E-2</v>
      </c>
      <c r="BR206" s="78">
        <v>939.73958792099995</v>
      </c>
      <c r="BS206" s="77">
        <f t="shared" si="387"/>
        <v>1600.0778684800002</v>
      </c>
      <c r="BT206" s="67">
        <f t="shared" si="353"/>
        <v>288.71015214200003</v>
      </c>
      <c r="BU206" s="67">
        <f t="shared" si="354"/>
        <v>25.740211659</v>
      </c>
      <c r="BV206" s="77">
        <f t="shared" si="355"/>
        <v>3.9909710308508908</v>
      </c>
      <c r="BW206" s="77">
        <f t="shared" si="356"/>
        <v>1.0875464275263601E-2</v>
      </c>
      <c r="BX206" s="77">
        <f t="shared" si="293"/>
        <v>1961.564742171</v>
      </c>
      <c r="BY206" s="67">
        <f t="shared" si="357"/>
        <v>542.10683839099988</v>
      </c>
      <c r="BZ206" s="67">
        <f t="shared" si="358"/>
        <v>708.09949345900009</v>
      </c>
      <c r="CA206" s="67">
        <f t="shared" si="359"/>
        <v>89.055006212000009</v>
      </c>
      <c r="CB206" s="40">
        <f t="shared" si="360"/>
        <v>-1446.6084338290002</v>
      </c>
      <c r="CC206" s="76">
        <f>SUMIFS($CB$3:$CB206,$D$3:$D206,D206)</f>
        <v>303.97299046999979</v>
      </c>
      <c r="CD206" s="40">
        <f t="shared" ref="CD206:CD228" si="391">SUM(CB195:CB206)</f>
        <v>303.97299046999979</v>
      </c>
      <c r="CE206" s="73">
        <f t="shared" si="318"/>
        <v>0.17003736937565339</v>
      </c>
      <c r="CF206" s="73">
        <f t="shared" si="318"/>
        <v>-0.82232385997126711</v>
      </c>
      <c r="CG206" s="73">
        <f t="shared" si="318"/>
        <v>-0.82232385997126711</v>
      </c>
      <c r="CH206" s="78">
        <f t="shared" si="361"/>
        <v>-224.29389582651206</v>
      </c>
      <c r="CI206" s="78">
        <f t="shared" si="362"/>
        <v>-0.61120469990002901</v>
      </c>
      <c r="CJ206" s="14">
        <f t="shared" si="294"/>
        <v>55.429769813055856</v>
      </c>
      <c r="CK206" s="264">
        <f t="shared" si="295"/>
        <v>0.1284312437790559</v>
      </c>
      <c r="CL206" s="82">
        <f t="shared" si="363"/>
        <v>-1420.8682221700003</v>
      </c>
      <c r="CM206" s="82">
        <f t="shared" si="364"/>
        <v>-0.60032923562476548</v>
      </c>
      <c r="CN206" s="40">
        <f t="shared" si="365"/>
        <v>1101.3372796540002</v>
      </c>
      <c r="CO206" s="76">
        <f>SUMIFS($CN$3:$CN206,$D$3:$D206,D206)</f>
        <v>6954.6696003530014</v>
      </c>
      <c r="CP206" s="40">
        <f t="shared" si="296"/>
        <v>6954.6696003530014</v>
      </c>
      <c r="CQ206" s="73">
        <f t="shared" si="319"/>
        <v>0.24101759825741609</v>
      </c>
      <c r="CR206" s="73">
        <f t="shared" si="319"/>
        <v>0.47093218378407076</v>
      </c>
      <c r="CS206" s="73">
        <f t="shared" si="319"/>
        <v>0.47093218378407076</v>
      </c>
      <c r="CT206" s="76">
        <f t="shared" si="366"/>
        <v>170.760257783599</v>
      </c>
      <c r="CU206" s="76">
        <f t="shared" si="367"/>
        <v>0.465324621202373</v>
      </c>
      <c r="CV206" s="76">
        <f t="shared" si="368"/>
        <v>2.9384086575082682</v>
      </c>
      <c r="CW206" s="40">
        <f t="shared" si="297"/>
        <v>1105.3049765624939</v>
      </c>
      <c r="CX206" s="267">
        <f t="shared" si="298"/>
        <v>2.9384086575082682</v>
      </c>
      <c r="CY206" s="78">
        <f>704036735807/1000000000</f>
        <v>704.03673580700001</v>
      </c>
      <c r="CZ206" s="77">
        <f t="shared" si="369"/>
        <v>109.15956148628338</v>
      </c>
      <c r="DA206" s="67">
        <f t="shared" si="299"/>
        <v>841.21863323293951</v>
      </c>
      <c r="DB206" s="77">
        <f>'Situfin serie mensual'!GW77</f>
        <v>131.65953744399999</v>
      </c>
      <c r="DC206" s="77">
        <f t="shared" si="370"/>
        <v>20.413561738934263</v>
      </c>
      <c r="DD206" s="77">
        <f t="shared" si="371"/>
        <v>397.3005438470002</v>
      </c>
      <c r="DE206" s="77">
        <f t="shared" si="372"/>
        <v>61.600696297315629</v>
      </c>
      <c r="DF206" s="82">
        <f t="shared" si="373"/>
        <v>5294.8664379180009</v>
      </c>
      <c r="DG206" s="82">
        <f t="shared" si="374"/>
        <v>2.2371273224451254</v>
      </c>
      <c r="DH206" s="40">
        <f t="shared" si="375"/>
        <v>-2547.9457134830004</v>
      </c>
      <c r="DI206" s="76">
        <f>SUMIFS($DH$3:$DH206,$D$3:$D206,D206)</f>
        <v>-6650.6966098830017</v>
      </c>
      <c r="DJ206" s="76">
        <f t="shared" ref="DJ206:DJ228" si="392">SUM(DH195:DH206)</f>
        <v>-6650.6966098830017</v>
      </c>
      <c r="DK206" s="76">
        <f t="shared" si="376"/>
        <v>-395.05415361011109</v>
      </c>
      <c r="DL206" s="40">
        <f t="shared" si="300"/>
        <v>-1049.8752067494381</v>
      </c>
      <c r="DM206" s="73">
        <f t="shared" si="320"/>
        <v>0.19969668205528657</v>
      </c>
      <c r="DN206" s="73">
        <f t="shared" si="320"/>
        <v>1.2042294498870656</v>
      </c>
      <c r="DO206" s="73">
        <f t="shared" si="320"/>
        <v>1.2042294498870656</v>
      </c>
      <c r="DP206" s="77">
        <f t="shared" si="377"/>
        <v>-1.0765293211024021</v>
      </c>
      <c r="DQ206" s="264">
        <f t="shared" si="301"/>
        <v>-2.8099774137292122</v>
      </c>
      <c r="DR206" s="82">
        <f t="shared" si="378"/>
        <v>-2522.2055018240003</v>
      </c>
      <c r="DS206" s="82">
        <f t="shared" si="302"/>
        <v>-4689.1318677120007</v>
      </c>
      <c r="DT206" s="82">
        <f t="shared" si="379"/>
        <v>-1.0656538568271383</v>
      </c>
      <c r="DU206" s="264">
        <f t="shared" si="303"/>
        <v>-1.9811991752395386</v>
      </c>
      <c r="DV206" s="70">
        <v>2470.3534936770002</v>
      </c>
      <c r="DW206" s="70">
        <v>2724.6396591389998</v>
      </c>
      <c r="DX206" s="217">
        <v>106.1</v>
      </c>
      <c r="DY206" s="218">
        <f t="shared" si="380"/>
        <v>2588.9922002214894</v>
      </c>
      <c r="DZ206" s="218">
        <f t="shared" si="304"/>
        <v>32129.862367069822</v>
      </c>
      <c r="EA206" s="71">
        <f t="shared" si="325"/>
        <v>6.2131956490909523E-3</v>
      </c>
      <c r="EB206" s="219">
        <f t="shared" si="381"/>
        <v>1620.2342189236572</v>
      </c>
      <c r="EC206" s="219">
        <f t="shared" si="305"/>
        <v>22523.039090632476</v>
      </c>
      <c r="ED206" s="71">
        <f t="shared" si="326"/>
        <v>-8.4442677771811026E-3</v>
      </c>
      <c r="EE206" s="219">
        <f t="shared" si="382"/>
        <v>3952.4308748953822</v>
      </c>
      <c r="EF206" s="219">
        <f t="shared" si="306"/>
        <v>31820.064460293539</v>
      </c>
      <c r="EG206" s="71">
        <f t="shared" si="327"/>
        <v>5.231846648087557E-2</v>
      </c>
      <c r="EH206" s="219">
        <f t="shared" si="383"/>
        <v>1038.0181712101794</v>
      </c>
      <c r="EI206" s="219">
        <f t="shared" si="307"/>
        <v>6624.6846048229172</v>
      </c>
      <c r="EJ206" s="74">
        <f t="shared" si="328"/>
        <v>0.42974235011254014</v>
      </c>
    </row>
    <row r="207" spans="1:140">
      <c r="A207" s="72">
        <v>43831</v>
      </c>
      <c r="B207" s="87">
        <f t="shared" si="330"/>
        <v>1</v>
      </c>
      <c r="C207" t="str">
        <f t="shared" si="388"/>
        <v>Enero</v>
      </c>
      <c r="D207">
        <f t="shared" si="384"/>
        <v>2020</v>
      </c>
      <c r="E207" s="65">
        <f t="shared" si="389"/>
        <v>239914.72879376091</v>
      </c>
      <c r="F207" s="65">
        <f t="shared" si="333"/>
        <v>6515.7597727272723</v>
      </c>
      <c r="G207" s="40">
        <f t="shared" si="334"/>
        <v>2524.8434527580002</v>
      </c>
      <c r="H207" s="78">
        <f t="shared" si="385"/>
        <v>1.0523920167187584</v>
      </c>
      <c r="I207" s="78">
        <f>SUMIFS($G$3:$G207,$D$3:$D207,D207)</f>
        <v>2524.8434527580002</v>
      </c>
      <c r="J207" s="14">
        <f t="shared" ref="J207:J218" si="393">SUM(G196:G207)</f>
        <v>33414.816412988002</v>
      </c>
      <c r="K207" s="14">
        <f t="shared" ref="K207:K270" si="394">J207/E207*100</f>
        <v>13.927788669328656</v>
      </c>
      <c r="L207" s="71">
        <f t="shared" si="308"/>
        <v>-7.9446616387900848E-2</v>
      </c>
      <c r="M207" s="71">
        <f t="shared" si="309"/>
        <v>-7.9446616387900848E-2</v>
      </c>
      <c r="N207" s="71">
        <f t="shared" si="321"/>
        <v>1.6401998620893421E-2</v>
      </c>
      <c r="O207" s="78">
        <f t="shared" si="335"/>
        <v>1987.3436059480002</v>
      </c>
      <c r="P207" s="78">
        <f t="shared" si="336"/>
        <v>0.82835414730055623</v>
      </c>
      <c r="Q207" s="78">
        <f>SUMIFS($O$3:$O207,$D$3:$D207,D207)</f>
        <v>1987.3436059480002</v>
      </c>
      <c r="R207" s="14">
        <f t="shared" si="390"/>
        <v>23715.278247245999</v>
      </c>
      <c r="S207" s="71">
        <f t="shared" si="310"/>
        <v>7.4633984764652439E-2</v>
      </c>
      <c r="T207" s="71">
        <f t="shared" si="311"/>
        <v>7.4633984764652439E-2</v>
      </c>
      <c r="U207" s="71">
        <f t="shared" si="311"/>
        <v>2.5966561846418212E-2</v>
      </c>
      <c r="V207" s="78">
        <v>1086.5320040129998</v>
      </c>
      <c r="W207" s="14">
        <f t="shared" ref="W207:W218" si="395">SUM(V196:V207)</f>
        <v>13963.778193781998</v>
      </c>
      <c r="X207" s="71">
        <f t="shared" si="322"/>
        <v>8.9082624494242646E-2</v>
      </c>
      <c r="Y207" s="71">
        <f t="shared" si="312"/>
        <v>4.1782063486943466E-2</v>
      </c>
      <c r="Z207" s="78">
        <v>864.23898674099996</v>
      </c>
      <c r="AA207" s="14">
        <f t="shared" ref="AA207:AA226" si="396">SUM(Z196:Z207)</f>
        <v>9735.7220169430002</v>
      </c>
      <c r="AB207" s="71">
        <f t="shared" si="323"/>
        <v>-4.6527046014292806E-2</v>
      </c>
      <c r="AC207" s="71">
        <f t="shared" si="313"/>
        <v>0.13186962799881585</v>
      </c>
      <c r="AD207" s="78">
        <v>682.71072306300005</v>
      </c>
      <c r="AE207" s="78">
        <v>429.52920665300002</v>
      </c>
      <c r="AF207" s="71">
        <f t="shared" si="314"/>
        <v>0.12559463259455117</v>
      </c>
      <c r="AG207" s="71">
        <f t="shared" si="315"/>
        <v>0.11449236207523272</v>
      </c>
      <c r="AH207" s="78">
        <f t="shared" si="337"/>
        <v>152.482808861</v>
      </c>
      <c r="AI207" s="78">
        <f t="shared" si="338"/>
        <v>6.3557085314290787E-2</v>
      </c>
      <c r="AJ207" s="78">
        <f t="shared" si="339"/>
        <v>68.606051839000003</v>
      </c>
      <c r="AK207" s="78">
        <f t="shared" si="340"/>
        <v>2.8596015002470384E-2</v>
      </c>
      <c r="AL207" s="78">
        <f t="shared" si="341"/>
        <v>316.41098610999995</v>
      </c>
      <c r="AM207" s="78">
        <f t="shared" si="342"/>
        <v>48.560873504635239</v>
      </c>
      <c r="AN207" s="78">
        <v>148.70394378200001</v>
      </c>
      <c r="AO207" s="78">
        <f t="shared" si="343"/>
        <v>22.82219556411879</v>
      </c>
      <c r="AP207" s="82">
        <f>SUMIFS($AO$3:$AO207,$D$3:$D207,D207)</f>
        <v>22.82219556411879</v>
      </c>
      <c r="AQ207" s="78">
        <v>0</v>
      </c>
      <c r="AR207" s="78">
        <f t="shared" si="344"/>
        <v>0</v>
      </c>
      <c r="AS207" s="82">
        <f>SUMIFS($AR$3:$AR207,$D$3:$D207,D207)</f>
        <v>0</v>
      </c>
      <c r="AT207" s="78">
        <f t="shared" si="386"/>
        <v>167.70704232799994</v>
      </c>
      <c r="AU207" s="80">
        <f t="shared" si="345"/>
        <v>148.70394378200001</v>
      </c>
      <c r="AV207" s="40">
        <f t="shared" si="346"/>
        <v>2401.9889045110003</v>
      </c>
      <c r="AW207" s="78">
        <f t="shared" si="347"/>
        <v>1.0011844277288344</v>
      </c>
      <c r="AX207" s="77">
        <f>SUMIFS($AV$3:$AV207,$D$3:$D207,D207)</f>
        <v>2401.9889045110003</v>
      </c>
      <c r="AY207" s="14">
        <f t="shared" ref="AY207:AY228" si="397">SUM(AV196:AV207)</f>
        <v>33489.891698330001</v>
      </c>
      <c r="AZ207" s="67">
        <f t="shared" ref="AZ207:AZ270" si="398">AY207/E207*100</f>
        <v>13.959081156338293</v>
      </c>
      <c r="BA207" s="262">
        <f t="shared" si="348"/>
        <v>2265.9420227350001</v>
      </c>
      <c r="BB207" s="262">
        <f t="shared" si="349"/>
        <v>0.94447807941082396</v>
      </c>
      <c r="BC207" s="262">
        <f t="shared" ref="BC207:BC270" si="399">SUM(BA196:BA207)</f>
        <v>30927.683775332</v>
      </c>
      <c r="BD207" s="262">
        <f t="shared" ref="BD207:BD270" si="400">BC207/E207*100</f>
        <v>12.891115076939908</v>
      </c>
      <c r="BE207" s="260">
        <f t="shared" si="350"/>
        <v>2130.5899068600002</v>
      </c>
      <c r="BF207" s="260">
        <f t="shared" si="351"/>
        <v>0.88806131977479785</v>
      </c>
      <c r="BG207" s="260">
        <f t="shared" ref="BG207:BG270" si="401">SUM(BE196:BE207)</f>
        <v>28966.485323588997</v>
      </c>
      <c r="BH207" s="260">
        <f t="shared" ref="BH207:BH270" si="402">BG207/E207*100</f>
        <v>12.073658615803284</v>
      </c>
      <c r="BI207" s="71">
        <f t="shared" si="316"/>
        <v>7.1913329950744842E-2</v>
      </c>
      <c r="BJ207" s="71">
        <f t="shared" ref="BJ207:BJ215" si="403">IFERROR(AX207/AX195-1,0)</f>
        <v>7.1913329950744842E-2</v>
      </c>
      <c r="BK207" s="71">
        <f t="shared" si="329"/>
        <v>7.3105365463011829E-2</v>
      </c>
      <c r="BL207" s="67">
        <f t="shared" si="352"/>
        <v>1256.0337295929999</v>
      </c>
      <c r="BM207" s="78">
        <f>SUMIFS($BL$3:$BL207,$D$3:$D207,D207)</f>
        <v>1256.0337295929999</v>
      </c>
      <c r="BN207" s="14">
        <f t="shared" ref="BN207:BN228" si="404">SUM(BL196:BL207)</f>
        <v>16523.128972106999</v>
      </c>
      <c r="BO207" s="71">
        <f t="shared" si="317"/>
        <v>7.8654035020004009E-2</v>
      </c>
      <c r="BP207" s="71">
        <f t="shared" si="317"/>
        <v>7.8654035020004009E-2</v>
      </c>
      <c r="BQ207" s="71">
        <f t="shared" si="317"/>
        <v>8.1494047247422596E-2</v>
      </c>
      <c r="BR207" s="78">
        <v>938.335097443</v>
      </c>
      <c r="BS207" s="78">
        <f t="shared" si="387"/>
        <v>317.69863214999987</v>
      </c>
      <c r="BT207" s="67">
        <f t="shared" si="353"/>
        <v>166.35886689699998</v>
      </c>
      <c r="BU207" s="67">
        <f t="shared" si="354"/>
        <v>135.35211587500001</v>
      </c>
      <c r="BV207" s="78">
        <f t="shared" si="355"/>
        <v>20.773036544646317</v>
      </c>
      <c r="BW207" s="78">
        <f t="shared" si="356"/>
        <v>5.6416759636026104E-2</v>
      </c>
      <c r="BX207" s="78">
        <f t="shared" ref="BX207:BX268" si="405">SUM(BU196:BU207)</f>
        <v>1961.1984517430001</v>
      </c>
      <c r="BY207" s="67">
        <f t="shared" si="357"/>
        <v>305.35630844599996</v>
      </c>
      <c r="BZ207" s="67">
        <f t="shared" si="358"/>
        <v>497.644703252</v>
      </c>
      <c r="CA207" s="67">
        <f t="shared" si="359"/>
        <v>41.243180448000004</v>
      </c>
      <c r="CB207" s="40">
        <f t="shared" si="360"/>
        <v>122.85454824699991</v>
      </c>
      <c r="CC207" s="76">
        <f>SUMIFS($CB$3:$CB207,$D$3:$D207,D207)</f>
        <v>122.85454824699991</v>
      </c>
      <c r="CD207" s="40">
        <f t="shared" si="391"/>
        <v>-75.075285341999916</v>
      </c>
      <c r="CE207" s="73">
        <f t="shared" si="318"/>
        <v>-0.75522244076363654</v>
      </c>
      <c r="CF207" s="73">
        <f t="shared" si="318"/>
        <v>-0.75522244076363654</v>
      </c>
      <c r="CG207" s="73">
        <f t="shared" si="318"/>
        <v>-1.0450307576665141</v>
      </c>
      <c r="CH207" s="78">
        <f t="shared" si="361"/>
        <v>18.854984304551369</v>
      </c>
      <c r="CI207" s="78">
        <f t="shared" si="362"/>
        <v>5.1207588989923988E-2</v>
      </c>
      <c r="CJ207" s="14">
        <f t="shared" ref="CJ207:CJ255" si="406">SUM(CH196:CH207)</f>
        <v>-8.8291658335354093</v>
      </c>
      <c r="CK207" s="264">
        <f t="shared" ref="CK207:CK270" si="407">CD207/E207*100</f>
        <v>-3.1292487009639686E-2</v>
      </c>
      <c r="CL207" s="82">
        <f t="shared" si="363"/>
        <v>258.20666412199989</v>
      </c>
      <c r="CM207" s="82">
        <f t="shared" si="364"/>
        <v>0.10762434862595009</v>
      </c>
      <c r="CN207" s="40">
        <f t="shared" si="365"/>
        <v>192.15273772799995</v>
      </c>
      <c r="CO207" s="76">
        <f>SUMIFS($CN$3:$CN207,$D$3:$D207,D207)</f>
        <v>192.15273772799995</v>
      </c>
      <c r="CP207" s="40">
        <f t="shared" ref="CP207:CP228" si="408">SUM(CN196:CN207)</f>
        <v>7031.9390765700009</v>
      </c>
      <c r="CQ207" s="73">
        <f t="shared" si="319"/>
        <v>0.6725912478520768</v>
      </c>
      <c r="CR207" s="73">
        <f t="shared" si="319"/>
        <v>0.6725912478520768</v>
      </c>
      <c r="CS207" s="73">
        <f t="shared" si="319"/>
        <v>0.50612263730918405</v>
      </c>
      <c r="CT207" s="76">
        <f t="shared" si="366"/>
        <v>29.490457664244339</v>
      </c>
      <c r="CU207" s="76">
        <f t="shared" si="367"/>
        <v>8.0092097177235491E-2</v>
      </c>
      <c r="CV207" s="76">
        <f t="shared" si="368"/>
        <v>8.0092097177235491E-2</v>
      </c>
      <c r="CW207" s="40">
        <f t="shared" ref="CW207:CW270" si="409">SUM(CT196:CT207)</f>
        <v>1115.771037982598</v>
      </c>
      <c r="CX207" s="267">
        <f t="shared" ref="CX207:CX270" si="410">CP207/E207*100</f>
        <v>2.9310159955268529</v>
      </c>
      <c r="CY207" s="78">
        <v>115.315059572</v>
      </c>
      <c r="CZ207" s="78">
        <f t="shared" si="369"/>
        <v>17.69786849028246</v>
      </c>
      <c r="DA207" s="67">
        <f t="shared" ref="DA207:DA265" si="411">SUM(CZ196:CZ207)</f>
        <v>848.9840174717524</v>
      </c>
      <c r="DB207" s="78">
        <f>'Situfin serie mensual'!GX77</f>
        <v>0</v>
      </c>
      <c r="DC207" s="78">
        <f t="shared" si="370"/>
        <v>0</v>
      </c>
      <c r="DD207" s="78">
        <f t="shared" si="371"/>
        <v>76.837678155999953</v>
      </c>
      <c r="DE207" s="78">
        <f t="shared" si="372"/>
        <v>11.792589173961879</v>
      </c>
      <c r="DF207" s="82">
        <f t="shared" si="373"/>
        <v>2594.1416422390002</v>
      </c>
      <c r="DG207" s="82">
        <f t="shared" si="374"/>
        <v>1.0812765249060698</v>
      </c>
      <c r="DH207" s="40">
        <f t="shared" si="375"/>
        <v>-69.298189481000037</v>
      </c>
      <c r="DI207" s="76">
        <f>SUMIFS($DH$3:$DH207,$D$3:$D207,D207)</f>
        <v>-69.298189481000037</v>
      </c>
      <c r="DJ207" s="76">
        <f t="shared" si="392"/>
        <v>-7107.0143619120008</v>
      </c>
      <c r="DK207" s="76">
        <f t="shared" si="376"/>
        <v>-10.635473359692972</v>
      </c>
      <c r="DL207" s="40">
        <f t="shared" ref="DL207:DL228" si="412">SUM(DK196:DK207)</f>
        <v>-1124.6002038161334</v>
      </c>
      <c r="DM207" s="73">
        <f t="shared" si="320"/>
        <v>-1.1790560379552013</v>
      </c>
      <c r="DN207" s="73">
        <f t="shared" si="320"/>
        <v>-1.1790560379552013</v>
      </c>
      <c r="DO207" s="73">
        <f t="shared" si="320"/>
        <v>1.3676615984372602</v>
      </c>
      <c r="DP207" s="78">
        <f t="shared" si="377"/>
        <v>-2.8884508187311492E-2</v>
      </c>
      <c r="DQ207" s="264">
        <f t="shared" ref="DQ207:DQ270" si="413">DJ207/E207*100</f>
        <v>-2.9623084825364927</v>
      </c>
      <c r="DR207" s="82">
        <f t="shared" si="378"/>
        <v>66.053926393999973</v>
      </c>
      <c r="DS207" s="82">
        <f t="shared" ref="DS207:DS228" si="414">SUM(DR196:DR207)</f>
        <v>-5145.8159101690007</v>
      </c>
      <c r="DT207" s="82">
        <f t="shared" si="379"/>
        <v>2.7532251448714611E-2</v>
      </c>
      <c r="DU207" s="264">
        <f t="shared" ref="DU207:DU270" si="415">DS207/E207*100</f>
        <v>-2.1448520213998719</v>
      </c>
      <c r="DV207" s="70">
        <v>1240.8972521000001</v>
      </c>
      <c r="DW207" s="70">
        <v>1370.2931274770001</v>
      </c>
      <c r="DX207" s="217">
        <v>106.1</v>
      </c>
      <c r="DY207" s="218">
        <f t="shared" si="380"/>
        <v>2379.6828018454294</v>
      </c>
      <c r="DZ207" s="218">
        <f t="shared" ref="DZ207:DZ255" si="416">SUM(DY196:DY207)</f>
        <v>31851.846249062539</v>
      </c>
      <c r="EA207" s="71">
        <f t="shared" si="325"/>
        <v>-1.1030496319516025E-2</v>
      </c>
      <c r="EB207" s="218">
        <f t="shared" si="381"/>
        <v>1873.0853967464657</v>
      </c>
      <c r="EC207" s="218">
        <f t="shared" ref="EC207:EC255" si="417">SUM(EB196:EB207)</f>
        <v>22604.14640395646</v>
      </c>
      <c r="ED207" s="71">
        <f t="shared" si="326"/>
        <v>-2.0396965060203165E-3</v>
      </c>
      <c r="EE207" s="218">
        <f t="shared" si="382"/>
        <v>2263.8915216880305</v>
      </c>
      <c r="EF207" s="218">
        <f t="shared" ref="EF207:EF255" si="418">SUM(EE196:EE207)</f>
        <v>31912.597007922457</v>
      </c>
      <c r="EG207" s="71">
        <f t="shared" si="327"/>
        <v>4.3968097373153991E-2</v>
      </c>
      <c r="EH207" s="218">
        <f t="shared" si="383"/>
        <v>181.10531359849196</v>
      </c>
      <c r="EI207" s="219">
        <f t="shared" ref="EI207:EI233" si="419">SUM(EH196:EH207)</f>
        <v>6694.4689285851691</v>
      </c>
      <c r="EJ207" s="74">
        <f t="shared" si="328"/>
        <v>0.46418944044741095</v>
      </c>
    </row>
    <row r="208" spans="1:140">
      <c r="A208" s="192">
        <v>43862</v>
      </c>
      <c r="B208" s="190">
        <f t="shared" si="330"/>
        <v>2</v>
      </c>
      <c r="C208" t="str">
        <f t="shared" si="388"/>
        <v>Febrero</v>
      </c>
      <c r="D208">
        <f t="shared" si="384"/>
        <v>2020</v>
      </c>
      <c r="E208" s="65">
        <f t="shared" si="389"/>
        <v>239914.72879376091</v>
      </c>
      <c r="F208" s="65">
        <f t="shared" si="333"/>
        <v>6521.4484999999995</v>
      </c>
      <c r="G208" s="40">
        <f t="shared" si="334"/>
        <v>2807.4076824540002</v>
      </c>
      <c r="H208" s="78">
        <f t="shared" si="385"/>
        <v>1.1701689581831993</v>
      </c>
      <c r="I208" s="78">
        <f>SUMIFS($G$3:$G208,$D$3:$D208,D208)</f>
        <v>5332.251135212</v>
      </c>
      <c r="J208" s="14">
        <f t="shared" si="393"/>
        <v>33564.047182527</v>
      </c>
      <c r="K208" s="14">
        <f t="shared" si="394"/>
        <v>13.989990256654824</v>
      </c>
      <c r="L208" s="71">
        <f t="shared" si="308"/>
        <v>-1.2714692134215055E-2</v>
      </c>
      <c r="M208" s="71">
        <f t="shared" si="309"/>
        <v>5.6140269977497992E-2</v>
      </c>
      <c r="N208" s="71">
        <f t="shared" si="321"/>
        <v>1.7389586450178296E-3</v>
      </c>
      <c r="O208" s="78">
        <f t="shared" si="335"/>
        <v>1689.8486228659999</v>
      </c>
      <c r="P208" s="78">
        <f t="shared" si="336"/>
        <v>0.70435384745329788</v>
      </c>
      <c r="Q208" s="78">
        <f>SUMIFS($O$3:$O208,$D$3:$D208,D208)</f>
        <v>3677.1922288140004</v>
      </c>
      <c r="R208" s="14">
        <f t="shared" si="390"/>
        <v>23810.080449303001</v>
      </c>
      <c r="S208" s="71">
        <f t="shared" ref="S208:S215" si="420">IFERROR(O208/O196-1,0)</f>
        <v>5.9435387472244861E-2</v>
      </c>
      <c r="T208" s="71">
        <f t="shared" ref="T208:U215" si="421">IFERROR(Q208/Q196-1,0)</f>
        <v>6.7595692224536874E-2</v>
      </c>
      <c r="U208" s="71">
        <f t="shared" si="421"/>
        <v>2.300936066876802E-2</v>
      </c>
      <c r="V208" s="78">
        <v>940.20620885400012</v>
      </c>
      <c r="W208" s="14">
        <f t="shared" si="395"/>
        <v>14026.357600081999</v>
      </c>
      <c r="X208" s="71">
        <f t="shared" si="322"/>
        <v>8.2172165180851797E-2</v>
      </c>
      <c r="Y208" s="71">
        <f t="shared" ref="Y208:Y218" si="422">IFERROR(V208/V196-1,0)</f>
        <v>7.1305258816032779E-2</v>
      </c>
      <c r="Z208" s="78">
        <v>784.50168923500007</v>
      </c>
      <c r="AA208" s="14">
        <f t="shared" si="396"/>
        <v>9764.236345968</v>
      </c>
      <c r="AB208" s="71">
        <f t="shared" si="323"/>
        <v>-4.2823900736070675E-2</v>
      </c>
      <c r="AC208" s="71">
        <f t="shared" ref="AC208:AC215" si="423">IFERROR(Z208/Z196-1,0)</f>
        <v>3.771799705365364E-2</v>
      </c>
      <c r="AD208" s="78">
        <v>589.11294299899998</v>
      </c>
      <c r="AE208" s="78">
        <v>357.85792651399998</v>
      </c>
      <c r="AF208" s="71">
        <f t="shared" ref="AF208:AF223" si="424">IFERROR(AD208/AD196-1,0)</f>
        <v>-4.0248787081715864E-3</v>
      </c>
      <c r="AG208" s="71">
        <f t="shared" ref="AG208:AG223" si="425">IFERROR(AE208/AE196-1,0)</f>
        <v>-3.8399761191155402E-2</v>
      </c>
      <c r="AH208" s="78">
        <f t="shared" si="337"/>
        <v>509.97408698000004</v>
      </c>
      <c r="AI208" s="78">
        <f t="shared" si="338"/>
        <v>0.21256472645261876</v>
      </c>
      <c r="AJ208" s="78">
        <f t="shared" si="339"/>
        <v>118.68321391800001</v>
      </c>
      <c r="AK208" s="78">
        <f t="shared" si="340"/>
        <v>4.9468915274486651E-2</v>
      </c>
      <c r="AL208" s="78">
        <f t="shared" si="341"/>
        <v>488.90175869000001</v>
      </c>
      <c r="AM208" s="78">
        <f t="shared" si="342"/>
        <v>74.968277168791573</v>
      </c>
      <c r="AN208" s="78">
        <v>362.57187251200003</v>
      </c>
      <c r="AO208" s="78">
        <f t="shared" si="343"/>
        <v>55.596831365301753</v>
      </c>
      <c r="AP208" s="82">
        <f>SUMIFS($AO$3:$AO208,$D$3:$D208,D208)</f>
        <v>78.419026929420539</v>
      </c>
      <c r="AQ208" s="78">
        <v>0</v>
      </c>
      <c r="AR208" s="78">
        <f t="shared" si="344"/>
        <v>0</v>
      </c>
      <c r="AS208" s="82">
        <f>SUMIFS($AR$3:$AR208,$D$3:$D208,D208)</f>
        <v>0</v>
      </c>
      <c r="AT208" s="78">
        <f t="shared" si="386"/>
        <v>126.32988617799998</v>
      </c>
      <c r="AU208" s="80">
        <f t="shared" si="345"/>
        <v>362.57187251200003</v>
      </c>
      <c r="AV208" s="40">
        <f t="shared" si="346"/>
        <v>2714.0074014949996</v>
      </c>
      <c r="AW208" s="78">
        <f t="shared" si="347"/>
        <v>1.131238342531298</v>
      </c>
      <c r="AX208" s="77">
        <f>SUMIFS($AV$3:$AV208,$D$3:$D208,D208)</f>
        <v>5115.9963060059999</v>
      </c>
      <c r="AY208" s="14">
        <f t="shared" si="397"/>
        <v>33565.550987473995</v>
      </c>
      <c r="AZ208" s="67">
        <f t="shared" si="398"/>
        <v>13.99061706475225</v>
      </c>
      <c r="BA208" s="262">
        <f t="shared" si="348"/>
        <v>2606.7574671979996</v>
      </c>
      <c r="BB208" s="262">
        <f t="shared" si="349"/>
        <v>1.0865349869531602</v>
      </c>
      <c r="BC208" s="262">
        <f t="shared" si="399"/>
        <v>31167.640746966998</v>
      </c>
      <c r="BD208" s="262">
        <f t="shared" si="400"/>
        <v>12.99113268437962</v>
      </c>
      <c r="BE208" s="260">
        <f t="shared" si="350"/>
        <v>2288.9521900539999</v>
      </c>
      <c r="BF208" s="260">
        <f t="shared" si="351"/>
        <v>0.95406905676960885</v>
      </c>
      <c r="BG208" s="260">
        <f t="shared" si="401"/>
        <v>29090.945935374999</v>
      </c>
      <c r="BH208" s="260">
        <f t="shared" si="402"/>
        <v>12.125535635781075</v>
      </c>
      <c r="BI208" s="71">
        <f t="shared" si="316"/>
        <v>2.8676765128078818E-2</v>
      </c>
      <c r="BJ208" s="71">
        <f t="shared" si="403"/>
        <v>4.8533814954526244E-2</v>
      </c>
      <c r="BK208" s="71">
        <f t="shared" si="329"/>
        <v>7.6990793756782416E-2</v>
      </c>
      <c r="BL208" s="67">
        <f t="shared" si="352"/>
        <v>1319.5625471020001</v>
      </c>
      <c r="BM208" s="78">
        <f>SUMIFS($BL$3:$BL208,$D$3:$D208,D208)</f>
        <v>2575.5962766949997</v>
      </c>
      <c r="BN208" s="14">
        <f t="shared" si="404"/>
        <v>16617.807142156998</v>
      </c>
      <c r="BO208" s="71">
        <f t="shared" ref="BO208:BQ215" si="426">IFERROR(BL208/BL196-1,0)</f>
        <v>7.7295597710101971E-2</v>
      </c>
      <c r="BP208" s="71">
        <f t="shared" si="426"/>
        <v>7.7957635279007009E-2</v>
      </c>
      <c r="BQ208" s="71">
        <f t="shared" si="426"/>
        <v>8.378473160317812E-2</v>
      </c>
      <c r="BR208" s="78">
        <v>946.25121296700001</v>
      </c>
      <c r="BS208" s="78">
        <f t="shared" si="387"/>
        <v>373.31133413500004</v>
      </c>
      <c r="BT208" s="67">
        <f t="shared" si="353"/>
        <v>254.88371343099999</v>
      </c>
      <c r="BU208" s="67">
        <f t="shared" si="354"/>
        <v>317.80527714399994</v>
      </c>
      <c r="BV208" s="78">
        <f t="shared" si="355"/>
        <v>48.73231416977378</v>
      </c>
      <c r="BW208" s="78">
        <f t="shared" si="356"/>
        <v>0.13246593018355138</v>
      </c>
      <c r="BX208" s="78">
        <f t="shared" si="405"/>
        <v>2076.6948115919995</v>
      </c>
      <c r="BY208" s="67">
        <f t="shared" si="357"/>
        <v>318.92269044900002</v>
      </c>
      <c r="BZ208" s="67">
        <f t="shared" si="358"/>
        <v>461.07844755899998</v>
      </c>
      <c r="CA208" s="67">
        <f t="shared" si="359"/>
        <v>41.754725809999996</v>
      </c>
      <c r="CB208" s="40">
        <f t="shared" si="360"/>
        <v>93.400280959000611</v>
      </c>
      <c r="CC208" s="76">
        <f>SUMIFS($CB$3:$CB208,$D$3:$D208,D208)</f>
        <v>216.25482920600052</v>
      </c>
      <c r="CD208" s="40">
        <f t="shared" si="391"/>
        <v>-1.5038049469994803</v>
      </c>
      <c r="CE208" s="73">
        <f t="shared" si="318"/>
        <v>3.7103343773890094</v>
      </c>
      <c r="CF208" s="73">
        <f t="shared" si="318"/>
        <v>-0.58550561438121562</v>
      </c>
      <c r="CG208" s="73">
        <f t="shared" si="318"/>
        <v>-1.0006427258197452</v>
      </c>
      <c r="CH208" s="78">
        <f t="shared" si="361"/>
        <v>14.322014650426299</v>
      </c>
      <c r="CI208" s="78">
        <f t="shared" si="362"/>
        <v>3.8930615651901368E-2</v>
      </c>
      <c r="CJ208" s="14">
        <f t="shared" si="406"/>
        <v>2.2201951813890357</v>
      </c>
      <c r="CK208" s="264">
        <f t="shared" si="407"/>
        <v>-6.2680809742706692E-4</v>
      </c>
      <c r="CL208" s="82">
        <f t="shared" si="363"/>
        <v>411.20555810300056</v>
      </c>
      <c r="CM208" s="82">
        <f t="shared" si="364"/>
        <v>0.17139654583545275</v>
      </c>
      <c r="CN208" s="40">
        <f t="shared" si="365"/>
        <v>329.84726874999996</v>
      </c>
      <c r="CO208" s="76">
        <f>SUMIFS($CN$3:$CN208,$D$3:$D208,D208)</f>
        <v>522.00000647799993</v>
      </c>
      <c r="CP208" s="40">
        <f t="shared" si="408"/>
        <v>7159.6163457170005</v>
      </c>
      <c r="CQ208" s="73">
        <f t="shared" si="319"/>
        <v>0.63153420090873547</v>
      </c>
      <c r="CR208" s="73">
        <f t="shared" si="319"/>
        <v>0.64641109397171337</v>
      </c>
      <c r="CS208" s="73">
        <f t="shared" si="319"/>
        <v>0.5117054375731096</v>
      </c>
      <c r="CT208" s="76">
        <f t="shared" si="366"/>
        <v>50.578835169824607</v>
      </c>
      <c r="CU208" s="76">
        <f t="shared" si="367"/>
        <v>0.13748521001957667</v>
      </c>
      <c r="CV208" s="76">
        <f t="shared" si="368"/>
        <v>0.21757730719681218</v>
      </c>
      <c r="CW208" s="40">
        <f t="shared" si="409"/>
        <v>1132.9826312935584</v>
      </c>
      <c r="CX208" s="267">
        <f t="shared" si="410"/>
        <v>2.9842337657691944</v>
      </c>
      <c r="CY208" s="78">
        <v>250.07881426700001</v>
      </c>
      <c r="CZ208" s="78">
        <f t="shared" si="369"/>
        <v>38.347127063412373</v>
      </c>
      <c r="DA208" s="67">
        <f t="shared" si="411"/>
        <v>862.42878362265162</v>
      </c>
      <c r="DB208" s="78">
        <f>'Situfin serie mensual'!GY77</f>
        <v>0</v>
      </c>
      <c r="DC208" s="78">
        <f t="shared" si="370"/>
        <v>0</v>
      </c>
      <c r="DD208" s="78">
        <f t="shared" si="371"/>
        <v>79.768454482999942</v>
      </c>
      <c r="DE208" s="78">
        <f t="shared" si="372"/>
        <v>12.23170810641224</v>
      </c>
      <c r="DF208" s="82">
        <f t="shared" si="373"/>
        <v>3043.8546702449994</v>
      </c>
      <c r="DG208" s="82">
        <f t="shared" si="374"/>
        <v>1.2687235525508747</v>
      </c>
      <c r="DH208" s="40">
        <f t="shared" si="375"/>
        <v>-236.44698779099934</v>
      </c>
      <c r="DI208" s="76">
        <f>SUMIFS($DH$3:$DH208,$D$3:$D208,D208)</f>
        <v>-305.74517727199941</v>
      </c>
      <c r="DJ208" s="76">
        <f t="shared" si="392"/>
        <v>-7161.1201506640009</v>
      </c>
      <c r="DK208" s="76">
        <f t="shared" si="376"/>
        <v>-36.256820519398318</v>
      </c>
      <c r="DL208" s="40">
        <f t="shared" si="412"/>
        <v>-1130.7624361121696</v>
      </c>
      <c r="DM208" s="73">
        <f t="shared" si="320"/>
        <v>0.29672827115953759</v>
      </c>
      <c r="DN208" s="73">
        <f t="shared" si="320"/>
        <v>-2.4937835735556662</v>
      </c>
      <c r="DO208" s="73">
        <f t="shared" si="320"/>
        <v>1.9882967411968906</v>
      </c>
      <c r="DP208" s="78">
        <f t="shared" si="377"/>
        <v>-9.8554594367675288E-2</v>
      </c>
      <c r="DQ208" s="264">
        <f t="shared" si="413"/>
        <v>-2.9848605738666216</v>
      </c>
      <c r="DR208" s="82">
        <f t="shared" si="378"/>
        <v>81.3582893530006</v>
      </c>
      <c r="DS208" s="82">
        <f t="shared" si="414"/>
        <v>-5084.4253390720005</v>
      </c>
      <c r="DT208" s="82">
        <f t="shared" si="379"/>
        <v>3.3911335815876076E-2</v>
      </c>
      <c r="DU208" s="264">
        <f t="shared" si="415"/>
        <v>-2.1192635252680758</v>
      </c>
      <c r="DV208" s="70">
        <v>1308.22265769</v>
      </c>
      <c r="DW208" s="70">
        <v>1444.3100956789999</v>
      </c>
      <c r="DX208" s="217">
        <v>106.3</v>
      </c>
      <c r="DY208" s="218">
        <f t="shared" si="380"/>
        <v>2641.0232196180623</v>
      </c>
      <c r="DZ208" s="218">
        <f t="shared" si="416"/>
        <v>31932.005390727805</v>
      </c>
      <c r="EA208" s="71">
        <f t="shared" si="325"/>
        <v>-2.5335549026860416E-2</v>
      </c>
      <c r="EB208" s="218">
        <f t="shared" si="381"/>
        <v>1589.6976696763875</v>
      </c>
      <c r="EC208" s="218">
        <f t="shared" si="417"/>
        <v>22657.190489038439</v>
      </c>
      <c r="ED208" s="71">
        <f t="shared" si="326"/>
        <v>-4.8258576240575168E-3</v>
      </c>
      <c r="EE208" s="218">
        <f t="shared" si="382"/>
        <v>2553.1584209736593</v>
      </c>
      <c r="EF208" s="218">
        <f t="shared" si="418"/>
        <v>31923.99424166009</v>
      </c>
      <c r="EG208" s="71">
        <f t="shared" si="327"/>
        <v>4.8104252308958539E-2</v>
      </c>
      <c r="EH208" s="218">
        <f t="shared" si="383"/>
        <v>310.29846542803386</v>
      </c>
      <c r="EI208" s="219">
        <f t="shared" si="419"/>
        <v>6809.9986082685009</v>
      </c>
      <c r="EJ208" s="74">
        <f t="shared" si="328"/>
        <v>0.46975740068073701</v>
      </c>
    </row>
    <row r="209" spans="1:140">
      <c r="A209" s="192">
        <v>43891</v>
      </c>
      <c r="B209" s="190">
        <f t="shared" si="330"/>
        <v>3</v>
      </c>
      <c r="C209" t="str">
        <f t="shared" ref="C209:C215" si="427">VLOOKUP(MONTH(A209),Meses,2,0)</f>
        <v>Marzo</v>
      </c>
      <c r="D209">
        <f t="shared" si="384"/>
        <v>2020</v>
      </c>
      <c r="E209" s="65">
        <f t="shared" ref="E209:E215" si="428">VLOOKUP(D209,PIBNOMG,2,0)</f>
        <v>239914.72879376091</v>
      </c>
      <c r="F209" s="65">
        <f t="shared" si="333"/>
        <v>6576.6556818181816</v>
      </c>
      <c r="G209" s="40">
        <f t="shared" si="334"/>
        <v>2723.141181985</v>
      </c>
      <c r="H209" s="78">
        <f t="shared" si="385"/>
        <v>1.1350454370502228</v>
      </c>
      <c r="I209" s="78">
        <f>SUMIFS($G$3:$G209,$D$3:$D209,D209)</f>
        <v>8055.392317197</v>
      </c>
      <c r="J209" s="14">
        <f t="shared" si="393"/>
        <v>33819.544728601002</v>
      </c>
      <c r="K209" s="14">
        <f t="shared" si="394"/>
        <v>14.096485404892947</v>
      </c>
      <c r="L209" s="71">
        <f t="shared" ref="L209:L215" si="429">IFERROR(I209/I197-1,0)</f>
        <v>2.3743397084258655E-2</v>
      </c>
      <c r="M209" s="71">
        <f t="shared" ref="M209:M215" si="430">IFERROR(G209/G197-1,0)</f>
        <v>0.10353907766737791</v>
      </c>
      <c r="N209" s="71">
        <f t="shared" si="321"/>
        <v>2.5759124509858733E-3</v>
      </c>
      <c r="O209" s="78">
        <f t="shared" si="335"/>
        <v>1670.3117746889998</v>
      </c>
      <c r="P209" s="78">
        <f t="shared" si="336"/>
        <v>0.69621060077760311</v>
      </c>
      <c r="Q209" s="78">
        <f>SUMIFS($O$3:$O209,$D$3:$D209,D209)</f>
        <v>5347.5040035029997</v>
      </c>
      <c r="R209" s="14">
        <f t="shared" si="390"/>
        <v>23684.550828708998</v>
      </c>
      <c r="S209" s="71">
        <f t="shared" si="420"/>
        <v>-6.9900170985989996E-2</v>
      </c>
      <c r="T209" s="71">
        <f t="shared" si="421"/>
        <v>2.0475290443782823E-2</v>
      </c>
      <c r="U209" s="71">
        <f t="shared" si="421"/>
        <v>9.7368912423185794E-3</v>
      </c>
      <c r="V209" s="78">
        <v>971.89771959899997</v>
      </c>
      <c r="W209" s="14">
        <f t="shared" si="395"/>
        <v>13944.409117414998</v>
      </c>
      <c r="X209" s="71">
        <f t="shared" si="322"/>
        <v>5.3363915525754146E-2</v>
      </c>
      <c r="Y209" s="71">
        <f t="shared" si="422"/>
        <v>-7.7761330344781943E-2</v>
      </c>
      <c r="Z209" s="78">
        <v>694.19545658900017</v>
      </c>
      <c r="AA209" s="14">
        <f t="shared" si="396"/>
        <v>9717.2444491120004</v>
      </c>
      <c r="AB209" s="71">
        <f t="shared" si="323"/>
        <v>-3.9209676584738284E-2</v>
      </c>
      <c r="AC209" s="71">
        <f t="shared" si="423"/>
        <v>-6.3400834670996553E-2</v>
      </c>
      <c r="AD209" s="78">
        <v>542.21170992499992</v>
      </c>
      <c r="AE209" s="78">
        <v>322.38183989200002</v>
      </c>
      <c r="AF209" s="71">
        <f t="shared" si="424"/>
        <v>-4.3225351094173803E-2</v>
      </c>
      <c r="AG209" s="71">
        <f t="shared" si="425"/>
        <v>-9.4876902259549145E-2</v>
      </c>
      <c r="AH209" s="78">
        <f t="shared" si="337"/>
        <v>96.061613197</v>
      </c>
      <c r="AI209" s="78">
        <f t="shared" si="338"/>
        <v>4.0039898208824823E-2</v>
      </c>
      <c r="AJ209" s="78">
        <f t="shared" si="339"/>
        <v>121.384719627</v>
      </c>
      <c r="AK209" s="78">
        <f t="shared" si="340"/>
        <v>5.0594942727066397E-2</v>
      </c>
      <c r="AL209" s="78">
        <f t="shared" si="341"/>
        <v>835.38307447199998</v>
      </c>
      <c r="AM209" s="78">
        <f t="shared" si="342"/>
        <v>127.02247386639071</v>
      </c>
      <c r="AN209" s="78">
        <v>210.088211398</v>
      </c>
      <c r="AO209" s="78">
        <f t="shared" si="343"/>
        <v>31.944535575856545</v>
      </c>
      <c r="AP209" s="82">
        <f>SUMIFS($AO$3:$AO209,$D$3:$D209,D209)</f>
        <v>110.36356250527709</v>
      </c>
      <c r="AQ209" s="78">
        <v>0</v>
      </c>
      <c r="AR209" s="78">
        <f t="shared" si="344"/>
        <v>0</v>
      </c>
      <c r="AS209" s="82">
        <f>SUMIFS($AR$3:$AR209,$D$3:$D209,D209)</f>
        <v>0</v>
      </c>
      <c r="AT209" s="78">
        <f t="shared" si="386"/>
        <v>625.29486307399998</v>
      </c>
      <c r="AU209" s="80">
        <f t="shared" si="345"/>
        <v>210.088211398</v>
      </c>
      <c r="AV209" s="40">
        <f t="shared" si="346"/>
        <v>3219.5600083220002</v>
      </c>
      <c r="AW209" s="78">
        <f t="shared" si="347"/>
        <v>1.3419601307969911</v>
      </c>
      <c r="AX209" s="77">
        <f>SUMIFS($AV$3:$AV209,$D$3:$D209,D209)</f>
        <v>8335.5563143279996</v>
      </c>
      <c r="AY209" s="14">
        <f t="shared" si="397"/>
        <v>33960.609885211001</v>
      </c>
      <c r="AZ209" s="67">
        <f t="shared" si="398"/>
        <v>14.155283444229358</v>
      </c>
      <c r="BA209" s="262">
        <f t="shared" si="348"/>
        <v>3083.4023201700002</v>
      </c>
      <c r="BB209" s="262">
        <f t="shared" si="349"/>
        <v>1.2852075967460093</v>
      </c>
      <c r="BC209" s="262">
        <f t="shared" si="399"/>
        <v>31792.439520552005</v>
      </c>
      <c r="BD209" s="262">
        <f t="shared" si="400"/>
        <v>13.251558034972458</v>
      </c>
      <c r="BE209" s="260">
        <f t="shared" si="350"/>
        <v>2751.6561878990001</v>
      </c>
      <c r="BF209" s="260">
        <f t="shared" si="351"/>
        <v>1.1469309123844664</v>
      </c>
      <c r="BG209" s="260">
        <f t="shared" si="401"/>
        <v>29586.675706325997</v>
      </c>
      <c r="BH209" s="260">
        <f t="shared" si="402"/>
        <v>12.332163121072796</v>
      </c>
      <c r="BI209" s="71">
        <f t="shared" ref="BI209:BI215" si="431">IFERROR(AV209/AV197-1,0)</f>
        <v>0.13986855811686238</v>
      </c>
      <c r="BJ209" s="71">
        <f t="shared" si="403"/>
        <v>8.2021017463848267E-2</v>
      </c>
      <c r="BK209" s="71">
        <f t="shared" si="329"/>
        <v>7.5580917732241737E-2</v>
      </c>
      <c r="BL209" s="67">
        <f t="shared" si="352"/>
        <v>1361.988430805</v>
      </c>
      <c r="BM209" s="78">
        <f>SUMIFS($BL$3:$BL209,$D$3:$D209,D209)</f>
        <v>3937.5847074999997</v>
      </c>
      <c r="BN209" s="14">
        <f t="shared" si="404"/>
        <v>16765.477576272999</v>
      </c>
      <c r="BO209" s="71">
        <f t="shared" si="426"/>
        <v>0.12160771273969684</v>
      </c>
      <c r="BP209" s="71">
        <f t="shared" si="426"/>
        <v>9.2666363196097778E-2</v>
      </c>
      <c r="BQ209" s="71">
        <f t="shared" si="426"/>
        <v>8.9600919653676891E-2</v>
      </c>
      <c r="BR209" s="78">
        <v>954.69697268799996</v>
      </c>
      <c r="BS209" s="78">
        <f t="shared" si="387"/>
        <v>407.29145811700005</v>
      </c>
      <c r="BT209" s="67">
        <f t="shared" si="353"/>
        <v>436.858880231</v>
      </c>
      <c r="BU209" s="67">
        <f t="shared" si="354"/>
        <v>331.74613227099996</v>
      </c>
      <c r="BV209" s="78">
        <f t="shared" si="355"/>
        <v>50.442983230541493</v>
      </c>
      <c r="BW209" s="78">
        <f t="shared" si="356"/>
        <v>0.1382766843615427</v>
      </c>
      <c r="BX209" s="78">
        <f t="shared" si="405"/>
        <v>2205.7638142259998</v>
      </c>
      <c r="BY209" s="67">
        <f t="shared" si="357"/>
        <v>349.75021752300006</v>
      </c>
      <c r="BZ209" s="67">
        <f t="shared" si="358"/>
        <v>503.29528442100002</v>
      </c>
      <c r="CA209" s="67">
        <f t="shared" si="359"/>
        <v>235.92106307100002</v>
      </c>
      <c r="CB209" s="40">
        <f t="shared" si="360"/>
        <v>-496.41882633700016</v>
      </c>
      <c r="CC209" s="76">
        <f>SUMIFS($CB$3:$CB209,$D$3:$D209,D209)</f>
        <v>-280.16399713099963</v>
      </c>
      <c r="CD209" s="40">
        <f t="shared" si="391"/>
        <v>-141.06515661000003</v>
      </c>
      <c r="CE209" s="73">
        <f t="shared" ref="CE209:CG215" si="432">IFERROR(CB209/CB197-1,0)</f>
        <v>0.391084288735984</v>
      </c>
      <c r="CF209" s="73">
        <f t="shared" si="432"/>
        <v>-2.6992596912109121</v>
      </c>
      <c r="CG209" s="73">
        <f t="shared" si="432"/>
        <v>-1.065354850148903</v>
      </c>
      <c r="CH209" s="78">
        <f t="shared" si="361"/>
        <v>-75.481954712848875</v>
      </c>
      <c r="CI209" s="78">
        <f t="shared" si="362"/>
        <v>-0.2069146937467683</v>
      </c>
      <c r="CJ209" s="14">
        <f t="shared" si="406"/>
        <v>-15.042366145907508</v>
      </c>
      <c r="CK209" s="264">
        <f t="shared" si="407"/>
        <v>-5.8798039336411298E-2</v>
      </c>
      <c r="CL209" s="82">
        <f t="shared" si="363"/>
        <v>-164.67269406600019</v>
      </c>
      <c r="CM209" s="82">
        <f t="shared" si="364"/>
        <v>-6.8638009385225615E-2</v>
      </c>
      <c r="CN209" s="40">
        <f t="shared" si="365"/>
        <v>1087.0036912142689</v>
      </c>
      <c r="CO209" s="76">
        <f>SUMIFS($CN$3:$CN209,$D$3:$D209,D209)</f>
        <v>1609.0036976922688</v>
      </c>
      <c r="CP209" s="40">
        <f t="shared" si="408"/>
        <v>7676.179179852269</v>
      </c>
      <c r="CQ209" s="73">
        <f t="shared" ref="CQ209:CS215" si="433">IFERROR(CN209/CN197-1,0)</f>
        <v>0.90555020336443159</v>
      </c>
      <c r="CR209" s="73">
        <f t="shared" si="433"/>
        <v>0.81297392817465997</v>
      </c>
      <c r="CS209" s="73">
        <f t="shared" si="433"/>
        <v>0.53352189275038331</v>
      </c>
      <c r="CT209" s="76">
        <f t="shared" si="366"/>
        <v>165.28213484239393</v>
      </c>
      <c r="CU209" s="76">
        <f t="shared" si="367"/>
        <v>0.45307918220756482</v>
      </c>
      <c r="CV209" s="76">
        <f t="shared" si="368"/>
        <v>0.67065648940437694</v>
      </c>
      <c r="CW209" s="40">
        <f t="shared" si="409"/>
        <v>1205.2003832424375</v>
      </c>
      <c r="CX209" s="267">
        <f t="shared" si="410"/>
        <v>3.1995447792832183</v>
      </c>
      <c r="CY209" s="78">
        <v>983.87595240826909</v>
      </c>
      <c r="CZ209" s="78">
        <f t="shared" si="369"/>
        <v>149.60125632368013</v>
      </c>
      <c r="DA209" s="67">
        <f t="shared" si="411"/>
        <v>939.5553015541459</v>
      </c>
      <c r="DB209" s="78">
        <f>'Situfin serie mensual'!GZ77</f>
        <v>340.00959508026898</v>
      </c>
      <c r="DC209" s="78">
        <f t="shared" si="370"/>
        <v>51.699467256626995</v>
      </c>
      <c r="DD209" s="78">
        <f t="shared" si="371"/>
        <v>103.1277388059998</v>
      </c>
      <c r="DE209" s="78">
        <f t="shared" si="372"/>
        <v>15.680878518713802</v>
      </c>
      <c r="DF209" s="82">
        <f t="shared" si="373"/>
        <v>4306.5636995362693</v>
      </c>
      <c r="DG209" s="82">
        <f t="shared" si="374"/>
        <v>1.7950393130045559</v>
      </c>
      <c r="DH209" s="40">
        <f t="shared" si="375"/>
        <v>-1583.422517551269</v>
      </c>
      <c r="DI209" s="76">
        <f>SUMIFS($DH$3:$DH209,$D$3:$D209,D209)</f>
        <v>-1889.1676948232684</v>
      </c>
      <c r="DJ209" s="76">
        <f t="shared" si="392"/>
        <v>-7817.2443364622695</v>
      </c>
      <c r="DK209" s="76">
        <f t="shared" si="376"/>
        <v>-240.7640895552428</v>
      </c>
      <c r="DL209" s="40">
        <f t="shared" si="412"/>
        <v>-1220.2427493883449</v>
      </c>
      <c r="DM209" s="73">
        <f t="shared" ref="DM209:DO215" si="434">IFERROR(DH209/DH197-1,0)</f>
        <v>0.7075653684806138</v>
      </c>
      <c r="DN209" s="73">
        <f t="shared" si="434"/>
        <v>1.6143308763166817</v>
      </c>
      <c r="DO209" s="73">
        <f t="shared" si="434"/>
        <v>1.7456494207552611</v>
      </c>
      <c r="DP209" s="78">
        <f t="shared" si="377"/>
        <v>-0.65999387595433312</v>
      </c>
      <c r="DQ209" s="264">
        <f t="shared" si="413"/>
        <v>-3.2583428186196297</v>
      </c>
      <c r="DR209" s="82">
        <f t="shared" si="378"/>
        <v>-1251.6763852802692</v>
      </c>
      <c r="DS209" s="82">
        <f t="shared" si="414"/>
        <v>-5611.4805222362684</v>
      </c>
      <c r="DT209" s="82">
        <f t="shared" si="379"/>
        <v>-0.5217171915927904</v>
      </c>
      <c r="DU209" s="264">
        <f t="shared" si="415"/>
        <v>-2.3389479047199697</v>
      </c>
      <c r="DV209" s="70">
        <v>1412.6893260039999</v>
      </c>
      <c r="DW209" s="70">
        <v>1549.1738843810001</v>
      </c>
      <c r="DX209" s="217">
        <v>106.5</v>
      </c>
      <c r="DY209" s="218">
        <f t="shared" si="380"/>
        <v>2556.9400769812205</v>
      </c>
      <c r="DZ209" s="218">
        <f t="shared" si="416"/>
        <v>32113.927531317302</v>
      </c>
      <c r="EA209" s="71">
        <f t="shared" si="325"/>
        <v>-2.4505796523805801E-2</v>
      </c>
      <c r="EB209" s="218">
        <f t="shared" si="381"/>
        <v>1568.3678635577462</v>
      </c>
      <c r="EC209" s="218">
        <f t="shared" si="417"/>
        <v>22497.125825856048</v>
      </c>
      <c r="ED209" s="71">
        <f t="shared" si="326"/>
        <v>-1.7542490182839487E-2</v>
      </c>
      <c r="EE209" s="218">
        <f t="shared" si="382"/>
        <v>3023.0610406779347</v>
      </c>
      <c r="EF209" s="218">
        <f t="shared" si="418"/>
        <v>32228.574906414051</v>
      </c>
      <c r="EG209" s="71">
        <f t="shared" si="327"/>
        <v>4.6816755411671185E-2</v>
      </c>
      <c r="EH209" s="218">
        <f t="shared" si="383"/>
        <v>1020.6607429241961</v>
      </c>
      <c r="EI209" s="219">
        <f t="shared" si="419"/>
        <v>7281.6306148317726</v>
      </c>
      <c r="EJ209" s="74">
        <f t="shared" si="328"/>
        <v>0.49068677689591267</v>
      </c>
    </row>
    <row r="210" spans="1:140">
      <c r="A210" s="192">
        <v>43922</v>
      </c>
      <c r="B210" s="190">
        <f t="shared" si="330"/>
        <v>4</v>
      </c>
      <c r="C210" t="str">
        <f t="shared" si="427"/>
        <v>Abril</v>
      </c>
      <c r="D210">
        <f t="shared" si="384"/>
        <v>2020</v>
      </c>
      <c r="E210" s="65">
        <f t="shared" si="428"/>
        <v>239914.72879376091</v>
      </c>
      <c r="F210" s="65">
        <f t="shared" si="333"/>
        <v>6510.1826315789476</v>
      </c>
      <c r="G210" s="40">
        <f t="shared" si="334"/>
        <v>1667.9836523859999</v>
      </c>
      <c r="H210" s="78">
        <f t="shared" si="385"/>
        <v>0.69524020503962347</v>
      </c>
      <c r="I210" s="78">
        <f>SUMIFS($G$3:$G210,$D$3:$D210,D210)</f>
        <v>9723.3759695829995</v>
      </c>
      <c r="J210" s="14">
        <f t="shared" si="393"/>
        <v>32352.015476928995</v>
      </c>
      <c r="K210" s="14">
        <f t="shared" si="394"/>
        <v>13.484797552692115</v>
      </c>
      <c r="L210" s="71">
        <f t="shared" si="429"/>
        <v>-0.11638436974704447</v>
      </c>
      <c r="M210" s="71">
        <f t="shared" si="430"/>
        <v>-0.46803483084783837</v>
      </c>
      <c r="N210" s="71">
        <f t="shared" si="321"/>
        <v>-3.3557354657241634E-2</v>
      </c>
      <c r="O210" s="78">
        <f t="shared" si="335"/>
        <v>1075.7768779329999</v>
      </c>
      <c r="P210" s="78">
        <f t="shared" si="336"/>
        <v>0.44839968072897068</v>
      </c>
      <c r="Q210" s="78">
        <f>SUMIFS($O$3:$O210,$D$3:$D210,D210)</f>
        <v>6423.2808814359996</v>
      </c>
      <c r="R210" s="14">
        <f t="shared" si="390"/>
        <v>22546.367955165999</v>
      </c>
      <c r="S210" s="71">
        <f t="shared" si="420"/>
        <v>-0.51409375115523126</v>
      </c>
      <c r="T210" s="71">
        <f t="shared" si="421"/>
        <v>-0.13829684773525586</v>
      </c>
      <c r="U210" s="71">
        <f t="shared" si="421"/>
        <v>-3.5534924343797791E-2</v>
      </c>
      <c r="V210" s="78">
        <v>665.89410610100015</v>
      </c>
      <c r="W210" s="14">
        <f t="shared" si="395"/>
        <v>13170.574221052999</v>
      </c>
      <c r="X210" s="71">
        <f t="shared" si="322"/>
        <v>-8.1224368680667958E-3</v>
      </c>
      <c r="Y210" s="71">
        <f t="shared" si="422"/>
        <v>-0.53748649574897134</v>
      </c>
      <c r="Z210" s="78">
        <v>379.90875634499997</v>
      </c>
      <c r="AA210" s="14">
        <f t="shared" si="396"/>
        <v>9327.2963786440014</v>
      </c>
      <c r="AB210" s="71">
        <f t="shared" si="323"/>
        <v>-7.1062779055230285E-2</v>
      </c>
      <c r="AC210" s="71">
        <f t="shared" si="423"/>
        <v>-0.50652024751443725</v>
      </c>
      <c r="AD210" s="78">
        <v>368.72892445499997</v>
      </c>
      <c r="AE210" s="78">
        <v>211.010509039</v>
      </c>
      <c r="AF210" s="71">
        <f t="shared" si="424"/>
        <v>-0.34079461619260654</v>
      </c>
      <c r="AG210" s="71">
        <f t="shared" si="425"/>
        <v>-0.433960312978935</v>
      </c>
      <c r="AH210" s="78">
        <f t="shared" si="337"/>
        <v>156.87712756500002</v>
      </c>
      <c r="AI210" s="78">
        <f t="shared" si="338"/>
        <v>6.5388702208382166E-2</v>
      </c>
      <c r="AJ210" s="78">
        <f t="shared" si="339"/>
        <v>84.725666997999994</v>
      </c>
      <c r="AK210" s="78">
        <f t="shared" si="340"/>
        <v>3.5314908519365286E-2</v>
      </c>
      <c r="AL210" s="78">
        <f t="shared" si="341"/>
        <v>350.60397989000001</v>
      </c>
      <c r="AM210" s="78">
        <f t="shared" si="342"/>
        <v>53.854707268783066</v>
      </c>
      <c r="AN210" s="78">
        <v>257.22049153900002</v>
      </c>
      <c r="AO210" s="78">
        <f t="shared" si="343"/>
        <v>39.510487815088382</v>
      </c>
      <c r="AP210" s="82">
        <f>SUMIFS($AO$3:$AO210,$D$3:$D210,D210)</f>
        <v>149.87405032036548</v>
      </c>
      <c r="AQ210" s="78">
        <v>0</v>
      </c>
      <c r="AR210" s="78">
        <f t="shared" si="344"/>
        <v>0</v>
      </c>
      <c r="AS210" s="82">
        <f>SUMIFS($AR$3:$AR210,$D$3:$D210,D210)</f>
        <v>0</v>
      </c>
      <c r="AT210" s="78">
        <f t="shared" si="386"/>
        <v>93.383488350999983</v>
      </c>
      <c r="AU210" s="80">
        <f t="shared" si="345"/>
        <v>257.22049153900002</v>
      </c>
      <c r="AV210" s="40">
        <f t="shared" si="346"/>
        <v>3402.4649257950005</v>
      </c>
      <c r="AW210" s="78">
        <f t="shared" si="347"/>
        <v>1.4181975999980718</v>
      </c>
      <c r="AX210" s="77">
        <f>SUMIFS($AV$3:$AV210,$D$3:$D210,D210)</f>
        <v>11738.021240123</v>
      </c>
      <c r="AY210" s="14">
        <f t="shared" si="397"/>
        <v>34651.095597274005</v>
      </c>
      <c r="AZ210" s="67">
        <f t="shared" si="398"/>
        <v>14.443088080290936</v>
      </c>
      <c r="BA210" s="262">
        <f t="shared" si="348"/>
        <v>3242.6437725160004</v>
      </c>
      <c r="BB210" s="262">
        <f t="shared" si="349"/>
        <v>1.3515817844195346</v>
      </c>
      <c r="BC210" s="262">
        <f t="shared" si="399"/>
        <v>32570.952960914001</v>
      </c>
      <c r="BD210" s="262">
        <f t="shared" si="400"/>
        <v>13.576053927440668</v>
      </c>
      <c r="BE210" s="260">
        <f t="shared" si="350"/>
        <v>3074.1749330420002</v>
      </c>
      <c r="BF210" s="260">
        <f t="shared" si="351"/>
        <v>1.2813614855987723</v>
      </c>
      <c r="BG210" s="260">
        <f t="shared" si="401"/>
        <v>30364.467424843999</v>
      </c>
      <c r="BH210" s="260">
        <f t="shared" si="402"/>
        <v>12.65635818922412</v>
      </c>
      <c r="BI210" s="71">
        <f t="shared" si="431"/>
        <v>0.25460582756930905</v>
      </c>
      <c r="BJ210" s="71">
        <f t="shared" si="403"/>
        <v>0.12695776922953583</v>
      </c>
      <c r="BK210" s="71">
        <f t="shared" si="329"/>
        <v>9.6965877523017552E-2</v>
      </c>
      <c r="BL210" s="67">
        <f t="shared" si="352"/>
        <v>1307.8856560160004</v>
      </c>
      <c r="BM210" s="78">
        <f>SUMIFS($BL$3:$BL210,$D$3:$D210,D210)</f>
        <v>5245.4703635160004</v>
      </c>
      <c r="BN210" s="14">
        <f t="shared" si="404"/>
        <v>16798.501721987002</v>
      </c>
      <c r="BO210" s="71">
        <f t="shared" si="426"/>
        <v>2.5904104443609022E-2</v>
      </c>
      <c r="BP210" s="71">
        <f t="shared" si="426"/>
        <v>7.5219920222719283E-2</v>
      </c>
      <c r="BQ210" s="71">
        <f t="shared" si="426"/>
        <v>8.4396536445334513E-2</v>
      </c>
      <c r="BR210" s="78">
        <v>948.59646981200001</v>
      </c>
      <c r="BS210" s="78">
        <f t="shared" si="387"/>
        <v>359.28918620400043</v>
      </c>
      <c r="BT210" s="67">
        <f t="shared" si="353"/>
        <v>270.42160370300002</v>
      </c>
      <c r="BU210" s="67">
        <f t="shared" si="354"/>
        <v>168.46883947400002</v>
      </c>
      <c r="BV210" s="78">
        <f t="shared" si="355"/>
        <v>25.87774399089944</v>
      </c>
      <c r="BW210" s="78">
        <f t="shared" si="356"/>
        <v>7.0220298820762167E-2</v>
      </c>
      <c r="BX210" s="78">
        <f t="shared" si="405"/>
        <v>2206.4855360699999</v>
      </c>
      <c r="BY210" s="67">
        <f t="shared" si="357"/>
        <v>356.70846973199997</v>
      </c>
      <c r="BZ210" s="67">
        <f t="shared" si="358"/>
        <v>1229.9007744839998</v>
      </c>
      <c r="CA210" s="67">
        <f t="shared" si="359"/>
        <v>69.079582385999998</v>
      </c>
      <c r="CB210" s="40">
        <f t="shared" si="360"/>
        <v>-1734.4812734090006</v>
      </c>
      <c r="CC210" s="76">
        <f>SUMIFS($CB$3:$CB210,$D$3:$D210,D210)</f>
        <v>-2014.6452705400002</v>
      </c>
      <c r="CD210" s="40">
        <f t="shared" si="391"/>
        <v>-2299.0801203450005</v>
      </c>
      <c r="CE210" s="73">
        <f t="shared" si="432"/>
        <v>-5.0952616356775433</v>
      </c>
      <c r="CF210" s="73">
        <f t="shared" si="432"/>
        <v>-4.423892634738567</v>
      </c>
      <c r="CG210" s="73">
        <f t="shared" si="432"/>
        <v>-2.2182269240546262</v>
      </c>
      <c r="CH210" s="78">
        <f t="shared" si="361"/>
        <v>-266.42590101782258</v>
      </c>
      <c r="CI210" s="78">
        <f t="shared" si="362"/>
        <v>-0.72295739495844846</v>
      </c>
      <c r="CJ210" s="14">
        <f t="shared" si="406"/>
        <v>-349.45117027404962</v>
      </c>
      <c r="CK210" s="264">
        <f t="shared" si="407"/>
        <v>-0.95829052759881617</v>
      </c>
      <c r="CL210" s="82">
        <f t="shared" si="363"/>
        <v>-1566.0124339350004</v>
      </c>
      <c r="CM210" s="82">
        <f t="shared" si="364"/>
        <v>-0.65273709613768627</v>
      </c>
      <c r="CN210" s="40">
        <f t="shared" si="365"/>
        <v>625.24383709500023</v>
      </c>
      <c r="CO210" s="76">
        <f>SUMIFS($CN$3:$CN210,$D$3:$D210,D210)</f>
        <v>2234.2475347872692</v>
      </c>
      <c r="CP210" s="40">
        <f t="shared" si="408"/>
        <v>7897.8128846952686</v>
      </c>
      <c r="CQ210" s="73">
        <f t="shared" si="433"/>
        <v>0.54912819855726513</v>
      </c>
      <c r="CR210" s="73">
        <f t="shared" si="433"/>
        <v>0.73049351670649365</v>
      </c>
      <c r="CS210" s="73">
        <f t="shared" si="433"/>
        <v>0.64181886376165287</v>
      </c>
      <c r="CT210" s="76">
        <f t="shared" si="366"/>
        <v>96.040905836055884</v>
      </c>
      <c r="CU210" s="76">
        <f t="shared" si="367"/>
        <v>0.2606108596327496</v>
      </c>
      <c r="CV210" s="76">
        <f t="shared" si="368"/>
        <v>0.93126734903712671</v>
      </c>
      <c r="CW210" s="40">
        <f t="shared" si="409"/>
        <v>1236.4563873293287</v>
      </c>
      <c r="CX210" s="267">
        <f t="shared" si="410"/>
        <v>3.2919249786804481</v>
      </c>
      <c r="CY210" s="78">
        <v>552.34741683699997</v>
      </c>
      <c r="CZ210" s="78">
        <f t="shared" si="369"/>
        <v>84.843613166507481</v>
      </c>
      <c r="DA210" s="67">
        <f t="shared" si="411"/>
        <v>973.53991990716793</v>
      </c>
      <c r="DB210" s="78">
        <f>'Situfin serie mensual'!HA77</f>
        <v>0</v>
      </c>
      <c r="DC210" s="78">
        <f t="shared" si="370"/>
        <v>0</v>
      </c>
      <c r="DD210" s="78">
        <f t="shared" si="371"/>
        <v>72.896420258000262</v>
      </c>
      <c r="DE210" s="78">
        <f t="shared" si="372"/>
        <v>11.1972926695484</v>
      </c>
      <c r="DF210" s="82">
        <f t="shared" si="373"/>
        <v>4027.7087628900008</v>
      </c>
      <c r="DG210" s="82">
        <f t="shared" si="374"/>
        <v>1.6788084596308217</v>
      </c>
      <c r="DH210" s="40">
        <f t="shared" si="375"/>
        <v>-2359.7251105040009</v>
      </c>
      <c r="DI210" s="76">
        <f>SUMIFS($DH$3:$DH210,$D$3:$D210,D210)</f>
        <v>-4248.8928053272693</v>
      </c>
      <c r="DJ210" s="76">
        <f t="shared" si="392"/>
        <v>-10196.893005040271</v>
      </c>
      <c r="DK210" s="76">
        <f t="shared" si="376"/>
        <v>-362.4668068538785</v>
      </c>
      <c r="DL210" s="40">
        <f t="shared" si="412"/>
        <v>-1585.9075576033786</v>
      </c>
      <c r="DM210" s="73">
        <f t="shared" si="434"/>
        <v>-119.438940561697</v>
      </c>
      <c r="DN210" s="73">
        <f t="shared" si="434"/>
        <v>5.0465554453300205</v>
      </c>
      <c r="DO210" s="73">
        <f t="shared" si="434"/>
        <v>2.48829990069266</v>
      </c>
      <c r="DP210" s="78">
        <f t="shared" si="377"/>
        <v>-0.98356825459119823</v>
      </c>
      <c r="DQ210" s="264">
        <f t="shared" si="413"/>
        <v>-4.2502155062792646</v>
      </c>
      <c r="DR210" s="82">
        <f t="shared" si="378"/>
        <v>-2191.2562710300008</v>
      </c>
      <c r="DS210" s="82">
        <f t="shared" si="414"/>
        <v>-7990.4074689702702</v>
      </c>
      <c r="DT210" s="82">
        <f t="shared" si="379"/>
        <v>-0.91334795577043604</v>
      </c>
      <c r="DU210" s="264">
        <f t="shared" si="415"/>
        <v>-3.3305197680627203</v>
      </c>
      <c r="DV210" s="70">
        <v>309.46708879400001</v>
      </c>
      <c r="DW210" s="70">
        <v>417.62121387000002</v>
      </c>
      <c r="DX210" s="217">
        <v>106.3</v>
      </c>
      <c r="DY210" s="218">
        <f t="shared" si="380"/>
        <v>1569.1285535145812</v>
      </c>
      <c r="DZ210" s="218">
        <f t="shared" si="416"/>
        <v>30673.926618365473</v>
      </c>
      <c r="EA210" s="71">
        <f t="shared" si="325"/>
        <v>-5.8328491723216747E-2</v>
      </c>
      <c r="EB210" s="218">
        <f t="shared" si="381"/>
        <v>1012.0196405766699</v>
      </c>
      <c r="EC210" s="218">
        <f t="shared" si="417"/>
        <v>21384.424015879933</v>
      </c>
      <c r="ED210" s="71">
        <f t="shared" si="326"/>
        <v>-6.0250393033958294E-2</v>
      </c>
      <c r="EE210" s="218">
        <f t="shared" si="382"/>
        <v>3200.8136649059275</v>
      </c>
      <c r="EF210" s="218">
        <f t="shared" si="418"/>
        <v>32826.721379638599</v>
      </c>
      <c r="EG210" s="71">
        <f t="shared" si="327"/>
        <v>6.8537000303168227E-2</v>
      </c>
      <c r="EH210" s="218">
        <f t="shared" si="383"/>
        <v>588.18799350423353</v>
      </c>
      <c r="EI210" s="219">
        <f t="shared" si="419"/>
        <v>7482.4768307429158</v>
      </c>
      <c r="EJ210" s="74">
        <f t="shared" si="328"/>
        <v>0.5988841021761997</v>
      </c>
    </row>
    <row r="211" spans="1:140">
      <c r="A211" s="192">
        <v>43952</v>
      </c>
      <c r="B211" s="190">
        <f t="shared" si="330"/>
        <v>5</v>
      </c>
      <c r="C211" t="str">
        <f t="shared" si="427"/>
        <v>Mayo</v>
      </c>
      <c r="D211">
        <f t="shared" si="384"/>
        <v>2020</v>
      </c>
      <c r="E211" s="65">
        <f t="shared" si="428"/>
        <v>239914.72879376091</v>
      </c>
      <c r="F211" s="65">
        <f t="shared" si="333"/>
        <v>6589.564166666667</v>
      </c>
      <c r="G211" s="40">
        <f t="shared" si="334"/>
        <v>2052.2931209390003</v>
      </c>
      <c r="H211" s="78">
        <f t="shared" si="385"/>
        <v>0.85542606377586072</v>
      </c>
      <c r="I211" s="78">
        <f>SUMIFS($G$3:$G211,$D$3:$D211,D211)</f>
        <v>11775.669090522</v>
      </c>
      <c r="J211" s="14">
        <f t="shared" si="393"/>
        <v>31324.438110620002</v>
      </c>
      <c r="K211" s="14">
        <f t="shared" si="394"/>
        <v>13.056488139812201</v>
      </c>
      <c r="L211" s="71">
        <f t="shared" si="429"/>
        <v>-0.16389438061391215</v>
      </c>
      <c r="M211" s="71">
        <f t="shared" si="430"/>
        <v>-0.33364304459022409</v>
      </c>
      <c r="N211" s="71">
        <f t="shared" si="321"/>
        <v>-6.7904481379378434E-2</v>
      </c>
      <c r="O211" s="78">
        <f t="shared" si="335"/>
        <v>1448.0158133360003</v>
      </c>
      <c r="P211" s="78">
        <f t="shared" si="336"/>
        <v>0.60355436309238242</v>
      </c>
      <c r="Q211" s="78">
        <f>SUMIFS($O$3:$O211,$D$3:$D211,D211)</f>
        <v>7871.2966947719997</v>
      </c>
      <c r="R211" s="14">
        <f t="shared" si="390"/>
        <v>21714.914958877998</v>
      </c>
      <c r="S211" s="71">
        <f t="shared" si="420"/>
        <v>-0.36475734731599518</v>
      </c>
      <c r="T211" s="71">
        <f t="shared" si="421"/>
        <v>-0.1913304265648974</v>
      </c>
      <c r="U211" s="71">
        <f t="shared" si="421"/>
        <v>-7.4550486097391233E-2</v>
      </c>
      <c r="V211" s="78">
        <v>968.42606336999995</v>
      </c>
      <c r="W211" s="14">
        <f t="shared" si="395"/>
        <v>12675.374020190999</v>
      </c>
      <c r="X211" s="71">
        <f t="shared" si="322"/>
        <v>-5.0909817616838993E-2</v>
      </c>
      <c r="Y211" s="71">
        <f t="shared" si="422"/>
        <v>-0.33833787556541517</v>
      </c>
      <c r="Z211" s="78">
        <v>538.71445264500016</v>
      </c>
      <c r="AA211" s="14">
        <f t="shared" si="396"/>
        <v>9063.5700562490019</v>
      </c>
      <c r="AB211" s="71">
        <f t="shared" si="323"/>
        <v>-9.5590312324492444E-2</v>
      </c>
      <c r="AC211" s="71">
        <f t="shared" si="423"/>
        <v>-0.32865518627446821</v>
      </c>
      <c r="AD211" s="78">
        <v>598.92569377799998</v>
      </c>
      <c r="AE211" s="78">
        <v>266.75078741500005</v>
      </c>
      <c r="AF211" s="71">
        <f t="shared" si="424"/>
        <v>4.6583799532853298E-2</v>
      </c>
      <c r="AG211" s="71">
        <f t="shared" si="425"/>
        <v>-0.3299417192641716</v>
      </c>
      <c r="AH211" s="78">
        <f t="shared" si="337"/>
        <v>173.622812759</v>
      </c>
      <c r="AI211" s="78">
        <f t="shared" si="338"/>
        <v>7.2368550956390942E-2</v>
      </c>
      <c r="AJ211" s="78">
        <f t="shared" si="339"/>
        <v>81.076717403000004</v>
      </c>
      <c r="AK211" s="78">
        <f t="shared" si="340"/>
        <v>3.37939724712343E-2</v>
      </c>
      <c r="AL211" s="78">
        <f t="shared" si="341"/>
        <v>349.57777744100002</v>
      </c>
      <c r="AM211" s="78">
        <f t="shared" si="342"/>
        <v>53.050212214237234</v>
      </c>
      <c r="AN211" s="78">
        <v>252.35264162199999</v>
      </c>
      <c r="AO211" s="78">
        <f t="shared" si="343"/>
        <v>38.295801549141402</v>
      </c>
      <c r="AP211" s="82">
        <f>SUMIFS($AO$3:$AO211,$D$3:$D211,D211)</f>
        <v>188.16985186950689</v>
      </c>
      <c r="AQ211" s="78">
        <v>0</v>
      </c>
      <c r="AR211" s="78">
        <f t="shared" si="344"/>
        <v>0</v>
      </c>
      <c r="AS211" s="82">
        <f>SUMIFS($AR$3:$AR211,$D$3:$D211,D211)</f>
        <v>0</v>
      </c>
      <c r="AT211" s="78">
        <f t="shared" si="386"/>
        <v>97.22513581900003</v>
      </c>
      <c r="AU211" s="80">
        <f t="shared" si="345"/>
        <v>252.35264162199999</v>
      </c>
      <c r="AV211" s="40">
        <f t="shared" si="346"/>
        <v>2716.8508902850003</v>
      </c>
      <c r="AW211" s="78">
        <f t="shared" si="347"/>
        <v>1.1324235506276485</v>
      </c>
      <c r="AX211" s="77">
        <f>SUMIFS($AV$3:$AV211,$D$3:$D211,D211)</f>
        <v>14454.872130408001</v>
      </c>
      <c r="AY211" s="14">
        <f t="shared" si="397"/>
        <v>34469.512975445003</v>
      </c>
      <c r="AZ211" s="67">
        <f t="shared" si="398"/>
        <v>14.36740176343079</v>
      </c>
      <c r="BA211" s="262">
        <f t="shared" si="348"/>
        <v>2644.7102080870004</v>
      </c>
      <c r="BB211" s="262">
        <f t="shared" si="349"/>
        <v>1.1023542495219147</v>
      </c>
      <c r="BC211" s="262">
        <f t="shared" si="399"/>
        <v>32653.877680775997</v>
      </c>
      <c r="BD211" s="262">
        <f t="shared" si="400"/>
        <v>13.610618174612535</v>
      </c>
      <c r="BE211" s="260">
        <f t="shared" si="350"/>
        <v>2478.6199432500002</v>
      </c>
      <c r="BF211" s="260">
        <f t="shared" si="351"/>
        <v>1.0331253757165983</v>
      </c>
      <c r="BG211" s="260">
        <f t="shared" si="401"/>
        <v>30452.804545206996</v>
      </c>
      <c r="BH211" s="260">
        <f t="shared" si="402"/>
        <v>12.693178404809524</v>
      </c>
      <c r="BI211" s="71">
        <f t="shared" si="431"/>
        <v>-6.2648537932671111E-2</v>
      </c>
      <c r="BJ211" s="71">
        <f t="shared" si="403"/>
        <v>8.5681145743400355E-2</v>
      </c>
      <c r="BK211" s="71">
        <f t="shared" si="329"/>
        <v>7.2933906431466466E-2</v>
      </c>
      <c r="BL211" s="67">
        <f t="shared" si="352"/>
        <v>1303.6119200159999</v>
      </c>
      <c r="BM211" s="78">
        <f>SUMIFS($BL$3:$BL211,$D$3:$D211,D211)</f>
        <v>6549.0822835320005</v>
      </c>
      <c r="BN211" s="14">
        <f t="shared" si="404"/>
        <v>16814.294392356001</v>
      </c>
      <c r="BO211" s="71">
        <f t="shared" si="426"/>
        <v>1.2263110970991642E-2</v>
      </c>
      <c r="BP211" s="71">
        <f t="shared" si="426"/>
        <v>6.2071579130636767E-2</v>
      </c>
      <c r="BQ211" s="71">
        <f t="shared" si="426"/>
        <v>7.711514360229943E-2</v>
      </c>
      <c r="BR211" s="78">
        <v>948.283927436</v>
      </c>
      <c r="BS211" s="78">
        <f t="shared" si="387"/>
        <v>355.32799257999989</v>
      </c>
      <c r="BT211" s="67">
        <f t="shared" si="353"/>
        <v>206.04838341699997</v>
      </c>
      <c r="BU211" s="67">
        <f t="shared" si="354"/>
        <v>166.09026483700001</v>
      </c>
      <c r="BV211" s="78">
        <f t="shared" si="355"/>
        <v>25.20504552898478</v>
      </c>
      <c r="BW211" s="78">
        <f t="shared" si="356"/>
        <v>6.9228873805316476E-2</v>
      </c>
      <c r="BX211" s="78">
        <f t="shared" si="405"/>
        <v>2201.073135569</v>
      </c>
      <c r="BY211" s="67">
        <f t="shared" si="357"/>
        <v>333.82637938300002</v>
      </c>
      <c r="BZ211" s="67">
        <f t="shared" si="358"/>
        <v>669.81188811800007</v>
      </c>
      <c r="CA211" s="67">
        <f t="shared" si="359"/>
        <v>37.462054514000002</v>
      </c>
      <c r="CB211" s="40">
        <f t="shared" si="360"/>
        <v>-664.55776934599999</v>
      </c>
      <c r="CC211" s="76">
        <f>SUMIFS($CB$3:$CB211,$D$3:$D211,D211)</f>
        <v>-2679.2030398860002</v>
      </c>
      <c r="CD211" s="40">
        <f t="shared" si="391"/>
        <v>-3145.074864825001</v>
      </c>
      <c r="CE211" s="73">
        <f t="shared" si="432"/>
        <v>-4.662747181797922</v>
      </c>
      <c r="CF211" s="73">
        <f t="shared" si="432"/>
        <v>-4.4801858585780074</v>
      </c>
      <c r="CG211" s="73">
        <f t="shared" si="432"/>
        <v>-3.1249653279138085</v>
      </c>
      <c r="CH211" s="78">
        <f t="shared" si="361"/>
        <v>-100.85003386227994</v>
      </c>
      <c r="CI211" s="78">
        <f t="shared" si="362"/>
        <v>-0.27699748685178771</v>
      </c>
      <c r="CJ211" s="14">
        <f t="shared" si="406"/>
        <v>-479.02539708256569</v>
      </c>
      <c r="CK211" s="264">
        <f t="shared" si="407"/>
        <v>-1.310913623618589</v>
      </c>
      <c r="CL211" s="82">
        <f t="shared" si="363"/>
        <v>-498.46750450899998</v>
      </c>
      <c r="CM211" s="82">
        <f t="shared" si="364"/>
        <v>-0.20776861304647123</v>
      </c>
      <c r="CN211" s="40">
        <f t="shared" si="365"/>
        <v>533.10587041300005</v>
      </c>
      <c r="CO211" s="76">
        <f>SUMIFS($CN$3:$CN211,$D$3:$D211,D211)</f>
        <v>2767.3534052002692</v>
      </c>
      <c r="CP211" s="40">
        <f t="shared" si="408"/>
        <v>7950.0314646632687</v>
      </c>
      <c r="CQ211" s="73">
        <f t="shared" si="433"/>
        <v>0.10858798102083012</v>
      </c>
      <c r="CR211" s="73">
        <f t="shared" si="433"/>
        <v>0.56171930923007651</v>
      </c>
      <c r="CS211" s="73">
        <f t="shared" si="433"/>
        <v>0.64658802065809384</v>
      </c>
      <c r="CT211" s="76">
        <f t="shared" si="366"/>
        <v>80.901537177484045</v>
      </c>
      <c r="CU211" s="76">
        <f t="shared" si="367"/>
        <v>0.22220639520272079</v>
      </c>
      <c r="CV211" s="76">
        <f t="shared" si="368"/>
        <v>1.1534737442398473</v>
      </c>
      <c r="CW211" s="40">
        <f t="shared" si="409"/>
        <v>1241.2262578168607</v>
      </c>
      <c r="CX211" s="267">
        <f t="shared" si="410"/>
        <v>3.3136904535350111</v>
      </c>
      <c r="CY211" s="78">
        <v>452.46399556900002</v>
      </c>
      <c r="CZ211" s="78">
        <f t="shared" si="369"/>
        <v>68.663721017816428</v>
      </c>
      <c r="DA211" s="67">
        <f t="shared" si="411"/>
        <v>992.66968544070562</v>
      </c>
      <c r="DB211" s="78">
        <f>'Situfin serie mensual'!HB77</f>
        <v>0</v>
      </c>
      <c r="DC211" s="78">
        <f t="shared" si="370"/>
        <v>0</v>
      </c>
      <c r="DD211" s="78">
        <f t="shared" si="371"/>
        <v>80.641874844000029</v>
      </c>
      <c r="DE211" s="78">
        <f t="shared" si="372"/>
        <v>12.23781615966762</v>
      </c>
      <c r="DF211" s="82">
        <f t="shared" si="373"/>
        <v>3249.9567606980004</v>
      </c>
      <c r="DG211" s="82">
        <f t="shared" si="374"/>
        <v>1.3546299458303692</v>
      </c>
      <c r="DH211" s="40">
        <f t="shared" si="375"/>
        <v>-1197.663639759</v>
      </c>
      <c r="DI211" s="76">
        <f>SUMIFS($DH$3:$DH211,$D$3:$D211,D211)</f>
        <v>-5446.5564450862694</v>
      </c>
      <c r="DJ211" s="76">
        <f t="shared" si="392"/>
        <v>-11095.10632948827</v>
      </c>
      <c r="DK211" s="76">
        <f t="shared" si="376"/>
        <v>-181.751571039764</v>
      </c>
      <c r="DL211" s="40">
        <f t="shared" si="412"/>
        <v>-1720.2516548994265</v>
      </c>
      <c r="DM211" s="73">
        <f t="shared" si="434"/>
        <v>2.9995404196357076</v>
      </c>
      <c r="DN211" s="73">
        <f t="shared" si="434"/>
        <v>4.4348892298900555</v>
      </c>
      <c r="DO211" s="73">
        <f t="shared" si="434"/>
        <v>2.3138262492175765</v>
      </c>
      <c r="DP211" s="78">
        <f t="shared" si="377"/>
        <v>-0.4992038820545085</v>
      </c>
      <c r="DQ211" s="264">
        <f t="shared" si="413"/>
        <v>-4.6246040771536006</v>
      </c>
      <c r="DR211" s="82">
        <f t="shared" si="378"/>
        <v>-1031.5733749220001</v>
      </c>
      <c r="DS211" s="82">
        <f t="shared" si="414"/>
        <v>-8894.0331939192693</v>
      </c>
      <c r="DT211" s="82">
        <f t="shared" si="379"/>
        <v>-0.42997500824919199</v>
      </c>
      <c r="DU211" s="264">
        <f t="shared" si="415"/>
        <v>-3.7071643073505882</v>
      </c>
      <c r="DV211" s="70">
        <v>768.80240700299998</v>
      </c>
      <c r="DW211" s="70">
        <v>875.43210095399991</v>
      </c>
      <c r="DX211" s="217">
        <v>105.7</v>
      </c>
      <c r="DY211" s="218">
        <f t="shared" si="380"/>
        <v>1941.6207388259227</v>
      </c>
      <c r="DZ211" s="218">
        <f t="shared" si="416"/>
        <v>29682.337369336157</v>
      </c>
      <c r="EA211" s="71">
        <f t="shared" si="325"/>
        <v>-8.931243730535543E-2</v>
      </c>
      <c r="EB211" s="218">
        <f t="shared" si="381"/>
        <v>1369.9298139413436</v>
      </c>
      <c r="EC211" s="218">
        <f t="shared" si="417"/>
        <v>20583.431153988895</v>
      </c>
      <c r="ED211" s="71">
        <f t="shared" si="326"/>
        <v>-9.5631702953994036E-2</v>
      </c>
      <c r="EE211" s="218">
        <f t="shared" si="382"/>
        <v>2570.34142884106</v>
      </c>
      <c r="EF211" s="218">
        <f t="shared" si="418"/>
        <v>32636.649939799656</v>
      </c>
      <c r="EG211" s="71">
        <f t="shared" si="327"/>
        <v>4.7744620167458285E-2</v>
      </c>
      <c r="EH211" s="218">
        <f t="shared" si="383"/>
        <v>504.35749329517512</v>
      </c>
      <c r="EI211" s="219">
        <f t="shared" si="419"/>
        <v>7528.8464283761869</v>
      </c>
      <c r="EJ211" s="74">
        <f t="shared" si="328"/>
        <v>0.60866452371732493</v>
      </c>
    </row>
    <row r="212" spans="1:140">
      <c r="A212" s="192">
        <v>43983</v>
      </c>
      <c r="B212" s="190">
        <f t="shared" si="330"/>
        <v>6</v>
      </c>
      <c r="C212" t="str">
        <f t="shared" si="427"/>
        <v>Junio</v>
      </c>
      <c r="D212">
        <f t="shared" si="384"/>
        <v>2020</v>
      </c>
      <c r="E212" s="65">
        <f t="shared" si="428"/>
        <v>239914.72879376091</v>
      </c>
      <c r="F212" s="65">
        <f t="shared" si="333"/>
        <v>6708.4919047619042</v>
      </c>
      <c r="G212" s="40">
        <f t="shared" si="334"/>
        <v>2584.3721989320002</v>
      </c>
      <c r="H212" s="78">
        <f t="shared" si="385"/>
        <v>1.0772044767429085</v>
      </c>
      <c r="I212" s="78">
        <f>SUMIFS($G$3:$G212,$D$3:$D212,D212)</f>
        <v>14360.041289454</v>
      </c>
      <c r="J212" s="14">
        <f t="shared" si="393"/>
        <v>31497.425800038</v>
      </c>
      <c r="K212" s="14">
        <f t="shared" si="394"/>
        <v>13.128591961985913</v>
      </c>
      <c r="L212" s="71">
        <f t="shared" si="429"/>
        <v>-0.1294482718441673</v>
      </c>
      <c r="M212" s="71">
        <f t="shared" si="430"/>
        <v>7.1737911865770831E-2</v>
      </c>
      <c r="N212" s="71">
        <f t="shared" si="321"/>
        <v>-5.9789300602472673E-2</v>
      </c>
      <c r="O212" s="78">
        <f t="shared" si="335"/>
        <v>1794.1035551259999</v>
      </c>
      <c r="P212" s="78">
        <f t="shared" si="336"/>
        <v>0.74780884197746533</v>
      </c>
      <c r="Q212" s="78">
        <f>SUMIFS($O$3:$O212,$D$3:$D212,D212)</f>
        <v>9665.4002498979989</v>
      </c>
      <c r="R212" s="14">
        <f t="shared" si="390"/>
        <v>21814.290438584001</v>
      </c>
      <c r="S212" s="71">
        <f t="shared" si="420"/>
        <v>5.8638008744483772E-2</v>
      </c>
      <c r="T212" s="71">
        <f t="shared" si="421"/>
        <v>-0.15426226376587315</v>
      </c>
      <c r="U212" s="71">
        <f t="shared" si="421"/>
        <v>-6.5655866686636366E-2</v>
      </c>
      <c r="V212" s="78">
        <v>1062.1425204130001</v>
      </c>
      <c r="W212" s="14">
        <f t="shared" si="395"/>
        <v>12683.986892845998</v>
      </c>
      <c r="X212" s="71">
        <f t="shared" si="322"/>
        <v>-5.529252106880822E-2</v>
      </c>
      <c r="Y212" s="71">
        <f t="shared" si="422"/>
        <v>8.1752541784931854E-3</v>
      </c>
      <c r="Z212" s="78">
        <v>693.48367344799999</v>
      </c>
      <c r="AA212" s="14">
        <f t="shared" si="396"/>
        <v>9095.2294585880009</v>
      </c>
      <c r="AB212" s="71">
        <f t="shared" si="323"/>
        <v>-7.8090453329889731E-2</v>
      </c>
      <c r="AC212" s="71">
        <f t="shared" si="423"/>
        <v>4.7836568891541642E-2</v>
      </c>
      <c r="AD212" s="78">
        <v>556.24307452999994</v>
      </c>
      <c r="AE212" s="78">
        <v>354.92770748600003</v>
      </c>
      <c r="AF212" s="71">
        <f t="shared" si="424"/>
        <v>-1.6243320455842647E-2</v>
      </c>
      <c r="AG212" s="71">
        <f t="shared" si="425"/>
        <v>3.5567553340366542E-2</v>
      </c>
      <c r="AH212" s="78">
        <f t="shared" si="337"/>
        <v>278.65239932100002</v>
      </c>
      <c r="AI212" s="78">
        <f t="shared" si="338"/>
        <v>0.11614643282719811</v>
      </c>
      <c r="AJ212" s="78">
        <f t="shared" si="339"/>
        <v>108.961174433</v>
      </c>
      <c r="AK212" s="78">
        <f t="shared" si="340"/>
        <v>4.5416625723994977E-2</v>
      </c>
      <c r="AL212" s="78">
        <f t="shared" si="341"/>
        <v>402.65507005199999</v>
      </c>
      <c r="AM212" s="78">
        <f t="shared" si="342"/>
        <v>60.021697241101599</v>
      </c>
      <c r="AN212" s="78">
        <v>227.63172115</v>
      </c>
      <c r="AO212" s="78">
        <f t="shared" si="343"/>
        <v>33.93187684827042</v>
      </c>
      <c r="AP212" s="82">
        <f>SUMIFS($AO$3:$AO212,$D$3:$D212,D212)</f>
        <v>222.10172871777729</v>
      </c>
      <c r="AQ212" s="78">
        <v>0</v>
      </c>
      <c r="AR212" s="78">
        <f t="shared" si="344"/>
        <v>0</v>
      </c>
      <c r="AS212" s="82">
        <f>SUMIFS($AR$3:$AR212,$D$3:$D212,D212)</f>
        <v>0</v>
      </c>
      <c r="AT212" s="78">
        <f t="shared" si="386"/>
        <v>175.02334890199998</v>
      </c>
      <c r="AU212" s="80">
        <f t="shared" si="345"/>
        <v>227.63172115</v>
      </c>
      <c r="AV212" s="40">
        <f t="shared" si="346"/>
        <v>2799.1066348439995</v>
      </c>
      <c r="AW212" s="78">
        <f t="shared" si="347"/>
        <v>1.1667089590194395</v>
      </c>
      <c r="AX212" s="77">
        <f>SUMIFS($AV$3:$AV212,$D$3:$D212,D212)</f>
        <v>17253.978765251999</v>
      </c>
      <c r="AY212" s="14">
        <f t="shared" si="397"/>
        <v>34878.662230531001</v>
      </c>
      <c r="AZ212" s="67">
        <f t="shared" si="398"/>
        <v>14.537941211818604</v>
      </c>
      <c r="BA212" s="262">
        <f t="shared" si="348"/>
        <v>2717.4860286969993</v>
      </c>
      <c r="BB212" s="262">
        <f t="shared" si="349"/>
        <v>1.1326882856921408</v>
      </c>
      <c r="BC212" s="262">
        <f t="shared" si="399"/>
        <v>33116.269590051998</v>
      </c>
      <c r="BD212" s="262">
        <f t="shared" si="400"/>
        <v>13.80334994710554</v>
      </c>
      <c r="BE212" s="260">
        <f t="shared" si="350"/>
        <v>2690.898075697999</v>
      </c>
      <c r="BF212" s="260">
        <f t="shared" si="351"/>
        <v>1.1216060344553458</v>
      </c>
      <c r="BG212" s="260">
        <f t="shared" si="401"/>
        <v>30912.560453749997</v>
      </c>
      <c r="BH212" s="260">
        <f t="shared" si="402"/>
        <v>12.884811453290771</v>
      </c>
      <c r="BI212" s="71">
        <f t="shared" si="431"/>
        <v>0.17119520981894176</v>
      </c>
      <c r="BJ212" s="71">
        <f t="shared" si="403"/>
        <v>9.8695292735841766E-2</v>
      </c>
      <c r="BK212" s="71">
        <f t="shared" si="329"/>
        <v>8.680279842601557E-2</v>
      </c>
      <c r="BL212" s="67">
        <f t="shared" si="352"/>
        <v>1338.9477476619998</v>
      </c>
      <c r="BM212" s="78">
        <f>SUMIFS($BL$3:$BL212,$D$3:$D212,D212)</f>
        <v>7888.030031194</v>
      </c>
      <c r="BN212" s="14">
        <f t="shared" si="404"/>
        <v>16874.420795938</v>
      </c>
      <c r="BO212" s="71">
        <f t="shared" si="426"/>
        <v>4.7017047268049339E-2</v>
      </c>
      <c r="BP212" s="71">
        <f t="shared" si="426"/>
        <v>5.9485727000551325E-2</v>
      </c>
      <c r="BQ212" s="71">
        <f t="shared" si="426"/>
        <v>7.4047774838411851E-2</v>
      </c>
      <c r="BR212" s="78">
        <v>950.668935852</v>
      </c>
      <c r="BS212" s="78">
        <f t="shared" si="387"/>
        <v>388.27881180999975</v>
      </c>
      <c r="BT212" s="67">
        <f t="shared" si="353"/>
        <v>289.121567793</v>
      </c>
      <c r="BU212" s="67">
        <f t="shared" si="354"/>
        <v>26.587952999000002</v>
      </c>
      <c r="BV212" s="78">
        <f t="shared" si="355"/>
        <v>3.96332788001533</v>
      </c>
      <c r="BW212" s="78">
        <f t="shared" si="356"/>
        <v>1.1082251236795026E-2</v>
      </c>
      <c r="BX212" s="78">
        <f t="shared" si="405"/>
        <v>2203.7091363020004</v>
      </c>
      <c r="BY212" s="67">
        <f t="shared" si="357"/>
        <v>317.76314457900003</v>
      </c>
      <c r="BZ212" s="67">
        <f t="shared" si="358"/>
        <v>778.32101483199995</v>
      </c>
      <c r="CA212" s="67">
        <f t="shared" si="359"/>
        <v>48.365206979</v>
      </c>
      <c r="CB212" s="40">
        <f t="shared" si="360"/>
        <v>-214.7344359119993</v>
      </c>
      <c r="CC212" s="76">
        <f>SUMIFS($CB$3:$CB212,$D$3:$D212,D212)</f>
        <v>-2893.9374757979995</v>
      </c>
      <c r="CD212" s="40">
        <f t="shared" si="391"/>
        <v>-3381.2364304930002</v>
      </c>
      <c r="CE212" s="73">
        <f t="shared" si="432"/>
        <v>-11.021614577280037</v>
      </c>
      <c r="CF212" s="73">
        <f t="shared" si="432"/>
        <v>-4.6573234947620179</v>
      </c>
      <c r="CG212" s="73">
        <f t="shared" si="432"/>
        <v>-3.4023289014261189</v>
      </c>
      <c r="CH212" s="78">
        <f t="shared" si="361"/>
        <v>-32.00934561157834</v>
      </c>
      <c r="CI212" s="78">
        <f t="shared" si="362"/>
        <v>-8.9504482276531058E-2</v>
      </c>
      <c r="CJ212" s="14">
        <f t="shared" si="406"/>
        <v>-514.47203445229843</v>
      </c>
      <c r="CK212" s="264">
        <f t="shared" si="407"/>
        <v>-1.4093492498326894</v>
      </c>
      <c r="CL212" s="82">
        <f t="shared" si="363"/>
        <v>-188.14648291299929</v>
      </c>
      <c r="CM212" s="82">
        <f t="shared" si="364"/>
        <v>-7.8422231039736043E-2</v>
      </c>
      <c r="CN212" s="40">
        <f t="shared" si="365"/>
        <v>634.01283350099993</v>
      </c>
      <c r="CO212" s="76">
        <f>SUMIFS($CN$3:$CN212,$D$3:$D212,D212)</f>
        <v>3401.3662387012691</v>
      </c>
      <c r="CP212" s="40">
        <f t="shared" si="408"/>
        <v>8128.5150470992685</v>
      </c>
      <c r="CQ212" s="73">
        <f t="shared" si="433"/>
        <v>0.39181585379800743</v>
      </c>
      <c r="CR212" s="73">
        <f t="shared" si="433"/>
        <v>0.5269739573187262</v>
      </c>
      <c r="CS212" s="73">
        <f t="shared" si="433"/>
        <v>0.65477518890808306</v>
      </c>
      <c r="CT212" s="76">
        <f t="shared" si="366"/>
        <v>94.508995837195116</v>
      </c>
      <c r="CU212" s="76">
        <f t="shared" si="367"/>
        <v>0.26426590676140588</v>
      </c>
      <c r="CV212" s="76">
        <f t="shared" si="368"/>
        <v>1.4177396510012532</v>
      </c>
      <c r="CW212" s="40">
        <f t="shared" si="409"/>
        <v>1262.6602800988358</v>
      </c>
      <c r="CX212" s="267">
        <f t="shared" si="410"/>
        <v>3.3880850450356568</v>
      </c>
      <c r="CY212" s="78">
        <v>555.21449241599998</v>
      </c>
      <c r="CZ212" s="78">
        <f t="shared" si="369"/>
        <v>82.762936931009904</v>
      </c>
      <c r="DA212" s="67">
        <f t="shared" si="411"/>
        <v>1020.8440799759873</v>
      </c>
      <c r="DB212" s="78">
        <f>'Situfin serie mensual'!HC77</f>
        <v>0</v>
      </c>
      <c r="DC212" s="78">
        <f t="shared" si="370"/>
        <v>0</v>
      </c>
      <c r="DD212" s="78">
        <f t="shared" si="371"/>
        <v>78.798341084999947</v>
      </c>
      <c r="DE212" s="78">
        <f t="shared" si="372"/>
        <v>11.74605890618521</v>
      </c>
      <c r="DF212" s="82">
        <f t="shared" si="373"/>
        <v>3433.1194683449994</v>
      </c>
      <c r="DG212" s="82">
        <f t="shared" si="374"/>
        <v>1.4309748657808454</v>
      </c>
      <c r="DH212" s="40">
        <f t="shared" si="375"/>
        <v>-848.74726941299923</v>
      </c>
      <c r="DI212" s="76">
        <f>SUMIFS($DH$3:$DH212,$D$3:$D212,D212)</f>
        <v>-6295.3037144992686</v>
      </c>
      <c r="DJ212" s="76">
        <f t="shared" si="392"/>
        <v>-11509.75147759227</v>
      </c>
      <c r="DK212" s="76">
        <f t="shared" si="376"/>
        <v>-126.51834144877347</v>
      </c>
      <c r="DL212" s="40">
        <f t="shared" si="412"/>
        <v>-1777.1323145511346</v>
      </c>
      <c r="DM212" s="73">
        <f t="shared" si="434"/>
        <v>0.95517881104489843</v>
      </c>
      <c r="DN212" s="73">
        <f t="shared" si="434"/>
        <v>3.3831566713311583</v>
      </c>
      <c r="DO212" s="73">
        <f t="shared" si="434"/>
        <v>2.2841147367224655</v>
      </c>
      <c r="DP212" s="78">
        <f t="shared" si="377"/>
        <v>-0.35377038903793695</v>
      </c>
      <c r="DQ212" s="264">
        <f t="shared" si="413"/>
        <v>-4.7974342948683466</v>
      </c>
      <c r="DR212" s="82">
        <f t="shared" si="378"/>
        <v>-822.15931641399925</v>
      </c>
      <c r="DS212" s="82">
        <f t="shared" si="414"/>
        <v>-9306.042341290271</v>
      </c>
      <c r="DT212" s="82">
        <f t="shared" si="379"/>
        <v>-0.34268813780114193</v>
      </c>
      <c r="DU212" s="264">
        <f t="shared" si="415"/>
        <v>-3.8788958010535781</v>
      </c>
      <c r="DV212" s="70">
        <v>960.44707529799996</v>
      </c>
      <c r="DW212" s="70">
        <v>1067.940382648</v>
      </c>
      <c r="DX212" s="217">
        <v>105.3</v>
      </c>
      <c r="DY212" s="218">
        <f t="shared" si="380"/>
        <v>2454.2945858803423</v>
      </c>
      <c r="DZ212" s="218">
        <f t="shared" si="416"/>
        <v>29835.692537741314</v>
      </c>
      <c r="EA212" s="71">
        <f t="shared" si="325"/>
        <v>-7.9819650701443923E-2</v>
      </c>
      <c r="EB212" s="218">
        <f t="shared" si="381"/>
        <v>1703.8020466533712</v>
      </c>
      <c r="EC212" s="218">
        <f t="shared" si="417"/>
        <v>20670.12625844761</v>
      </c>
      <c r="ED212" s="71">
        <f t="shared" si="326"/>
        <v>-8.5358555412675896E-2</v>
      </c>
      <c r="EE212" s="218">
        <f t="shared" si="382"/>
        <v>2658.2209257777772</v>
      </c>
      <c r="EF212" s="218">
        <f t="shared" si="418"/>
        <v>33014.377182602242</v>
      </c>
      <c r="EG212" s="71">
        <f t="shared" si="327"/>
        <v>6.3208292560169355E-2</v>
      </c>
      <c r="EH212" s="218">
        <f t="shared" si="383"/>
        <v>602.10145631623925</v>
      </c>
      <c r="EI212" s="219">
        <f t="shared" si="419"/>
        <v>7696.282568790708</v>
      </c>
      <c r="EJ212" s="74">
        <f t="shared" si="328"/>
        <v>0.62019494161167166</v>
      </c>
    </row>
    <row r="213" spans="1:140">
      <c r="A213" s="192">
        <v>44013</v>
      </c>
      <c r="B213" s="190">
        <f t="shared" si="330"/>
        <v>7</v>
      </c>
      <c r="C213" t="str">
        <f t="shared" si="427"/>
        <v>Julio</v>
      </c>
      <c r="D213">
        <f t="shared" si="384"/>
        <v>2020</v>
      </c>
      <c r="E213" s="65">
        <f t="shared" si="428"/>
        <v>239914.72879376091</v>
      </c>
      <c r="F213" s="65">
        <f t="shared" si="333"/>
        <v>6900.7300000000005</v>
      </c>
      <c r="G213" s="40">
        <f t="shared" si="334"/>
        <v>2819.5321466220003</v>
      </c>
      <c r="H213" s="78">
        <f t="shared" si="385"/>
        <v>1.1752226138003259</v>
      </c>
      <c r="I213" s="78">
        <f>SUMIFS($G$3:$G213,$D$3:$D213,D213)</f>
        <v>17179.573436076</v>
      </c>
      <c r="J213" s="14">
        <f t="shared" si="393"/>
        <v>31235.045454458999</v>
      </c>
      <c r="K213" s="14">
        <f t="shared" si="394"/>
        <v>13.019227961326935</v>
      </c>
      <c r="L213" s="71">
        <f t="shared" si="429"/>
        <v>-0.12247242350845611</v>
      </c>
      <c r="M213" s="71">
        <f t="shared" si="430"/>
        <v>-8.5135559897619451E-2</v>
      </c>
      <c r="N213" s="71">
        <f t="shared" si="321"/>
        <v>-7.0642820394537176E-2</v>
      </c>
      <c r="O213" s="78">
        <f t="shared" si="335"/>
        <v>2124.0135847320003</v>
      </c>
      <c r="P213" s="78">
        <f t="shared" si="336"/>
        <v>0.88532021164814623</v>
      </c>
      <c r="Q213" s="78">
        <f>SUMIFS($O$3:$O213,$D$3:$D213,D213)</f>
        <v>11789.413834629999</v>
      </c>
      <c r="R213" s="14">
        <f t="shared" si="390"/>
        <v>21651.336221049001</v>
      </c>
      <c r="S213" s="71">
        <f t="shared" si="420"/>
        <v>-7.1253393849038171E-2</v>
      </c>
      <c r="T213" s="71">
        <f t="shared" si="421"/>
        <v>-0.14042092254682736</v>
      </c>
      <c r="U213" s="71">
        <f t="shared" si="421"/>
        <v>-7.5887964016627119E-2</v>
      </c>
      <c r="V213" s="78">
        <v>1394.648034762</v>
      </c>
      <c r="W213" s="14">
        <f t="shared" si="395"/>
        <v>12655.168304622001</v>
      </c>
      <c r="X213" s="71">
        <f t="shared" si="322"/>
        <v>-5.812006774771683E-2</v>
      </c>
      <c r="Y213" s="71">
        <f t="shared" si="422"/>
        <v>-2.0245355780487029E-2</v>
      </c>
      <c r="Z213" s="78">
        <v>756.78703850229999</v>
      </c>
      <c r="AA213" s="14">
        <f t="shared" si="396"/>
        <v>8993.4363460443019</v>
      </c>
      <c r="AB213" s="71">
        <f t="shared" si="323"/>
        <v>-9.2717006548907022E-2</v>
      </c>
      <c r="AC213" s="71">
        <f t="shared" si="423"/>
        <v>-0.11855982510157803</v>
      </c>
      <c r="AD213" s="78">
        <v>635.42679710499999</v>
      </c>
      <c r="AE213" s="78">
        <v>400.85837675829998</v>
      </c>
      <c r="AF213" s="71">
        <f t="shared" si="424"/>
        <v>7.6149979312117644E-2</v>
      </c>
      <c r="AG213" s="71">
        <f t="shared" si="425"/>
        <v>-7.3195727478833517E-2</v>
      </c>
      <c r="AH213" s="78">
        <f t="shared" si="337"/>
        <v>172.59751948600001</v>
      </c>
      <c r="AI213" s="78">
        <f t="shared" si="338"/>
        <v>7.1941193587314461E-2</v>
      </c>
      <c r="AJ213" s="78">
        <f t="shared" si="339"/>
        <v>79.057577239000011</v>
      </c>
      <c r="AK213" s="78">
        <f t="shared" si="340"/>
        <v>3.2952365049234086E-2</v>
      </c>
      <c r="AL213" s="78">
        <f t="shared" si="341"/>
        <v>443.86346516499998</v>
      </c>
      <c r="AM213" s="78">
        <f t="shared" si="342"/>
        <v>64.321233429651642</v>
      </c>
      <c r="AN213" s="78">
        <v>252.56435982599999</v>
      </c>
      <c r="AO213" s="78">
        <f t="shared" si="343"/>
        <v>36.599658271806021</v>
      </c>
      <c r="AP213" s="82">
        <f>SUMIFS($AO$3:$AO213,$D$3:$D213,D213)</f>
        <v>258.70138698958328</v>
      </c>
      <c r="AQ213" s="78">
        <v>0</v>
      </c>
      <c r="AR213" s="78">
        <f t="shared" si="344"/>
        <v>0</v>
      </c>
      <c r="AS213" s="82">
        <f>SUMIFS($AR$3:$AR213,$D$3:$D213,D213)</f>
        <v>0</v>
      </c>
      <c r="AT213" s="78">
        <f t="shared" si="386"/>
        <v>191.29910533899999</v>
      </c>
      <c r="AU213" s="80">
        <f t="shared" si="345"/>
        <v>252.56435982599999</v>
      </c>
      <c r="AV213" s="40">
        <f t="shared" si="346"/>
        <v>3101.2859436560002</v>
      </c>
      <c r="AW213" s="78">
        <f t="shared" si="347"/>
        <v>1.292661754969606</v>
      </c>
      <c r="AX213" s="77">
        <f>SUMIFS($AV$3:$AV213,$D$3:$D213,D213)</f>
        <v>20355.264708907998</v>
      </c>
      <c r="AY213" s="14">
        <f t="shared" si="397"/>
        <v>35307.628592549008</v>
      </c>
      <c r="AZ213" s="67">
        <f t="shared" si="398"/>
        <v>14.7167407228677</v>
      </c>
      <c r="BA213" s="262">
        <f t="shared" si="348"/>
        <v>2689.2226888519999</v>
      </c>
      <c r="BB213" s="262">
        <f t="shared" si="349"/>
        <v>1.1209077084899401</v>
      </c>
      <c r="BC213" s="262">
        <f t="shared" si="399"/>
        <v>33380.496636566997</v>
      </c>
      <c r="BD213" s="262">
        <f t="shared" si="400"/>
        <v>13.913483679971161</v>
      </c>
      <c r="BE213" s="260">
        <f t="shared" si="350"/>
        <v>2551.0099940720002</v>
      </c>
      <c r="BF213" s="260">
        <f t="shared" si="351"/>
        <v>1.0632986173453893</v>
      </c>
      <c r="BG213" s="260">
        <f t="shared" si="401"/>
        <v>31180.119572717998</v>
      </c>
      <c r="BH213" s="260">
        <f t="shared" si="402"/>
        <v>12.996334043134766</v>
      </c>
      <c r="BI213" s="71">
        <f t="shared" si="431"/>
        <v>0.160522104079732</v>
      </c>
      <c r="BJ213" s="71">
        <f t="shared" si="403"/>
        <v>0.10768623579939796</v>
      </c>
      <c r="BK213" s="71">
        <f t="shared" si="329"/>
        <v>9.2159644432606935E-2</v>
      </c>
      <c r="BL213" s="67">
        <f t="shared" si="352"/>
        <v>1465.7746304910002</v>
      </c>
      <c r="BM213" s="78">
        <f>SUMIFS($BL$3:$BL213,$D$3:$D213,D213)</f>
        <v>9353.8046616850006</v>
      </c>
      <c r="BN213" s="14">
        <f t="shared" si="404"/>
        <v>17056.439327821001</v>
      </c>
      <c r="BO213" s="71">
        <f t="shared" si="426"/>
        <v>0.1417859140691653</v>
      </c>
      <c r="BP213" s="71">
        <f t="shared" si="426"/>
        <v>7.1589576824138801E-2</v>
      </c>
      <c r="BQ213" s="71">
        <f t="shared" si="426"/>
        <v>7.9119924822958154E-2</v>
      </c>
      <c r="BR213" s="78">
        <v>951.1774195270001</v>
      </c>
      <c r="BS213" s="78">
        <f t="shared" si="387"/>
        <v>514.59721096400006</v>
      </c>
      <c r="BT213" s="67">
        <f t="shared" si="353"/>
        <v>262.99611073599999</v>
      </c>
      <c r="BU213" s="67">
        <f t="shared" si="354"/>
        <v>138.21269477999999</v>
      </c>
      <c r="BV213" s="78">
        <f t="shared" si="355"/>
        <v>20.028706351357027</v>
      </c>
      <c r="BW213" s="78">
        <f t="shared" si="356"/>
        <v>5.760909114455097E-2</v>
      </c>
      <c r="BX213" s="78">
        <f t="shared" si="405"/>
        <v>2200.3770638490005</v>
      </c>
      <c r="BY213" s="67">
        <f t="shared" si="357"/>
        <v>304.75019239500006</v>
      </c>
      <c r="BZ213" s="67">
        <f t="shared" si="358"/>
        <v>552.08463956699995</v>
      </c>
      <c r="CA213" s="67">
        <f t="shared" si="359"/>
        <v>377.46767568700005</v>
      </c>
      <c r="CB213" s="40">
        <f t="shared" si="360"/>
        <v>-281.75379703399994</v>
      </c>
      <c r="CC213" s="76">
        <f>SUMIFS($CB$3:$CB213,$D$3:$D213,D213)</f>
        <v>-3175.6912728319994</v>
      </c>
      <c r="CD213" s="40">
        <f t="shared" si="391"/>
        <v>-4072.5831380900008</v>
      </c>
      <c r="CE213" s="73">
        <f t="shared" si="432"/>
        <v>-1.6878873871296229</v>
      </c>
      <c r="CF213" s="73">
        <f t="shared" si="432"/>
        <v>-3.6445034657182949</v>
      </c>
      <c r="CG213" s="73">
        <f t="shared" si="432"/>
        <v>-4.1791367140635369</v>
      </c>
      <c r="CH213" s="78">
        <f t="shared" si="361"/>
        <v>-40.829563978593555</v>
      </c>
      <c r="CI213" s="78">
        <f t="shared" si="362"/>
        <v>-0.11743914116927993</v>
      </c>
      <c r="CJ213" s="14">
        <f t="shared" si="406"/>
        <v>-622.94801100754194</v>
      </c>
      <c r="CK213" s="264">
        <f t="shared" si="407"/>
        <v>-1.6975127615407621</v>
      </c>
      <c r="CL213" s="82">
        <f t="shared" si="363"/>
        <v>-143.54110225399995</v>
      </c>
      <c r="CM213" s="82">
        <f t="shared" si="364"/>
        <v>-5.9830050024728951E-2</v>
      </c>
      <c r="CN213" s="40">
        <f t="shared" si="365"/>
        <v>715.00596093059812</v>
      </c>
      <c r="CO213" s="76">
        <f>SUMIFS($CN$3:$CN213,$D$3:$D213,D213)</f>
        <v>4116.3721996318673</v>
      </c>
      <c r="CP213" s="40">
        <f t="shared" si="408"/>
        <v>8324.7889772098679</v>
      </c>
      <c r="CQ213" s="73">
        <f t="shared" si="433"/>
        <v>0.37837248993537709</v>
      </c>
      <c r="CR213" s="73">
        <f t="shared" si="433"/>
        <v>0.49890504089583643</v>
      </c>
      <c r="CS213" s="73">
        <f t="shared" si="433"/>
        <v>0.68219581804440521</v>
      </c>
      <c r="CT213" s="76">
        <f t="shared" si="366"/>
        <v>103.61309034415171</v>
      </c>
      <c r="CU213" s="76">
        <f t="shared" si="367"/>
        <v>0.298025037697974</v>
      </c>
      <c r="CV213" s="76">
        <f t="shared" si="368"/>
        <v>1.7157646886992273</v>
      </c>
      <c r="CW213" s="40">
        <f t="shared" si="409"/>
        <v>1280.6020610315522</v>
      </c>
      <c r="CX213" s="267">
        <f t="shared" si="410"/>
        <v>3.4698949160249968</v>
      </c>
      <c r="CY213" s="78">
        <v>588.80842519059797</v>
      </c>
      <c r="CZ213" s="78">
        <f t="shared" si="369"/>
        <v>85.325527181993493</v>
      </c>
      <c r="DA213" s="67">
        <f t="shared" si="411"/>
        <v>1043.7717777901635</v>
      </c>
      <c r="DB213" s="78">
        <f>'Situfin serie mensual'!HD77</f>
        <v>302.42873998059798</v>
      </c>
      <c r="DC213" s="78">
        <f t="shared" si="370"/>
        <v>43.825615548006944</v>
      </c>
      <c r="DD213" s="78">
        <f t="shared" si="371"/>
        <v>126.19753574000015</v>
      </c>
      <c r="DE213" s="78">
        <f t="shared" si="372"/>
        <v>18.287563162158229</v>
      </c>
      <c r="DF213" s="82">
        <f t="shared" si="373"/>
        <v>3816.2919045865983</v>
      </c>
      <c r="DG213" s="82">
        <f t="shared" si="374"/>
        <v>1.5906867926675801</v>
      </c>
      <c r="DH213" s="40">
        <f t="shared" si="375"/>
        <v>-996.75975796459807</v>
      </c>
      <c r="DI213" s="76">
        <f>SUMIFS($DH$3:$DH213,$D$3:$D213,D213)</f>
        <v>-7292.0634724638667</v>
      </c>
      <c r="DJ213" s="76">
        <f t="shared" si="392"/>
        <v>-12397.37211529987</v>
      </c>
      <c r="DK213" s="76">
        <f t="shared" si="376"/>
        <v>-144.44265432274526</v>
      </c>
      <c r="DL213" s="40">
        <f t="shared" si="412"/>
        <v>-1903.5500720390944</v>
      </c>
      <c r="DM213" s="73">
        <f t="shared" si="434"/>
        <v>8.1329282810548804</v>
      </c>
      <c r="DN213" s="73">
        <f t="shared" si="434"/>
        <v>3.718597289454693</v>
      </c>
      <c r="DO213" s="73">
        <f t="shared" si="434"/>
        <v>2.3801221345868639</v>
      </c>
      <c r="DP213" s="78">
        <f t="shared" si="377"/>
        <v>-0.41546417886725395</v>
      </c>
      <c r="DQ213" s="264">
        <f t="shared" si="413"/>
        <v>-5.1674076775657589</v>
      </c>
      <c r="DR213" s="82">
        <f t="shared" si="378"/>
        <v>-858.54706318459807</v>
      </c>
      <c r="DS213" s="82">
        <f t="shared" si="414"/>
        <v>-10196.995051450869</v>
      </c>
      <c r="DT213" s="82">
        <f t="shared" si="379"/>
        <v>-0.35785508772270297</v>
      </c>
      <c r="DU213" s="264">
        <f t="shared" si="415"/>
        <v>-4.2502580407293644</v>
      </c>
      <c r="DV213" s="70">
        <v>1275.621459852</v>
      </c>
      <c r="DW213" s="70">
        <v>1409.162947974</v>
      </c>
      <c r="DX213" s="217">
        <v>105.8</v>
      </c>
      <c r="DY213" s="218">
        <f t="shared" si="380"/>
        <v>2664.9642217599248</v>
      </c>
      <c r="DZ213" s="218">
        <f t="shared" si="416"/>
        <v>29557.091819481175</v>
      </c>
      <c r="EA213" s="71">
        <f t="shared" si="325"/>
        <v>-8.8900569398447482E-2</v>
      </c>
      <c r="EB213" s="218">
        <f t="shared" si="381"/>
        <v>2007.5742766843102</v>
      </c>
      <c r="EC213" s="218">
        <f t="shared" si="417"/>
        <v>20493.395088840611</v>
      </c>
      <c r="ED213" s="71">
        <f t="shared" si="326"/>
        <v>-9.374948860824428E-2</v>
      </c>
      <c r="EE213" s="218">
        <f t="shared" si="382"/>
        <v>2931.2721584650285</v>
      </c>
      <c r="EF213" s="218">
        <f t="shared" si="418"/>
        <v>33393.290619349988</v>
      </c>
      <c r="EG213" s="71">
        <f t="shared" si="327"/>
        <v>7.0111516820530628E-2</v>
      </c>
      <c r="EH213" s="218">
        <f t="shared" si="383"/>
        <v>675.80903679640653</v>
      </c>
      <c r="EI213" s="219">
        <f t="shared" si="419"/>
        <v>7876.6455398564558</v>
      </c>
      <c r="EJ213" s="74">
        <f t="shared" si="328"/>
        <v>0.65089614670816065</v>
      </c>
    </row>
    <row r="214" spans="1:140">
      <c r="A214" s="192">
        <v>44044</v>
      </c>
      <c r="B214" s="190">
        <f t="shared" si="330"/>
        <v>8</v>
      </c>
      <c r="C214" t="str">
        <f t="shared" si="427"/>
        <v>Agosto</v>
      </c>
      <c r="D214">
        <f t="shared" si="384"/>
        <v>2020</v>
      </c>
      <c r="E214" s="65">
        <f t="shared" si="428"/>
        <v>239914.72879376091</v>
      </c>
      <c r="F214" s="65">
        <f t="shared" si="333"/>
        <v>6950.9492857142859</v>
      </c>
      <c r="G214" s="40">
        <f t="shared" si="334"/>
        <v>2896.1367450990001</v>
      </c>
      <c r="H214" s="78">
        <f t="shared" si="385"/>
        <v>1.2071525410966413</v>
      </c>
      <c r="I214" s="78">
        <f>SUMIFS($G$3:$G214,$D$3:$D214,D214)</f>
        <v>20075.710181175</v>
      </c>
      <c r="J214" s="14">
        <f t="shared" si="393"/>
        <v>31627.689931415</v>
      </c>
      <c r="K214" s="14">
        <f t="shared" si="394"/>
        <v>13.182887974586698</v>
      </c>
      <c r="L214" s="71">
        <f t="shared" si="429"/>
        <v>-9.080440468654527E-2</v>
      </c>
      <c r="M214" s="71">
        <f t="shared" si="430"/>
        <v>0.15683870166183889</v>
      </c>
      <c r="N214" s="71">
        <f t="shared" si="321"/>
        <v>-5.8365624169571806E-2</v>
      </c>
      <c r="O214" s="78">
        <f t="shared" si="335"/>
        <v>1917.4554389960001</v>
      </c>
      <c r="P214" s="78">
        <f>O214/E214*100</f>
        <v>0.79922372779551687</v>
      </c>
      <c r="Q214" s="78">
        <f>SUMIFS($O$3:$O214,$D$3:$D214,D214)</f>
        <v>13706.869273625998</v>
      </c>
      <c r="R214" s="14">
        <f t="shared" si="390"/>
        <v>21759.807305800001</v>
      </c>
      <c r="S214" s="71">
        <f t="shared" si="420"/>
        <v>5.996242283492359E-2</v>
      </c>
      <c r="T214" s="71">
        <f t="shared" si="421"/>
        <v>-0.11707108284037682</v>
      </c>
      <c r="U214" s="71">
        <f t="shared" si="421"/>
        <v>-6.8341745278954091E-2</v>
      </c>
      <c r="V214" s="78">
        <v>1093.6898610340002</v>
      </c>
      <c r="W214" s="14">
        <f t="shared" si="395"/>
        <v>12828.121977860998</v>
      </c>
      <c r="X214" s="71">
        <f t="shared" si="322"/>
        <v>-4.8994519078239041E-2</v>
      </c>
      <c r="Y214" s="71">
        <f t="shared" si="422"/>
        <v>0.1878428104940606</v>
      </c>
      <c r="Z214" s="78">
        <v>818.87546876199985</v>
      </c>
      <c r="AA214" s="14">
        <f t="shared" si="396"/>
        <v>8971.0930286703006</v>
      </c>
      <c r="AB214" s="71">
        <f t="shared" si="323"/>
        <v>-8.394887888082192E-2</v>
      </c>
      <c r="AC214" s="71">
        <f t="shared" si="423"/>
        <v>-2.6560649550672277E-2</v>
      </c>
      <c r="AD214" s="78">
        <v>635.16440691599996</v>
      </c>
      <c r="AE214" s="78">
        <v>396.31458053899996</v>
      </c>
      <c r="AF214" s="71">
        <f t="shared" si="424"/>
        <v>4.6871241454990109E-2</v>
      </c>
      <c r="AG214" s="71">
        <f t="shared" si="425"/>
        <v>-6.7032525567499057E-2</v>
      </c>
      <c r="AH214" s="78">
        <f t="shared" si="337"/>
        <v>184.74180488099998</v>
      </c>
      <c r="AI214" s="78">
        <f t="shared" si="338"/>
        <v>7.70031109844075E-2</v>
      </c>
      <c r="AJ214" s="78">
        <f t="shared" si="339"/>
        <v>88.219147158000013</v>
      </c>
      <c r="AK214" s="78">
        <f t="shared" si="340"/>
        <v>3.677104261232593E-2</v>
      </c>
      <c r="AL214" s="78">
        <f t="shared" si="341"/>
        <v>705.72035406400005</v>
      </c>
      <c r="AM214" s="78">
        <f t="shared" si="342"/>
        <v>101.52862940813121</v>
      </c>
      <c r="AN214" s="78">
        <v>245.13974003199999</v>
      </c>
      <c r="AO214" s="78">
        <f t="shared" si="343"/>
        <v>35.267087984056445</v>
      </c>
      <c r="AP214" s="82">
        <f>SUMIFS($AO$3:$AO214,$D$3:$D214,D214)</f>
        <v>293.96847497363973</v>
      </c>
      <c r="AQ214" s="78">
        <v>319.23356000000001</v>
      </c>
      <c r="AR214" s="78">
        <f t="shared" si="344"/>
        <v>45.926613312529049</v>
      </c>
      <c r="AS214" s="82">
        <f>SUMIFS($AR$3:$AR214,$D$3:$D214,D214)</f>
        <v>45.926613312529049</v>
      </c>
      <c r="AT214" s="78">
        <f t="shared" si="386"/>
        <v>141.34705403200007</v>
      </c>
      <c r="AU214" s="80">
        <f t="shared" si="345"/>
        <v>564.37330003199997</v>
      </c>
      <c r="AV214" s="40">
        <f t="shared" si="346"/>
        <v>3171.1031797069995</v>
      </c>
      <c r="AW214" s="78">
        <f t="shared" si="347"/>
        <v>1.3217626094281985</v>
      </c>
      <c r="AX214" s="77">
        <f>SUMIFS($AV$3:$AV214,$D$3:$D214,D214)</f>
        <v>23526.367888614997</v>
      </c>
      <c r="AY214" s="14">
        <f t="shared" si="397"/>
        <v>35718.436146169006</v>
      </c>
      <c r="AZ214" s="67">
        <f t="shared" si="398"/>
        <v>14.88797137456026</v>
      </c>
      <c r="BA214" s="262">
        <f t="shared" si="348"/>
        <v>3095.7474113339995</v>
      </c>
      <c r="BB214" s="262">
        <f t="shared" si="349"/>
        <v>1.2903532129514284</v>
      </c>
      <c r="BC214" s="262">
        <f t="shared" si="399"/>
        <v>33867.672068186999</v>
      </c>
      <c r="BD214" s="262">
        <f t="shared" si="400"/>
        <v>14.116545590371333</v>
      </c>
      <c r="BE214" s="260">
        <f t="shared" si="350"/>
        <v>2861.2154317419995</v>
      </c>
      <c r="BF214" s="260">
        <f t="shared" si="351"/>
        <v>1.1925968222657977</v>
      </c>
      <c r="BG214" s="260">
        <f t="shared" si="401"/>
        <v>31729.053770006998</v>
      </c>
      <c r="BH214" s="260">
        <f t="shared" si="402"/>
        <v>13.225137918598737</v>
      </c>
      <c r="BI214" s="71">
        <f t="shared" si="431"/>
        <v>0.14882737549468938</v>
      </c>
      <c r="BJ214" s="71">
        <f t="shared" si="403"/>
        <v>0.11305896813412653</v>
      </c>
      <c r="BK214" s="71">
        <f t="shared" si="329"/>
        <v>9.2965856237203992E-2</v>
      </c>
      <c r="BL214" s="67">
        <f t="shared" si="352"/>
        <v>1359.5473150699995</v>
      </c>
      <c r="BM214" s="78">
        <f>SUMIFS($BL$3:$BL214,$D$3:$D214,D214)</f>
        <v>10713.351976755001</v>
      </c>
      <c r="BN214" s="14">
        <f t="shared" si="404"/>
        <v>17132.194929777997</v>
      </c>
      <c r="BO214" s="71">
        <f t="shared" si="426"/>
        <v>5.9009262315070421E-2</v>
      </c>
      <c r="BP214" s="71">
        <f t="shared" si="426"/>
        <v>6.9976574612800269E-2</v>
      </c>
      <c r="BQ214" s="71">
        <f t="shared" si="426"/>
        <v>7.5951879990872051E-2</v>
      </c>
      <c r="BR214" s="78">
        <v>949.36250370300002</v>
      </c>
      <c r="BS214" s="78">
        <f t="shared" si="387"/>
        <v>410.1848113669995</v>
      </c>
      <c r="BT214" s="67">
        <f t="shared" si="353"/>
        <v>240.38513293000003</v>
      </c>
      <c r="BU214" s="67">
        <f t="shared" si="354"/>
        <v>234.53197959199997</v>
      </c>
      <c r="BV214" s="78">
        <f t="shared" si="355"/>
        <v>33.740999962985519</v>
      </c>
      <c r="BW214" s="78">
        <f t="shared" si="356"/>
        <v>9.7756390685630579E-2</v>
      </c>
      <c r="BX214" s="78">
        <f t="shared" si="405"/>
        <v>2138.6182981800002</v>
      </c>
      <c r="BY214" s="67">
        <f t="shared" si="357"/>
        <v>275.84410334800003</v>
      </c>
      <c r="BZ214" s="67">
        <f t="shared" si="358"/>
        <v>978.107000019</v>
      </c>
      <c r="CA214" s="67">
        <f t="shared" si="359"/>
        <v>82.687648748000001</v>
      </c>
      <c r="CB214" s="40">
        <f t="shared" si="360"/>
        <v>-274.96643460799942</v>
      </c>
      <c r="CC214" s="76">
        <f>SUMIFS($CB$3:$CB214,$D$3:$D214,D214)</f>
        <v>-3450.6577074399988</v>
      </c>
      <c r="CD214" s="40">
        <f t="shared" si="391"/>
        <v>-4090.7462147539991</v>
      </c>
      <c r="CE214" s="73">
        <f t="shared" si="432"/>
        <v>7.0727566841080503E-2</v>
      </c>
      <c r="CF214" s="73">
        <f t="shared" si="432"/>
        <v>-4.6551196246640121</v>
      </c>
      <c r="CG214" s="73">
        <f t="shared" si="432"/>
        <v>-5.5062509130714075</v>
      </c>
      <c r="CH214" s="78">
        <f t="shared" si="361"/>
        <v>-39.558112612490973</v>
      </c>
      <c r="CI214" s="78">
        <f t="shared" si="362"/>
        <v>-0.11461006833155717</v>
      </c>
      <c r="CJ214" s="14">
        <f t="shared" si="406"/>
        <v>-620.70617835095379</v>
      </c>
      <c r="CK214" s="264">
        <f t="shared" si="407"/>
        <v>-1.705083399973558</v>
      </c>
      <c r="CL214" s="82">
        <f t="shared" si="363"/>
        <v>-40.434455015999447</v>
      </c>
      <c r="CM214" s="82">
        <f t="shared" si="364"/>
        <v>-1.6853677645926574E-2</v>
      </c>
      <c r="CN214" s="40">
        <f t="shared" si="365"/>
        <v>474.89873150799997</v>
      </c>
      <c r="CO214" s="76">
        <f>SUMIFS($CN$3:$CN214,$D$3:$D214,D214)</f>
        <v>4591.2709311398676</v>
      </c>
      <c r="CP214" s="40">
        <f t="shared" si="408"/>
        <v>8040.3246019988674</v>
      </c>
      <c r="CQ214" s="73">
        <f t="shared" si="433"/>
        <v>-0.37460915956279828</v>
      </c>
      <c r="CR214" s="73">
        <f t="shared" si="433"/>
        <v>0.30969022947204916</v>
      </c>
      <c r="CS214" s="73">
        <f t="shared" si="433"/>
        <v>0.4909062960649182</v>
      </c>
      <c r="CT214" s="76">
        <f t="shared" si="366"/>
        <v>68.321420857438895</v>
      </c>
      <c r="CU214" s="76">
        <f t="shared" si="367"/>
        <v>0.19794480059464775</v>
      </c>
      <c r="CV214" s="76">
        <f t="shared" si="368"/>
        <v>1.9137094892938751</v>
      </c>
      <c r="CW214" s="40">
        <f t="shared" si="409"/>
        <v>1225.3217636157678</v>
      </c>
      <c r="CX214" s="267">
        <f t="shared" si="410"/>
        <v>3.3513259658645684</v>
      </c>
      <c r="CY214" s="78">
        <v>346.397340316</v>
      </c>
      <c r="CZ214" s="78">
        <f t="shared" si="369"/>
        <v>49.834537136952207</v>
      </c>
      <c r="DA214" s="67">
        <f t="shared" si="411"/>
        <v>992.73323907837539</v>
      </c>
      <c r="DB214" s="78">
        <f>'Situfin serie mensual'!HE77</f>
        <v>0</v>
      </c>
      <c r="DC214" s="78">
        <f t="shared" si="370"/>
        <v>0</v>
      </c>
      <c r="DD214" s="78">
        <f>+CN214-CY214</f>
        <v>128.50139119199997</v>
      </c>
      <c r="DE214" s="78">
        <f t="shared" si="372"/>
        <v>18.486883720486684</v>
      </c>
      <c r="DF214" s="82">
        <f t="shared" si="373"/>
        <v>3646.0019112149994</v>
      </c>
      <c r="DG214" s="82">
        <f t="shared" si="374"/>
        <v>1.519707410022846</v>
      </c>
      <c r="DH214" s="40">
        <f t="shared" si="375"/>
        <v>-749.86516611599939</v>
      </c>
      <c r="DI214" s="76">
        <f>SUMIFS($DH$3:$DH214,$D$3:$D214,D214)</f>
        <v>-8041.9286385798659</v>
      </c>
      <c r="DJ214" s="76">
        <f t="shared" si="392"/>
        <v>-12131.070816752868</v>
      </c>
      <c r="DK214" s="76">
        <f t="shared" si="376"/>
        <v>-107.87953346992985</v>
      </c>
      <c r="DL214" s="40">
        <f t="shared" si="412"/>
        <v>-1846.0279419667218</v>
      </c>
      <c r="DM214" s="73">
        <f t="shared" si="434"/>
        <v>-0.26206463980812178</v>
      </c>
      <c r="DN214" s="73">
        <f t="shared" si="434"/>
        <v>2.1394720873494646</v>
      </c>
      <c r="DO214" s="73">
        <f t="shared" si="434"/>
        <v>1.7047389571431784</v>
      </c>
      <c r="DP214" s="78">
        <f t="shared" si="377"/>
        <v>-0.31255486892620488</v>
      </c>
      <c r="DQ214" s="264">
        <f t="shared" si="413"/>
        <v>-5.0564093658381273</v>
      </c>
      <c r="DR214" s="82">
        <f t="shared" si="378"/>
        <v>-515.33318652399942</v>
      </c>
      <c r="DS214" s="82">
        <f t="shared" si="414"/>
        <v>-9992.4525185728671</v>
      </c>
      <c r="DT214" s="82">
        <f t="shared" si="379"/>
        <v>-0.21479847824057435</v>
      </c>
      <c r="DU214" s="264">
        <f t="shared" si="415"/>
        <v>-4.1650016940655314</v>
      </c>
      <c r="DV214" s="70">
        <v>1279.469883861</v>
      </c>
      <c r="DW214" s="70">
        <v>1412.9071654289999</v>
      </c>
      <c r="DX214" s="217">
        <v>106.3</v>
      </c>
      <c r="DY214" s="218">
        <f t="shared" si="380"/>
        <v>2724.4936454365006</v>
      </c>
      <c r="DZ214" s="218">
        <f t="shared" si="416"/>
        <v>29888.189415067776</v>
      </c>
      <c r="EA214" s="71">
        <f t="shared" si="325"/>
        <v>-7.6226299848644041E-2</v>
      </c>
      <c r="EB214" s="218">
        <f t="shared" si="381"/>
        <v>1803.8150884252118</v>
      </c>
      <c r="EC214" s="218">
        <f t="shared" si="417"/>
        <v>20567.779628274431</v>
      </c>
      <c r="ED214" s="71">
        <f t="shared" si="326"/>
        <v>-8.5623418767402537E-2</v>
      </c>
      <c r="EE214" s="218">
        <f t="shared" si="382"/>
        <v>2983.1638567328314</v>
      </c>
      <c r="EF214" s="218">
        <f t="shared" si="418"/>
        <v>33737.54852380079</v>
      </c>
      <c r="EG214" s="71">
        <f t="shared" si="327"/>
        <v>7.1759980238250698E-2</v>
      </c>
      <c r="EH214" s="218">
        <f t="shared" si="383"/>
        <v>446.7532751721543</v>
      </c>
      <c r="EI214" s="219">
        <f t="shared" si="419"/>
        <v>7597.4302617599687</v>
      </c>
      <c r="EJ214" s="74">
        <f t="shared" si="328"/>
        <v>0.46457624531010477</v>
      </c>
    </row>
    <row r="215" spans="1:140">
      <c r="A215" s="192">
        <v>44075</v>
      </c>
      <c r="B215" s="190">
        <f t="shared" si="330"/>
        <v>9</v>
      </c>
      <c r="C215" t="str">
        <f t="shared" si="427"/>
        <v>Septiembre</v>
      </c>
      <c r="D215">
        <f t="shared" si="384"/>
        <v>2020</v>
      </c>
      <c r="E215" s="65">
        <f t="shared" si="428"/>
        <v>239914.72879376091</v>
      </c>
      <c r="F215" s="65">
        <f t="shared" si="333"/>
        <v>6984.941904761904</v>
      </c>
      <c r="G215" s="40">
        <f t="shared" si="334"/>
        <v>3206.63358079</v>
      </c>
      <c r="H215" s="78">
        <f t="shared" si="385"/>
        <v>1.336572205013113</v>
      </c>
      <c r="I215" s="78">
        <f>SUMIFS($G$3:$G215,$D$3:$D215,D215)</f>
        <v>23282.343761964999</v>
      </c>
      <c r="J215" s="14">
        <f t="shared" si="393"/>
        <v>31879.428745878005</v>
      </c>
      <c r="K215" s="14">
        <f t="shared" si="394"/>
        <v>13.287816428012086</v>
      </c>
      <c r="L215" s="71">
        <f t="shared" si="429"/>
        <v>-7.0031761582355134E-2</v>
      </c>
      <c r="M215" s="71">
        <f t="shared" si="430"/>
        <v>8.519383408564396E-2</v>
      </c>
      <c r="N215" s="71">
        <f t="shared" si="321"/>
        <v>-4.8855348000999332E-2</v>
      </c>
      <c r="O215" s="78">
        <f t="shared" si="335"/>
        <v>2499.0326865889997</v>
      </c>
      <c r="P215" s="78">
        <f>O215/E215*100</f>
        <v>1.0416337084236524</v>
      </c>
      <c r="Q215" s="78">
        <f>SUMIFS($O$3:$O215,$D$3:$D215,D215)</f>
        <v>16205.901960214998</v>
      </c>
      <c r="R215" s="14">
        <f t="shared" si="390"/>
        <v>22030.888295354998</v>
      </c>
      <c r="S215" s="71">
        <f t="shared" si="420"/>
        <v>0.12167274089284841</v>
      </c>
      <c r="T215" s="71">
        <f t="shared" si="421"/>
        <v>-8.7108170120833717E-2</v>
      </c>
      <c r="U215" s="71">
        <f t="shared" si="421"/>
        <v>-6.0367808257352995E-2</v>
      </c>
      <c r="V215" s="78">
        <v>1727.862324205</v>
      </c>
      <c r="W215" s="14">
        <f t="shared" si="395"/>
        <v>13158.037078483998</v>
      </c>
      <c r="X215" s="71">
        <f t="shared" si="322"/>
        <v>-3.3811110309849846E-2</v>
      </c>
      <c r="Y215" s="71">
        <f t="shared" si="422"/>
        <v>0.23599968228961399</v>
      </c>
      <c r="Z215" s="78">
        <v>777.36296347500002</v>
      </c>
      <c r="AA215" s="14">
        <f t="shared" si="396"/>
        <v>8912.3452601353001</v>
      </c>
      <c r="AB215" s="71">
        <f t="shared" si="323"/>
        <v>-8.5236460195197261E-2</v>
      </c>
      <c r="AC215" s="71">
        <f t="shared" si="423"/>
        <v>-7.026314372711262E-2</v>
      </c>
      <c r="AD215" s="78">
        <v>652.58542436799996</v>
      </c>
      <c r="AE215" s="78">
        <v>419.86986374399999</v>
      </c>
      <c r="AF215" s="71">
        <f t="shared" si="424"/>
        <v>0.12573931348676104</v>
      </c>
      <c r="AG215" s="71">
        <f t="shared" si="425"/>
        <v>-3.0553971235624866E-2</v>
      </c>
      <c r="AH215" s="78">
        <f t="shared" si="337"/>
        <v>181.91427215100001</v>
      </c>
      <c r="AI215" s="78">
        <f t="shared" si="338"/>
        <v>7.5824553609370057E-2</v>
      </c>
      <c r="AJ215" s="78">
        <f t="shared" si="339"/>
        <v>92.644858616000008</v>
      </c>
      <c r="AK215" s="78">
        <f t="shared" si="340"/>
        <v>3.8615744469628108E-2</v>
      </c>
      <c r="AL215" s="78">
        <f t="shared" si="341"/>
        <v>433.04176343400002</v>
      </c>
      <c r="AM215" s="78">
        <f t="shared" si="342"/>
        <v>61.996473175929893</v>
      </c>
      <c r="AN215" s="78">
        <v>251.01697123599999</v>
      </c>
      <c r="AO215" s="78">
        <f t="shared" si="343"/>
        <v>35.936873156363987</v>
      </c>
      <c r="AP215" s="82">
        <f>SUMIFS($AO$3:$AO215,$D$3:$D215,D215)</f>
        <v>329.90534813000374</v>
      </c>
      <c r="AQ215" s="78">
        <v>0</v>
      </c>
      <c r="AR215" s="78">
        <f t="shared" si="344"/>
        <v>0</v>
      </c>
      <c r="AS215" s="82">
        <f>SUMIFS($AR$3:$AR215,$D$3:$D215,D215)</f>
        <v>45.926613312529049</v>
      </c>
      <c r="AT215" s="78">
        <f>+AL215-AN215-AQ215</f>
        <v>182.02479219800003</v>
      </c>
      <c r="AU215" s="80">
        <f t="shared" si="345"/>
        <v>251.01697123599999</v>
      </c>
      <c r="AV215" s="40">
        <f t="shared" si="346"/>
        <v>3697.713329059</v>
      </c>
      <c r="AW215" s="78">
        <f t="shared" si="347"/>
        <v>1.5412614922186307</v>
      </c>
      <c r="AX215" s="77">
        <f>SUMIFS($AV$3:$AV215,$D$3:$D215,D215)</f>
        <v>27224.081217673996</v>
      </c>
      <c r="AY215" s="14">
        <f t="shared" si="397"/>
        <v>36655.164439815002</v>
      </c>
      <c r="AZ215" s="67">
        <f t="shared" si="398"/>
        <v>15.278413553060787</v>
      </c>
      <c r="BA215" s="262">
        <f t="shared" si="348"/>
        <v>3552.7362978719998</v>
      </c>
      <c r="BB215" s="262">
        <f t="shared" si="349"/>
        <v>1.4808329258209303</v>
      </c>
      <c r="BC215" s="262">
        <f t="shared" si="399"/>
        <v>34831.186244327997</v>
      </c>
      <c r="BD215" s="262">
        <f t="shared" si="400"/>
        <v>14.518152520043945</v>
      </c>
      <c r="BE215" s="260">
        <f t="shared" si="350"/>
        <v>3102.0097727499997</v>
      </c>
      <c r="BF215" s="260">
        <f t="shared" si="351"/>
        <v>1.2929634576193927</v>
      </c>
      <c r="BG215" s="260">
        <f t="shared" si="401"/>
        <v>32507.529529841999</v>
      </c>
      <c r="BH215" s="260">
        <f t="shared" si="402"/>
        <v>13.549618105267147</v>
      </c>
      <c r="BI215" s="71">
        <f t="shared" si="431"/>
        <v>0.3392732237340359</v>
      </c>
      <c r="BJ215" s="71">
        <f t="shared" si="403"/>
        <v>0.13919433542019832</v>
      </c>
      <c r="BK215" s="71">
        <f t="shared" si="329"/>
        <v>0.11387869145446694</v>
      </c>
      <c r="BL215" s="67">
        <f t="shared" si="352"/>
        <v>1339.6619398820001</v>
      </c>
      <c r="BM215" s="78">
        <f>SUMIFS($BL$3:$BL215,$D$3:$D215,D215)</f>
        <v>12053.013916637001</v>
      </c>
      <c r="BN215" s="14">
        <f t="shared" si="404"/>
        <v>17180.244142521999</v>
      </c>
      <c r="BO215" s="71">
        <f t="shared" si="426"/>
        <v>3.720094400933105E-2</v>
      </c>
      <c r="BP215" s="71">
        <f t="shared" si="426"/>
        <v>6.6231682614432907E-2</v>
      </c>
      <c r="BQ215" s="71">
        <f t="shared" si="426"/>
        <v>7.2435471456555378E-2</v>
      </c>
      <c r="BR215" s="78">
        <v>947.154462018</v>
      </c>
      <c r="BS215" s="78">
        <f>+BL215-BR215</f>
        <v>392.50747786400007</v>
      </c>
      <c r="BT215" s="67">
        <f t="shared" si="353"/>
        <v>263.05255470099996</v>
      </c>
      <c r="BU215" s="67">
        <f t="shared" si="354"/>
        <v>450.726525122</v>
      </c>
      <c r="BV215" s="78">
        <f t="shared" si="355"/>
        <v>64.528314088728834</v>
      </c>
      <c r="BW215" s="78">
        <f t="shared" si="356"/>
        <v>0.18786946820153766</v>
      </c>
      <c r="BX215" s="78">
        <f t="shared" si="405"/>
        <v>2323.6567144859996</v>
      </c>
      <c r="BY215" s="67">
        <f t="shared" si="357"/>
        <v>570.33572521700012</v>
      </c>
      <c r="BZ215" s="67">
        <f t="shared" si="358"/>
        <v>1032.2170839519999</v>
      </c>
      <c r="CA215" s="67">
        <f t="shared" si="359"/>
        <v>41.719500185000001</v>
      </c>
      <c r="CB215" s="40">
        <f t="shared" si="360"/>
        <v>-491.07974826899999</v>
      </c>
      <c r="CC215" s="76">
        <f>SUMIFS($CB$3:$CB215,$D$3:$D215,D215)</f>
        <v>-3941.7374557089988</v>
      </c>
      <c r="CD215" s="40">
        <f t="shared" si="391"/>
        <v>-4775.7356939369984</v>
      </c>
      <c r="CE215" s="73">
        <f t="shared" si="432"/>
        <v>-3.5325173004690371</v>
      </c>
      <c r="CF215" s="73">
        <f t="shared" si="432"/>
        <v>-4.4638287474270371</v>
      </c>
      <c r="CG215" s="73">
        <f t="shared" si="432"/>
        <v>-8.8389933086723289</v>
      </c>
      <c r="CH215" s="78">
        <f t="shared" si="361"/>
        <v>-70.305487857273661</v>
      </c>
      <c r="CI215" s="78">
        <f t="shared" si="362"/>
        <v>-0.20468928720551766</v>
      </c>
      <c r="CJ215" s="14">
        <f t="shared" si="406"/>
        <v>-721.60260573162509</v>
      </c>
      <c r="CK215" s="264">
        <f t="shared" si="407"/>
        <v>-1.9905971250487036</v>
      </c>
      <c r="CL215" s="82">
        <f t="shared" si="363"/>
        <v>-40.353223146999994</v>
      </c>
      <c r="CM215" s="82">
        <f t="shared" si="364"/>
        <v>-1.6819819003979965E-2</v>
      </c>
      <c r="CN215" s="40">
        <f t="shared" si="365"/>
        <v>612.57603950600014</v>
      </c>
      <c r="CO215" s="76">
        <f>SUMIFS($CN$3:$CN215,$D$3:$D215,D215)</f>
        <v>5203.8469706458673</v>
      </c>
      <c r="CP215" s="40">
        <f t="shared" si="408"/>
        <v>8002.2979015208675</v>
      </c>
      <c r="CQ215" s="73">
        <f t="shared" si="433"/>
        <v>-5.8448417353629822E-2</v>
      </c>
      <c r="CR215" s="73">
        <f t="shared" si="433"/>
        <v>0.25206284473464513</v>
      </c>
      <c r="CS215" s="73">
        <f t="shared" si="433"/>
        <v>0.37670837905622201</v>
      </c>
      <c r="CT215" s="76">
        <f t="shared" si="366"/>
        <v>87.699518171852432</v>
      </c>
      <c r="CU215" s="76">
        <f t="shared" si="367"/>
        <v>0.25533073462638134</v>
      </c>
      <c r="CV215" s="76">
        <f t="shared" si="368"/>
        <v>2.1690402239202564</v>
      </c>
      <c r="CW215" s="40">
        <f t="shared" si="409"/>
        <v>1210.383064619271</v>
      </c>
      <c r="CX215" s="267">
        <f t="shared" si="410"/>
        <v>3.3354758758475072</v>
      </c>
      <c r="CY215" s="78">
        <v>460.54615713800001</v>
      </c>
      <c r="CZ215" s="78">
        <f t="shared" si="369"/>
        <v>65.934142820003686</v>
      </c>
      <c r="DA215" s="67">
        <f t="shared" si="411"/>
        <v>973.16053107750065</v>
      </c>
      <c r="DB215" s="78">
        <f>'Situfin serie mensual'!HF77</f>
        <v>119.72831553100001</v>
      </c>
      <c r="DC215" s="78">
        <f t="shared" si="370"/>
        <v>17.140917872112379</v>
      </c>
      <c r="DD215" s="78">
        <f>+CN215-CY215</f>
        <v>152.02988236800013</v>
      </c>
      <c r="DE215" s="78">
        <f t="shared" si="372"/>
        <v>21.765375351848739</v>
      </c>
      <c r="DF215" s="82">
        <f t="shared" si="373"/>
        <v>4310.2893685649997</v>
      </c>
      <c r="DG215" s="82">
        <f t="shared" si="374"/>
        <v>1.7965922268450119</v>
      </c>
      <c r="DH215" s="40">
        <f t="shared" si="375"/>
        <v>-1103.6557877750001</v>
      </c>
      <c r="DI215" s="76">
        <f>SUMIFS($DH$3:$DH215,$D$3:$D215,D215)</f>
        <v>-9145.5844263548661</v>
      </c>
      <c r="DJ215" s="76">
        <f t="shared" si="392"/>
        <v>-12778.033595457868</v>
      </c>
      <c r="DK215" s="76">
        <f t="shared" si="376"/>
        <v>-158.00500602912609</v>
      </c>
      <c r="DL215" s="40">
        <f t="shared" si="412"/>
        <v>-1931.9856703508963</v>
      </c>
      <c r="DM215" s="73">
        <f t="shared" si="434"/>
        <v>1.4166250979459059</v>
      </c>
      <c r="DN215" s="73">
        <f t="shared" si="434"/>
        <v>2.0300976330792113</v>
      </c>
      <c r="DO215" s="73">
        <f t="shared" si="434"/>
        <v>1.4557071365044876</v>
      </c>
      <c r="DP215" s="78">
        <f t="shared" si="377"/>
        <v>-0.460020021831899</v>
      </c>
      <c r="DQ215" s="264">
        <f t="shared" si="413"/>
        <v>-5.3260730008962112</v>
      </c>
      <c r="DR215" s="82">
        <f t="shared" si="378"/>
        <v>-652.92926265300014</v>
      </c>
      <c r="DS215" s="82">
        <f t="shared" si="414"/>
        <v>-10454.376880971868</v>
      </c>
      <c r="DT215" s="82">
        <f t="shared" si="379"/>
        <v>-0.27215055363036128</v>
      </c>
      <c r="DU215" s="264">
        <f t="shared" si="415"/>
        <v>-4.3575385861194107</v>
      </c>
      <c r="DV215" s="70">
        <v>1273.0669215989999</v>
      </c>
      <c r="DW215" s="70">
        <v>1407.5039512200001</v>
      </c>
      <c r="DX215" s="217">
        <v>106.6</v>
      </c>
      <c r="DY215" s="218">
        <f t="shared" si="380"/>
        <v>3008.0990438930585</v>
      </c>
      <c r="DZ215" s="218">
        <f t="shared" si="416"/>
        <v>30079.420235579521</v>
      </c>
      <c r="EA215" s="71">
        <f t="shared" si="325"/>
        <v>-6.6157926050139371E-2</v>
      </c>
      <c r="EB215" s="218">
        <f t="shared" si="381"/>
        <v>2344.3083363874293</v>
      </c>
      <c r="EC215" s="218">
        <f t="shared" si="417"/>
        <v>20788.206461292935</v>
      </c>
      <c r="ED215" s="71">
        <f t="shared" si="326"/>
        <v>-7.7146607787208832E-2</v>
      </c>
      <c r="EE215" s="218">
        <f t="shared" si="382"/>
        <v>3468.7742298864919</v>
      </c>
      <c r="EF215" s="218">
        <f t="shared" si="418"/>
        <v>34574.30651401807</v>
      </c>
      <c r="EG215" s="71">
        <f t="shared" si="327"/>
        <v>9.3030333864758674E-2</v>
      </c>
      <c r="EH215" s="218">
        <f t="shared" si="383"/>
        <v>574.64919278236414</v>
      </c>
      <c r="EI215" s="219">
        <f t="shared" si="419"/>
        <v>7551.8671189999113</v>
      </c>
      <c r="EJ215" s="74">
        <f t="shared" si="328"/>
        <v>0.35295454085494238</v>
      </c>
    </row>
    <row r="216" spans="1:140">
      <c r="A216" s="192">
        <v>44105</v>
      </c>
      <c r="B216" s="191">
        <f t="shared" si="330"/>
        <v>10</v>
      </c>
      <c r="C216" t="str">
        <f t="shared" ref="C216:C242" si="435">VLOOKUP(MONTH(A216),Meses,2,0)</f>
        <v>Octubre</v>
      </c>
      <c r="D216">
        <f t="shared" ref="D216:D218" si="436">YEAR(A216)</f>
        <v>2020</v>
      </c>
      <c r="E216" s="65">
        <f t="shared" ref="E216:E242" si="437">VLOOKUP(D216,PIBNOMG,2,0)</f>
        <v>239914.72879376091</v>
      </c>
      <c r="F216" s="65">
        <f t="shared" si="333"/>
        <v>7018.63590909091</v>
      </c>
      <c r="G216" s="40">
        <f t="shared" si="334"/>
        <v>2645.5893744560003</v>
      </c>
      <c r="H216" s="14">
        <f t="shared" ref="H216:H218" si="438">G216/E216*100</f>
        <v>1.1027206990406335</v>
      </c>
      <c r="I216" s="78">
        <f>SUMIFS($G$3:$G216,$D$3:$D216,D216)</f>
        <v>25927.933136421001</v>
      </c>
      <c r="J216" s="14">
        <f t="shared" si="393"/>
        <v>31746.755940815001</v>
      </c>
      <c r="K216" s="14">
        <f t="shared" si="394"/>
        <v>13.232516444667983</v>
      </c>
      <c r="L216" s="71">
        <f t="shared" ref="L216:L218" si="439">IFERROR(I216/I204-1,0)</f>
        <v>-6.780647855296551E-2</v>
      </c>
      <c r="M216" s="71">
        <f t="shared" ref="M216:M218" si="440">IFERROR(G216/G204-1,0)</f>
        <v>-4.7753882279738424E-2</v>
      </c>
      <c r="N216" s="71">
        <f t="shared" ref="N216:N218" si="441">IFERROR(J216/J204-1,0)</f>
        <v>-5.5730463484902293E-2</v>
      </c>
      <c r="O216" s="14">
        <f t="shared" si="335"/>
        <v>1885.9781994260004</v>
      </c>
      <c r="P216" s="14">
        <f t="shared" ref="P216:P218" si="442">O216/E216*100</f>
        <v>0.78610354975215102</v>
      </c>
      <c r="Q216" s="78">
        <f>SUMIFS($O$3:$O216,$D$3:$D216,D216)</f>
        <v>18091.880159640998</v>
      </c>
      <c r="R216" s="14">
        <f t="shared" si="390"/>
        <v>21968.949755637001</v>
      </c>
      <c r="S216" s="71">
        <f t="shared" ref="S216:S218" si="443">IFERROR(O216/O204-1,0)</f>
        <v>-3.1797324019720796E-2</v>
      </c>
      <c r="T216" s="71">
        <f t="shared" ref="T216:T218" si="444">IFERROR(Q216/Q204-1,0)</f>
        <v>-8.1639139491420099E-2</v>
      </c>
      <c r="U216" s="71">
        <f t="shared" ref="U216:U218" si="445">IFERROR(R216/R204-1,0)</f>
        <v>-6.4067619652713126E-2</v>
      </c>
      <c r="V216" s="78">
        <v>1092.241605557</v>
      </c>
      <c r="W216" s="14">
        <f t="shared" si="395"/>
        <v>13185.428075762999</v>
      </c>
      <c r="X216" s="71">
        <f t="shared" si="322"/>
        <v>-4.058329977614461E-2</v>
      </c>
      <c r="Y216" s="71">
        <f t="shared" si="422"/>
        <v>2.5722854516930571E-2</v>
      </c>
      <c r="Z216" s="78">
        <v>780.88326729200003</v>
      </c>
      <c r="AA216" s="14">
        <f t="shared" si="396"/>
        <v>8814.7938004342996</v>
      </c>
      <c r="AB216" s="71">
        <f t="shared" ref="AB216:AB218" si="446">IFERROR(AA216/AA204-1,0)</f>
        <v>-8.5629175065419005E-2</v>
      </c>
      <c r="AC216" s="71">
        <f t="shared" ref="AC216:AC218" si="447">IFERROR(Z216/Z204-1,0)</f>
        <v>-0.11105146085803297</v>
      </c>
      <c r="AD216" s="67">
        <v>631.17952146900006</v>
      </c>
      <c r="AE216" s="67">
        <v>436.36737252799998</v>
      </c>
      <c r="AF216" s="71">
        <f t="shared" si="424"/>
        <v>9.828805427485765E-2</v>
      </c>
      <c r="AG216" s="71">
        <f t="shared" si="425"/>
        <v>-2.3277563887702191E-2</v>
      </c>
      <c r="AH216" s="67">
        <f t="shared" si="337"/>
        <v>182.33142155900001</v>
      </c>
      <c r="AI216" s="67">
        <f t="shared" si="338"/>
        <v>7.599842763957125E-2</v>
      </c>
      <c r="AJ216" s="67">
        <f t="shared" si="339"/>
        <v>111.49781226900001</v>
      </c>
      <c r="AK216" s="67">
        <f t="shared" si="340"/>
        <v>4.6473933813729058E-2</v>
      </c>
      <c r="AL216" s="67">
        <f t="shared" si="341"/>
        <v>465.78194120199998</v>
      </c>
      <c r="AM216" s="67">
        <f t="shared" si="342"/>
        <v>66.363599314034005</v>
      </c>
      <c r="AN216" s="77">
        <v>270.680867234</v>
      </c>
      <c r="AO216" s="67">
        <f t="shared" si="343"/>
        <v>38.566022050438569</v>
      </c>
      <c r="AP216" s="81">
        <f>SUMIFS($AO$3:$AO216,$D$3:$D216,D216)</f>
        <v>368.47137018044231</v>
      </c>
      <c r="AQ216" s="14">
        <v>0</v>
      </c>
      <c r="AR216" s="67">
        <f t="shared" si="344"/>
        <v>0</v>
      </c>
      <c r="AS216" s="81">
        <f>SUMIFS($AR$3:$AR216,$D$3:$D216,D216)</f>
        <v>45.926613312529049</v>
      </c>
      <c r="AT216" s="67">
        <f t="shared" ref="AT216:AT218" si="448">+AL216-AN216-AQ216</f>
        <v>195.10107396799998</v>
      </c>
      <c r="AU216" s="79">
        <f t="shared" si="345"/>
        <v>270.680867234</v>
      </c>
      <c r="AV216" s="40">
        <f t="shared" si="346"/>
        <v>2964.7784929760005</v>
      </c>
      <c r="AW216" s="14">
        <f t="shared" si="347"/>
        <v>1.2357634347346085</v>
      </c>
      <c r="AX216" s="77">
        <f>SUMIFS($AV$3:$AV216,$D$3:$D216,D216)</f>
        <v>30188.859710649998</v>
      </c>
      <c r="AY216" s="14">
        <f t="shared" si="397"/>
        <v>37024.751348525999</v>
      </c>
      <c r="AZ216" s="67">
        <f t="shared" si="398"/>
        <v>15.432462831556196</v>
      </c>
      <c r="BA216" s="262">
        <f t="shared" si="348"/>
        <v>2870.4313078030004</v>
      </c>
      <c r="BB216" s="262">
        <f t="shared" si="349"/>
        <v>1.196438135430411</v>
      </c>
      <c r="BC216" s="262">
        <f t="shared" si="399"/>
        <v>35266.643010132</v>
      </c>
      <c r="BD216" s="262">
        <f t="shared" si="400"/>
        <v>14.699657327186626</v>
      </c>
      <c r="BE216" s="260">
        <f t="shared" si="350"/>
        <v>2524.5920346870003</v>
      </c>
      <c r="BF216" s="260">
        <f t="shared" si="351"/>
        <v>1.0522872219559425</v>
      </c>
      <c r="BG216" s="260">
        <f t="shared" si="401"/>
        <v>32805.334205625993</v>
      </c>
      <c r="BH216" s="260">
        <f t="shared" si="402"/>
        <v>13.673747489603528</v>
      </c>
      <c r="BI216" s="71">
        <f t="shared" ref="BI216:BI218" si="449">IFERROR(AV216/AV204-1,0)</f>
        <v>0.14241218681189349</v>
      </c>
      <c r="BJ216" s="71">
        <f t="shared" ref="BJ216:BJ218" si="450">IFERROR(AX216/AX204-1,0)</f>
        <v>0.13950955026914658</v>
      </c>
      <c r="BK216" s="71">
        <f t="shared" ref="BK216:BK218" si="451">IFERROR(AY216/AY204-1,0)</f>
        <v>0.12322219726722472</v>
      </c>
      <c r="BL216" s="67">
        <f t="shared" si="352"/>
        <v>1341.7642604020002</v>
      </c>
      <c r="BM216" s="78">
        <f>SUMIFS($BL$3:$BL216,$D$3:$D216,D216)</f>
        <v>13394.778177039001</v>
      </c>
      <c r="BN216" s="14">
        <f t="shared" si="404"/>
        <v>17223.346273905001</v>
      </c>
      <c r="BO216" s="71">
        <f t="shared" ref="BO216:BO218" si="452">IFERROR(BL216/BL204-1,0)</f>
        <v>3.3189642186270074E-2</v>
      </c>
      <c r="BP216" s="71">
        <f t="shared" ref="BP216:BP218" si="453">IFERROR(BM216/BM204-1,0)</f>
        <v>6.282689486193016E-2</v>
      </c>
      <c r="BQ216" s="71">
        <f t="shared" ref="BQ216:BQ218" si="454">IFERROR(BN216/BN204-1,0)</f>
        <v>6.6694389460439929E-2</v>
      </c>
      <c r="BR216" s="14">
        <v>946.27809775200001</v>
      </c>
      <c r="BS216" s="67">
        <f t="shared" ref="BS216:BS219" si="455">+BL216-BR216</f>
        <v>395.48616265000021</v>
      </c>
      <c r="BT216" s="67">
        <f t="shared" si="353"/>
        <v>326.67345533600002</v>
      </c>
      <c r="BU216" s="67">
        <f t="shared" si="354"/>
        <v>345.83927311600002</v>
      </c>
      <c r="BV216" s="67">
        <f t="shared" si="355"/>
        <v>49.274428478053778</v>
      </c>
      <c r="BW216" s="67">
        <f t="shared" si="356"/>
        <v>0.14415091347446848</v>
      </c>
      <c r="BX216" s="67">
        <f t="shared" si="405"/>
        <v>2461.3088045059999</v>
      </c>
      <c r="BY216" s="67">
        <f t="shared" si="357"/>
        <v>348.766605325</v>
      </c>
      <c r="BZ216" s="67">
        <f t="shared" si="358"/>
        <v>527.0618680020001</v>
      </c>
      <c r="CA216" s="67">
        <f t="shared" si="359"/>
        <v>74.673030795000003</v>
      </c>
      <c r="CB216" s="40">
        <f t="shared" si="360"/>
        <v>-319.18911852000019</v>
      </c>
      <c r="CC216" s="76">
        <f>SUMIFS($CB$3:$CB216,$D$3:$D216,D216)</f>
        <v>-4260.926574228999</v>
      </c>
      <c r="CD216" s="40">
        <f t="shared" si="391"/>
        <v>-5277.9954077109996</v>
      </c>
      <c r="CE216" s="73">
        <f t="shared" ref="CE216:CE218" si="456">IFERROR(CB216/CB204-1,0)</f>
        <v>-2.743530238032724</v>
      </c>
      <c r="CF216" s="73">
        <f t="shared" ref="CF216:CF218" si="457">IFERROR(CC216/CC204-1,0)</f>
        <v>-4.2254289735370394</v>
      </c>
      <c r="CG216" s="73">
        <f t="shared" ref="CG216:CG218" si="458">IFERROR(CD216/CD204-1,0)</f>
        <v>-9.0278810564870788</v>
      </c>
      <c r="CH216" s="14">
        <f t="shared" si="361"/>
        <v>-45.477372334782245</v>
      </c>
      <c r="CI216" s="14">
        <f t="shared" si="362"/>
        <v>-0.13304273569397498</v>
      </c>
      <c r="CJ216" s="14">
        <f t="shared" si="406"/>
        <v>-795.50981752772202</v>
      </c>
      <c r="CK216" s="264">
        <f t="shared" si="407"/>
        <v>-2.1999463868882136</v>
      </c>
      <c r="CL216" s="81">
        <f t="shared" si="363"/>
        <v>26.650154595999823</v>
      </c>
      <c r="CM216" s="81">
        <f t="shared" si="364"/>
        <v>1.1108177780493514E-2</v>
      </c>
      <c r="CN216" s="40">
        <f t="shared" si="365"/>
        <v>656.4707370399999</v>
      </c>
      <c r="CO216" s="40">
        <f>SUMIFS($CN$3:$CN216,$D$3:$D216,D216)</f>
        <v>5860.3177076858674</v>
      </c>
      <c r="CP216" s="40">
        <f t="shared" si="408"/>
        <v>7943.6470967928681</v>
      </c>
      <c r="CQ216" s="73">
        <f t="shared" ref="CQ216:CQ218" si="459">IFERROR(CN216/CN204-1,0)</f>
        <v>-8.2015155889441305E-2</v>
      </c>
      <c r="CR216" s="73">
        <f t="shared" ref="CR216:CR218" si="460">IFERROR(CO216/CO204-1,0)</f>
        <v>0.20301959082157883</v>
      </c>
      <c r="CS216" s="73">
        <f t="shared" ref="CS216:CS218" si="461">IFERROR(CP216/CP204-1,0)</f>
        <v>0.28035206311348082</v>
      </c>
      <c r="CT216" s="40">
        <f t="shared" si="366"/>
        <v>93.53252477304089</v>
      </c>
      <c r="CU216" s="40">
        <f t="shared" si="367"/>
        <v>0.27362669242550974</v>
      </c>
      <c r="CV216" s="40">
        <f t="shared" si="368"/>
        <v>2.4426669163457664</v>
      </c>
      <c r="CW216" s="40">
        <f t="shared" si="409"/>
        <v>1192.8612138953388</v>
      </c>
      <c r="CX216" s="267">
        <f t="shared" si="410"/>
        <v>3.3110293547760898</v>
      </c>
      <c r="CY216" s="14">
        <v>498.73722025299998</v>
      </c>
      <c r="CZ216" s="67">
        <f t="shared" si="369"/>
        <v>71.058995895058331</v>
      </c>
      <c r="DA216" s="67">
        <f t="shared" si="411"/>
        <v>956.93577820444034</v>
      </c>
      <c r="DB216" s="67">
        <f>'Situfin serie mensual'!HG77</f>
        <v>0</v>
      </c>
      <c r="DC216" s="67">
        <f t="shared" si="370"/>
        <v>0</v>
      </c>
      <c r="DD216" s="67">
        <f t="shared" ref="DD216:DD218" si="462">+CN216-CY216</f>
        <v>157.73351678699993</v>
      </c>
      <c r="DE216" s="67">
        <f t="shared" si="372"/>
        <v>22.473528877982559</v>
      </c>
      <c r="DF216" s="81">
        <f t="shared" si="373"/>
        <v>3621.2492300160002</v>
      </c>
      <c r="DG216" s="81">
        <f t="shared" si="374"/>
        <v>1.509390127160118</v>
      </c>
      <c r="DH216" s="40">
        <f t="shared" si="375"/>
        <v>-975.6598555600001</v>
      </c>
      <c r="DI216" s="40">
        <f>SUMIFS($DH$3:$DH216,$D$3:$D216,D216)</f>
        <v>-10121.244281914865</v>
      </c>
      <c r="DJ216" s="76">
        <f t="shared" si="392"/>
        <v>-13221.642504503865</v>
      </c>
      <c r="DK216" s="40">
        <f t="shared" si="376"/>
        <v>-139.00989710782312</v>
      </c>
      <c r="DL216" s="40">
        <f t="shared" si="412"/>
        <v>-1988.3710314230611</v>
      </c>
      <c r="DM216" s="73">
        <f t="shared" ref="DM216:DM217" si="463">IFERROR(DH216/DH204-1,0)</f>
        <v>0.83377148739707829</v>
      </c>
      <c r="DN216" s="73">
        <f t="shared" ref="DN216:DN217" si="464">IFERROR(DI216/DI204-1,0)</f>
        <v>1.8508151084250617</v>
      </c>
      <c r="DO216" s="73">
        <f t="shared" ref="DO216:DO217" si="465">IFERROR(DJ216/DJ204-1,0)</f>
        <v>1.3836481110321945</v>
      </c>
      <c r="DP216" s="67">
        <f t="shared" si="377"/>
        <v>-0.4066694281194847</v>
      </c>
      <c r="DQ216" s="264">
        <f t="shared" si="413"/>
        <v>-5.5109757416643026</v>
      </c>
      <c r="DR216" s="81">
        <f t="shared" si="378"/>
        <v>-629.82058244400014</v>
      </c>
      <c r="DS216" s="82">
        <f t="shared" si="414"/>
        <v>-10760.333699997867</v>
      </c>
      <c r="DT216" s="81">
        <f t="shared" si="379"/>
        <v>-0.26251851464501624</v>
      </c>
      <c r="DU216" s="264">
        <f t="shared" si="415"/>
        <v>-4.485065904081206</v>
      </c>
      <c r="DV216" s="70">
        <v>1268.8456303840001</v>
      </c>
      <c r="DW216" s="70">
        <v>1404.5812142140001</v>
      </c>
      <c r="DX216" s="217">
        <v>107.1</v>
      </c>
      <c r="DY216" s="218">
        <f t="shared" si="380"/>
        <v>2470.2048314248368</v>
      </c>
      <c r="DZ216" s="218">
        <f t="shared" si="416"/>
        <v>29911.199445428858</v>
      </c>
      <c r="EA216" s="71">
        <f t="shared" si="325"/>
        <v>-7.2432898534163126E-2</v>
      </c>
      <c r="EB216" s="218">
        <f t="shared" si="381"/>
        <v>1760.9506997441649</v>
      </c>
      <c r="EC216" s="218">
        <f t="shared" si="417"/>
        <v>20699.283714556568</v>
      </c>
      <c r="ED216" s="71">
        <f t="shared" si="326"/>
        <v>-8.0310162480304981E-2</v>
      </c>
      <c r="EE216" s="218">
        <f t="shared" si="382"/>
        <v>2768.2338869990667</v>
      </c>
      <c r="EF216" s="218">
        <f t="shared" si="418"/>
        <v>34877.970995257405</v>
      </c>
      <c r="EG216" s="71">
        <f t="shared" si="327"/>
        <v>0.10284452995659454</v>
      </c>
      <c r="EH216" s="218">
        <f t="shared" si="383"/>
        <v>612.95120171802046</v>
      </c>
      <c r="EI216" s="219">
        <f t="shared" si="419"/>
        <v>7485.6905507578185</v>
      </c>
      <c r="EJ216" s="74">
        <f t="shared" si="328"/>
        <v>0.25890039293078204</v>
      </c>
    </row>
    <row r="217" spans="1:140">
      <c r="A217" s="192">
        <v>44136</v>
      </c>
      <c r="B217" s="191">
        <f t="shared" si="330"/>
        <v>11</v>
      </c>
      <c r="C217" t="str">
        <f t="shared" si="435"/>
        <v>Noviembre</v>
      </c>
      <c r="D217">
        <f t="shared" si="436"/>
        <v>2020</v>
      </c>
      <c r="E217" s="65">
        <f t="shared" si="437"/>
        <v>239914.72879376091</v>
      </c>
      <c r="F217" s="65">
        <f t="shared" si="333"/>
        <v>7031.8280952380956</v>
      </c>
      <c r="G217" s="40">
        <f t="shared" si="334"/>
        <v>3065.5152186569994</v>
      </c>
      <c r="H217" s="14">
        <f t="shared" si="438"/>
        <v>1.2777519888294242</v>
      </c>
      <c r="I217" s="78">
        <f>SUMIFS($G$3:$G217,$D$3:$D217,D217)</f>
        <v>28993.448355077999</v>
      </c>
      <c r="J217" s="14">
        <f t="shared" si="393"/>
        <v>31740.369079513002</v>
      </c>
      <c r="K217" s="14">
        <f t="shared" si="394"/>
        <v>13.229854306609967</v>
      </c>
      <c r="L217" s="71">
        <f t="shared" si="439"/>
        <v>-6.1269234337020584E-2</v>
      </c>
      <c r="M217" s="71">
        <f t="shared" si="440"/>
        <v>-2.0791226854749434E-3</v>
      </c>
      <c r="N217" s="71">
        <f t="shared" si="441"/>
        <v>-5.5487696419544874E-2</v>
      </c>
      <c r="O217" s="14">
        <f t="shared" si="335"/>
        <v>2356.9089291479995</v>
      </c>
      <c r="P217" s="14">
        <f t="shared" si="442"/>
        <v>0.98239442863638471</v>
      </c>
      <c r="Q217" s="78">
        <f>SUMIFS($O$3:$O217,$D$3:$D217,D217)</f>
        <v>20448.789088788995</v>
      </c>
      <c r="R217" s="14">
        <f t="shared" si="390"/>
        <v>22167.857595066998</v>
      </c>
      <c r="S217" s="71">
        <f t="shared" si="443"/>
        <v>9.2172260884257451E-2</v>
      </c>
      <c r="T217" s="71">
        <f t="shared" si="444"/>
        <v>-6.4479199257469699E-2</v>
      </c>
      <c r="U217" s="71">
        <f t="shared" si="445"/>
        <v>-5.4658466382093041E-2</v>
      </c>
      <c r="V217" s="78">
        <v>1593.880836346</v>
      </c>
      <c r="W217" s="14">
        <f t="shared" si="395"/>
        <v>13429.187474056998</v>
      </c>
      <c r="X217" s="71">
        <f t="shared" si="322"/>
        <v>-3.2086972291263116E-2</v>
      </c>
      <c r="Y217" s="71">
        <f t="shared" si="422"/>
        <v>0.18054627637474163</v>
      </c>
      <c r="Z217" s="78">
        <v>787.13550890500017</v>
      </c>
      <c r="AA217" s="14">
        <f t="shared" si="396"/>
        <v>8769.5128855272978</v>
      </c>
      <c r="AB217" s="71">
        <f t="shared" si="446"/>
        <v>-8.2808271610989581E-2</v>
      </c>
      <c r="AC217" s="71">
        <f t="shared" si="447"/>
        <v>-5.439695038648884E-2</v>
      </c>
      <c r="AD217" s="67">
        <v>705.25621615099999</v>
      </c>
      <c r="AE217" s="67">
        <v>431.78352251199999</v>
      </c>
      <c r="AF217" s="71">
        <f t="shared" si="424"/>
        <v>0.1702298432603222</v>
      </c>
      <c r="AG217" s="71">
        <f t="shared" si="425"/>
        <v>2.362165702646335E-2</v>
      </c>
      <c r="AH217" s="67">
        <f t="shared" si="337"/>
        <v>181.63447102000001</v>
      </c>
      <c r="AI217" s="67">
        <f t="shared" si="338"/>
        <v>7.570792836822425E-2</v>
      </c>
      <c r="AJ217" s="67">
        <f t="shared" si="339"/>
        <v>84.731197627</v>
      </c>
      <c r="AK217" s="67">
        <f t="shared" si="340"/>
        <v>3.5317213767162209E-2</v>
      </c>
      <c r="AL217" s="67">
        <f t="shared" si="341"/>
        <v>442.24062086200007</v>
      </c>
      <c r="AM217" s="67">
        <f t="shared" si="342"/>
        <v>62.891273061905814</v>
      </c>
      <c r="AN217" s="77">
        <v>271.35733059199998</v>
      </c>
      <c r="AO217" s="67">
        <f t="shared" si="343"/>
        <v>38.589869791578273</v>
      </c>
      <c r="AP217" s="81">
        <f>SUMIFS($AO$3:$AO217,$D$3:$D217,D217)</f>
        <v>407.06123997202059</v>
      </c>
      <c r="AQ217" s="14">
        <v>0</v>
      </c>
      <c r="AR217" s="67">
        <f t="shared" si="344"/>
        <v>0</v>
      </c>
      <c r="AS217" s="81">
        <f>SUMIFS($AR$3:$AR217,$D$3:$D217,D217)</f>
        <v>45.926613312529049</v>
      </c>
      <c r="AT217" s="67">
        <f t="shared" si="448"/>
        <v>170.88329027000009</v>
      </c>
      <c r="AU217" s="79">
        <f t="shared" si="345"/>
        <v>271.35733059199998</v>
      </c>
      <c r="AV217" s="40">
        <f t="shared" si="346"/>
        <v>3017.4727898270003</v>
      </c>
      <c r="AW217" s="67">
        <f t="shared" si="347"/>
        <v>1.2577271954073839</v>
      </c>
      <c r="AX217" s="77">
        <f>SUMIFS($AV$3:$AV217,$D$3:$D217,D217)</f>
        <v>33206.332500477001</v>
      </c>
      <c r="AY217" s="14">
        <f t="shared" si="397"/>
        <v>37399.861658741</v>
      </c>
      <c r="AZ217" s="67">
        <f t="shared" si="398"/>
        <v>15.588814345321511</v>
      </c>
      <c r="BA217" s="262">
        <f t="shared" si="348"/>
        <v>2916.8834176310002</v>
      </c>
      <c r="BB217" s="262">
        <f t="shared" si="349"/>
        <v>1.2158000604199899</v>
      </c>
      <c r="BC217" s="262">
        <f t="shared" si="399"/>
        <v>35677.908856643997</v>
      </c>
      <c r="BD217" s="262">
        <f t="shared" si="400"/>
        <v>14.87107900212078</v>
      </c>
      <c r="BE217" s="260">
        <f t="shared" si="350"/>
        <v>2729.9006082830001</v>
      </c>
      <c r="BF217" s="260">
        <f t="shared" si="351"/>
        <v>1.1378628656974696</v>
      </c>
      <c r="BG217" s="260">
        <f t="shared" si="401"/>
        <v>33149.824780426999</v>
      </c>
      <c r="BH217" s="260">
        <f t="shared" si="402"/>
        <v>13.817336245714095</v>
      </c>
      <c r="BI217" s="71">
        <f t="shared" si="449"/>
        <v>0.14196020156556277</v>
      </c>
      <c r="BJ217" s="71">
        <f t="shared" si="450"/>
        <v>0.13973180738283197</v>
      </c>
      <c r="BK217" s="71">
        <f t="shared" si="451"/>
        <v>0.13021824578613117</v>
      </c>
      <c r="BL217" s="67">
        <f t="shared" si="352"/>
        <v>1471.8399411710002</v>
      </c>
      <c r="BM217" s="78">
        <f>SUMIFS($BL$3:$BL217,$D$3:$D217,D217)</f>
        <v>14866.618118210001</v>
      </c>
      <c r="BN217" s="14">
        <f t="shared" si="404"/>
        <v>17406.435574611001</v>
      </c>
      <c r="BO217" s="71">
        <f t="shared" si="452"/>
        <v>0.14206728203055574</v>
      </c>
      <c r="BP217" s="71">
        <f t="shared" si="453"/>
        <v>7.0178113882342963E-2</v>
      </c>
      <c r="BQ217" s="71">
        <f t="shared" si="454"/>
        <v>7.2069388330546102E-2</v>
      </c>
      <c r="BR217" s="14">
        <v>945.88219103100005</v>
      </c>
      <c r="BS217" s="67">
        <f t="shared" si="455"/>
        <v>525.95775014000014</v>
      </c>
      <c r="BT217" s="67">
        <f t="shared" si="353"/>
        <v>312.99642560200004</v>
      </c>
      <c r="BU217" s="67">
        <f t="shared" si="354"/>
        <v>186.98280934799999</v>
      </c>
      <c r="BV217" s="67">
        <f t="shared" si="355"/>
        <v>26.590924410484867</v>
      </c>
      <c r="BW217" s="67">
        <f t="shared" si="356"/>
        <v>7.7937194722520323E-2</v>
      </c>
      <c r="BX217" s="67">
        <f t="shared" si="405"/>
        <v>2528.0840762170001</v>
      </c>
      <c r="BY217" s="67">
        <f t="shared" si="357"/>
        <v>412.09648736300005</v>
      </c>
      <c r="BZ217" s="67">
        <f t="shared" si="358"/>
        <v>541.98395199300001</v>
      </c>
      <c r="CA217" s="67">
        <f t="shared" si="359"/>
        <v>91.573174350000002</v>
      </c>
      <c r="CB217" s="40">
        <f t="shared" si="360"/>
        <v>48.042428829999153</v>
      </c>
      <c r="CC217" s="76">
        <f>SUMIFS($CB$3:$CB217,$D$3:$D217,D217)</f>
        <v>-4212.8841453989999</v>
      </c>
      <c r="CD217" s="40">
        <f t="shared" si="391"/>
        <v>-5659.4925792280001</v>
      </c>
      <c r="CE217" s="73">
        <f t="shared" si="456"/>
        <v>-0.88815366780807048</v>
      </c>
      <c r="CF217" s="73">
        <f t="shared" si="457"/>
        <v>-3.4065628064607165</v>
      </c>
      <c r="CG217" s="73">
        <f t="shared" si="458"/>
        <v>-12.00632948060273</v>
      </c>
      <c r="CH217" s="14">
        <f t="shared" si="361"/>
        <v>6.8321392644016923</v>
      </c>
      <c r="CI217" s="14">
        <f t="shared" si="362"/>
        <v>2.0024793422040423E-2</v>
      </c>
      <c r="CJ217" s="14">
        <f t="shared" si="406"/>
        <v>-855.22252959480284</v>
      </c>
      <c r="CK217" s="264">
        <f t="shared" si="407"/>
        <v>-2.3589600387115448</v>
      </c>
      <c r="CL217" s="81">
        <f t="shared" si="363"/>
        <v>235.02523817799914</v>
      </c>
      <c r="CM217" s="81">
        <f t="shared" si="364"/>
        <v>9.7961988144560766E-2</v>
      </c>
      <c r="CN217" s="40">
        <f t="shared" si="365"/>
        <v>543.43496989499988</v>
      </c>
      <c r="CO217" s="40">
        <f>SUMIFS($CN$3:$CN217,$D$3:$D217,D217)</f>
        <v>6403.7526775808674</v>
      </c>
      <c r="CP217" s="40">
        <f t="shared" si="408"/>
        <v>7505.0899572348681</v>
      </c>
      <c r="CQ217" s="73">
        <f t="shared" si="459"/>
        <v>-0.44659945363745346</v>
      </c>
      <c r="CR217" s="73">
        <f t="shared" si="460"/>
        <v>9.4035384756035123E-2</v>
      </c>
      <c r="CS217" s="73">
        <f t="shared" si="461"/>
        <v>0.1133861024621392</v>
      </c>
      <c r="CT217" s="40">
        <f t="shared" si="366"/>
        <v>77.282175066681475</v>
      </c>
      <c r="CU217" s="40">
        <f t="shared" si="367"/>
        <v>0.2265117163199078</v>
      </c>
      <c r="CV217" s="40">
        <f t="shared" si="368"/>
        <v>2.6691786326656737</v>
      </c>
      <c r="CW217" s="40">
        <f t="shared" si="409"/>
        <v>1118.0118535239624</v>
      </c>
      <c r="CX217" s="267">
        <f t="shared" si="410"/>
        <v>3.1282322660925526</v>
      </c>
      <c r="CY217" s="14">
        <v>369.13201047500002</v>
      </c>
      <c r="CZ217" s="67">
        <f t="shared" si="369"/>
        <v>52.494458834250175</v>
      </c>
      <c r="DA217" s="67">
        <f t="shared" si="411"/>
        <v>875.72374634725008</v>
      </c>
      <c r="DB217" s="67">
        <f>'Situfin serie mensual'!HH77</f>
        <v>0</v>
      </c>
      <c r="DC217" s="67">
        <f t="shared" si="370"/>
        <v>0</v>
      </c>
      <c r="DD217" s="67">
        <f t="shared" si="462"/>
        <v>174.30295941999987</v>
      </c>
      <c r="DE217" s="67">
        <f t="shared" si="372"/>
        <v>24.787716232431308</v>
      </c>
      <c r="DF217" s="81">
        <f t="shared" si="373"/>
        <v>3560.9077597220003</v>
      </c>
      <c r="DG217" s="81">
        <f t="shared" si="374"/>
        <v>1.4842389117272916</v>
      </c>
      <c r="DH217" s="40">
        <f t="shared" si="375"/>
        <v>-495.39254106500073</v>
      </c>
      <c r="DI217" s="40">
        <f>SUMIFS($DH$3:$DH217,$D$3:$D217,D217)</f>
        <v>-10616.636822979866</v>
      </c>
      <c r="DJ217" s="76">
        <f t="shared" si="392"/>
        <v>-13164.582536462867</v>
      </c>
      <c r="DK217" s="40">
        <f t="shared" si="376"/>
        <v>-70.4500358022798</v>
      </c>
      <c r="DL217" s="40">
        <f t="shared" si="412"/>
        <v>-1973.2343831187657</v>
      </c>
      <c r="DM217" s="73">
        <f t="shared" si="463"/>
        <v>-0.10328483824489532</v>
      </c>
      <c r="DN217" s="73">
        <f t="shared" si="464"/>
        <v>1.5876874056125461</v>
      </c>
      <c r="DO217" s="73">
        <f t="shared" si="465"/>
        <v>1.1142571644725447</v>
      </c>
      <c r="DP217" s="67">
        <f t="shared" si="377"/>
        <v>-0.20648692289786738</v>
      </c>
      <c r="DQ217" s="264">
        <f t="shared" si="413"/>
        <v>-5.4871923048040969</v>
      </c>
      <c r="DR217" s="81">
        <f t="shared" si="378"/>
        <v>-308.40973171700074</v>
      </c>
      <c r="DS217" s="82">
        <f t="shared" si="414"/>
        <v>-10636.498460245866</v>
      </c>
      <c r="DT217" s="81">
        <f t="shared" si="379"/>
        <v>-0.12854972817534707</v>
      </c>
      <c r="DU217" s="264">
        <f t="shared" si="415"/>
        <v>-4.4334495483974115</v>
      </c>
      <c r="DV217" s="70">
        <v>1284.381517479</v>
      </c>
      <c r="DW217" s="70">
        <v>1421.280564939</v>
      </c>
      <c r="DX217" s="217">
        <v>107.8</v>
      </c>
      <c r="DY217" s="218">
        <f t="shared" si="380"/>
        <v>2843.7061397560292</v>
      </c>
      <c r="DZ217" s="218">
        <f t="shared" si="416"/>
        <v>29843.150059157397</v>
      </c>
      <c r="EA217" s="71">
        <f t="shared" si="325"/>
        <v>-7.2496749495091439E-2</v>
      </c>
      <c r="EB217" s="219">
        <f t="shared" si="381"/>
        <v>2186.3719194322816</v>
      </c>
      <c r="EC217" s="219">
        <f t="shared" si="417"/>
        <v>20840.156970749038</v>
      </c>
      <c r="ED217" s="71">
        <f t="shared" si="326"/>
        <v>-7.1494825407965923E-2</v>
      </c>
      <c r="EE217" s="219">
        <f t="shared" si="382"/>
        <v>2799.1398792458258</v>
      </c>
      <c r="EF217" s="219">
        <f t="shared" si="418"/>
        <v>35172.501889089013</v>
      </c>
      <c r="EG217" s="71">
        <f t="shared" si="327"/>
        <v>0.10952184339679749</v>
      </c>
      <c r="EH217" s="219">
        <f t="shared" si="383"/>
        <v>504.11407225881248</v>
      </c>
      <c r="EI217" s="219">
        <f t="shared" si="419"/>
        <v>7059.0064150043081</v>
      </c>
      <c r="EJ217" s="74">
        <f t="shared" si="328"/>
        <v>9.4997546310127357E-2</v>
      </c>
    </row>
    <row r="218" spans="1:140">
      <c r="A218" s="192">
        <v>44166</v>
      </c>
      <c r="B218" s="191">
        <f t="shared" si="330"/>
        <v>12</v>
      </c>
      <c r="C218" t="str">
        <f t="shared" si="435"/>
        <v>Diciembre</v>
      </c>
      <c r="D218">
        <f t="shared" si="436"/>
        <v>2020</v>
      </c>
      <c r="E218" s="65">
        <f t="shared" si="437"/>
        <v>239914.72879376091</v>
      </c>
      <c r="F218" s="65">
        <f t="shared" si="333"/>
        <v>6943.9812499999989</v>
      </c>
      <c r="G218" s="76">
        <f t="shared" si="334"/>
        <v>3500.4189396479997</v>
      </c>
      <c r="H218" s="78">
        <f t="shared" si="438"/>
        <v>1.4590262787313413</v>
      </c>
      <c r="I218" s="78">
        <f>SUMIFS($G$3:$G218,$D$3:$D218,D218)</f>
        <v>32493.867294725998</v>
      </c>
      <c r="J218" s="14">
        <f t="shared" si="393"/>
        <v>32493.867294725998</v>
      </c>
      <c r="K218" s="14">
        <f t="shared" si="394"/>
        <v>13.543923484022052</v>
      </c>
      <c r="L218" s="71">
        <f t="shared" si="439"/>
        <v>-3.3861400749068737E-2</v>
      </c>
      <c r="M218" s="71">
        <f t="shared" si="440"/>
        <v>0.27430650200798312</v>
      </c>
      <c r="N218" s="71">
        <f t="shared" si="441"/>
        <v>-3.3861400749068737E-2</v>
      </c>
      <c r="O218" s="78">
        <f t="shared" si="335"/>
        <v>2290.2524754569995</v>
      </c>
      <c r="P218" s="78">
        <f t="shared" si="442"/>
        <v>0.95461103491723542</v>
      </c>
      <c r="Q218" s="78">
        <f>SUMIFS($O$3:$O218,$D$3:$D218,D218)</f>
        <v>22739.041564245996</v>
      </c>
      <c r="R218" s="78">
        <f t="shared" si="390"/>
        <v>22739.041564245996</v>
      </c>
      <c r="S218" s="71">
        <f t="shared" si="443"/>
        <v>0.33226364574363854</v>
      </c>
      <c r="T218" s="71">
        <f t="shared" si="444"/>
        <v>-3.5551824110169772E-2</v>
      </c>
      <c r="U218" s="71">
        <f t="shared" si="445"/>
        <v>-3.5551824110169772E-2</v>
      </c>
      <c r="V218" s="78">
        <v>1371.3406235080001</v>
      </c>
      <c r="W218" s="78">
        <f t="shared" si="395"/>
        <v>13968.761907761998</v>
      </c>
      <c r="X218" s="182">
        <f t="shared" si="322"/>
        <v>3.4884936215431317E-3</v>
      </c>
      <c r="Y218" s="182">
        <f t="shared" si="422"/>
        <v>0.64870926507940374</v>
      </c>
      <c r="Z218" s="78">
        <v>925.60757974300009</v>
      </c>
      <c r="AA218" s="78">
        <f t="shared" si="396"/>
        <v>8801.6948416822997</v>
      </c>
      <c r="AB218" s="182">
        <f t="shared" si="446"/>
        <v>-8.649042834145626E-2</v>
      </c>
      <c r="AC218" s="71">
        <f t="shared" si="447"/>
        <v>3.602085647124964E-2</v>
      </c>
      <c r="AD218" s="77">
        <v>667.76704001400003</v>
      </c>
      <c r="AE218" s="77">
        <v>494.067568263</v>
      </c>
      <c r="AF218" s="71">
        <f t="shared" si="424"/>
        <v>0.2021924809674629</v>
      </c>
      <c r="AG218" s="71">
        <f t="shared" si="425"/>
        <v>0.13169246168117987</v>
      </c>
      <c r="AH218" s="77">
        <f t="shared" si="337"/>
        <v>172.341394079</v>
      </c>
      <c r="AI218" s="77">
        <f t="shared" si="338"/>
        <v>7.1834436737375426E-2</v>
      </c>
      <c r="AJ218" s="77">
        <f t="shared" si="339"/>
        <v>402.94641433100003</v>
      </c>
      <c r="AK218" s="77">
        <f t="shared" si="340"/>
        <v>0.16795401280985414</v>
      </c>
      <c r="AL218" s="77">
        <f t="shared" si="341"/>
        <v>634.87865578100002</v>
      </c>
      <c r="AM218" s="77">
        <f t="shared" si="342"/>
        <v>91.428624721732959</v>
      </c>
      <c r="AN218" s="77">
        <v>266.62279911799999</v>
      </c>
      <c r="AO218" s="77">
        <f t="shared" si="343"/>
        <v>38.396244102473638</v>
      </c>
      <c r="AP218" s="82">
        <f>SUMIFS($AO$3:$AO218,$D$3:$D218,D218)</f>
        <v>445.45748407449423</v>
      </c>
      <c r="AQ218" s="14">
        <v>0</v>
      </c>
      <c r="AR218" s="77">
        <f t="shared" si="344"/>
        <v>0</v>
      </c>
      <c r="AS218" s="82">
        <f>SUMIFS($AR$3:$AR218,$D$3:$D218,D218)</f>
        <v>45.926613312529049</v>
      </c>
      <c r="AT218" s="77">
        <f t="shared" si="448"/>
        <v>368.25585666300003</v>
      </c>
      <c r="AU218" s="80">
        <f t="shared" si="345"/>
        <v>266.62279911799999</v>
      </c>
      <c r="AV218" s="76">
        <f t="shared" si="346"/>
        <v>5303.8846350440017</v>
      </c>
      <c r="AW218" s="77">
        <f t="shared" si="347"/>
        <v>2.2107373989545289</v>
      </c>
      <c r="AX218" s="77">
        <f>SUMIFS($AV$3:$AV218,$D$3:$D218,D218)</f>
        <v>38510.217135521001</v>
      </c>
      <c r="AY218" s="78">
        <f t="shared" si="397"/>
        <v>38510.217135521001</v>
      </c>
      <c r="AZ218" s="67">
        <f t="shared" si="398"/>
        <v>16.05162689641524</v>
      </c>
      <c r="BA218" s="263">
        <f t="shared" si="348"/>
        <v>4991.8594273280014</v>
      </c>
      <c r="BB218" s="263">
        <f t="shared" si="349"/>
        <v>2.0806806870199197</v>
      </c>
      <c r="BC218" s="263">
        <f t="shared" si="399"/>
        <v>36677.822370223003</v>
      </c>
      <c r="BD218" s="262">
        <f t="shared" si="400"/>
        <v>15.287857712876205</v>
      </c>
      <c r="BE218" s="261">
        <f t="shared" si="350"/>
        <v>4939.8064968430017</v>
      </c>
      <c r="BF218" s="261">
        <f t="shared" si="351"/>
        <v>2.0589842573147865</v>
      </c>
      <c r="BG218" s="260">
        <f t="shared" si="401"/>
        <v>34123.425575180001</v>
      </c>
      <c r="BH218" s="260">
        <f t="shared" si="402"/>
        <v>14.223147426898366</v>
      </c>
      <c r="BI218" s="71">
        <f t="shared" si="449"/>
        <v>0.26477828932985337</v>
      </c>
      <c r="BJ218" s="71">
        <f t="shared" si="450"/>
        <v>0.15546555505830861</v>
      </c>
      <c r="BK218" s="71">
        <f t="shared" si="451"/>
        <v>0.15546555505830861</v>
      </c>
      <c r="BL218" s="67">
        <f t="shared" si="352"/>
        <v>2645.4193817330006</v>
      </c>
      <c r="BM218" s="78">
        <f>SUMIFS($BL$3:$BL218,$D$3:$D218,D218)</f>
        <v>17512.037499943002</v>
      </c>
      <c r="BN218" s="78">
        <f t="shared" si="404"/>
        <v>17512.037499943002</v>
      </c>
      <c r="BO218" s="71">
        <f t="shared" si="452"/>
        <v>4.157854930316196E-2</v>
      </c>
      <c r="BP218" s="71">
        <f t="shared" si="453"/>
        <v>6.5757489246913936E-2</v>
      </c>
      <c r="BQ218" s="71">
        <f t="shared" si="454"/>
        <v>6.5757489246913936E-2</v>
      </c>
      <c r="BR218" s="14">
        <v>948.5083688169999</v>
      </c>
      <c r="BS218" s="67">
        <f t="shared" si="455"/>
        <v>1696.9110129160008</v>
      </c>
      <c r="BT218" s="67">
        <f t="shared" si="353"/>
        <v>431.24662741700001</v>
      </c>
      <c r="BU218" s="67">
        <f t="shared" si="354"/>
        <v>52.052930485000005</v>
      </c>
      <c r="BV218" s="77">
        <f t="shared" si="355"/>
        <v>7.4961219811761461</v>
      </c>
      <c r="BW218" s="77">
        <f t="shared" si="356"/>
        <v>2.1696429705133496E-2</v>
      </c>
      <c r="BX218" s="77">
        <f t="shared" si="405"/>
        <v>2554.3967950430001</v>
      </c>
      <c r="BY218" s="67">
        <f t="shared" si="357"/>
        <v>667.69911118800007</v>
      </c>
      <c r="BZ218" s="67">
        <f t="shared" si="358"/>
        <v>1311.4852857549999</v>
      </c>
      <c r="CA218" s="67">
        <f t="shared" si="359"/>
        <v>195.981298466</v>
      </c>
      <c r="CB218" s="76">
        <f t="shared" si="360"/>
        <v>-1803.465695396002</v>
      </c>
      <c r="CC218" s="76">
        <f>SUMIFS($CB$3:$CB218,$D$3:$D218,D218)</f>
        <v>-6016.3498407950019</v>
      </c>
      <c r="CD218" s="76">
        <f t="shared" si="391"/>
        <v>-6016.3498407950019</v>
      </c>
      <c r="CE218" s="73">
        <f t="shared" si="456"/>
        <v>0.24668545628649707</v>
      </c>
      <c r="CF218" s="73">
        <f t="shared" si="457"/>
        <v>-20.792382972883829</v>
      </c>
      <c r="CG218" s="73">
        <f t="shared" si="458"/>
        <v>-20.792382972883829</v>
      </c>
      <c r="CH218" s="78">
        <f t="shared" si="361"/>
        <v>-259.71638321978509</v>
      </c>
      <c r="CI218" s="78">
        <f t="shared" si="362"/>
        <v>-0.75171112022318742</v>
      </c>
      <c r="CJ218" s="14">
        <f t="shared" si="406"/>
        <v>-890.64501698807589</v>
      </c>
      <c r="CK218" s="264">
        <f t="shared" si="407"/>
        <v>-2.5077034123931869</v>
      </c>
      <c r="CL218" s="82">
        <f t="shared" si="363"/>
        <v>-1751.4127649110021</v>
      </c>
      <c r="CM218" s="82">
        <f t="shared" si="364"/>
        <v>-0.7300146905180539</v>
      </c>
      <c r="CN218" s="40">
        <f t="shared" si="365"/>
        <v>2309.1323341470002</v>
      </c>
      <c r="CO218" s="40">
        <f>SUMIFS($CN$3:$CN218,$D$3:$D218,D218)</f>
        <v>8712.8850117278671</v>
      </c>
      <c r="CP218" s="76">
        <f t="shared" si="408"/>
        <v>8712.8850117278671</v>
      </c>
      <c r="CQ218" s="73">
        <f t="shared" si="459"/>
        <v>1.0966622821234608</v>
      </c>
      <c r="CR218" s="73">
        <f t="shared" si="460"/>
        <v>0.25281077497709203</v>
      </c>
      <c r="CS218" s="73">
        <f t="shared" si="461"/>
        <v>0.25281077497709203</v>
      </c>
      <c r="CT218" s="76">
        <f t="shared" si="366"/>
        <v>332.5372363508327</v>
      </c>
      <c r="CU218" s="76">
        <f t="shared" si="367"/>
        <v>0.96248043867786492</v>
      </c>
      <c r="CV218" s="76">
        <f t="shared" si="368"/>
        <v>3.631659071343539</v>
      </c>
      <c r="CW218" s="40">
        <f t="shared" si="409"/>
        <v>1279.7888320911961</v>
      </c>
      <c r="CX218" s="267">
        <f t="shared" si="410"/>
        <v>3.631659071343539</v>
      </c>
      <c r="CY218" s="14">
        <v>1821.293563894</v>
      </c>
      <c r="CZ218" s="77">
        <f t="shared" si="369"/>
        <v>262.28376752803018</v>
      </c>
      <c r="DA218" s="67">
        <f t="shared" si="411"/>
        <v>1028.8479523889969</v>
      </c>
      <c r="DB218" s="77">
        <f>'Situfin serie mensual'!HI77</f>
        <v>52.743410787999998</v>
      </c>
      <c r="DC218" s="77">
        <f t="shared" si="370"/>
        <v>7.5955577771757392</v>
      </c>
      <c r="DD218" s="77">
        <f t="shared" si="462"/>
        <v>487.83877025300012</v>
      </c>
      <c r="DE218" s="77">
        <f t="shared" si="372"/>
        <v>70.253468822802517</v>
      </c>
      <c r="DF218" s="82">
        <f t="shared" si="373"/>
        <v>7613.0169691910014</v>
      </c>
      <c r="DG218" s="82">
        <f t="shared" si="374"/>
        <v>3.1732178376323938</v>
      </c>
      <c r="DH218" s="76">
        <f t="shared" si="375"/>
        <v>-4112.5980295430018</v>
      </c>
      <c r="DI218" s="40">
        <f>SUMIFS($DH$3:$DH218,$D$3:$D218,D218)</f>
        <v>-14729.234852522868</v>
      </c>
      <c r="DJ218" s="76">
        <f t="shared" si="392"/>
        <v>-14729.234852522868</v>
      </c>
      <c r="DK218" s="76">
        <f t="shared" si="376"/>
        <v>-592.25361957061773</v>
      </c>
      <c r="DL218" s="76">
        <f t="shared" si="412"/>
        <v>-2170.433849079272</v>
      </c>
      <c r="DM218" s="73">
        <f t="shared" ref="DM218:DM219" si="466">IFERROR(DH218/DH206-1,0)</f>
        <v>0.61408385107277152</v>
      </c>
      <c r="DN218" s="73">
        <f t="shared" ref="DN218:DN219" si="467">IFERROR(DI218/DI206-1,0)</f>
        <v>1.2146905379257684</v>
      </c>
      <c r="DO218" s="73">
        <f t="shared" ref="DO218:DO219" si="468">IFERROR(DJ218/DJ206-1,0)</f>
        <v>1.2146905379257684</v>
      </c>
      <c r="DP218" s="77">
        <f t="shared" si="377"/>
        <v>-1.7141915589010521</v>
      </c>
      <c r="DQ218" s="264">
        <f t="shared" si="413"/>
        <v>-6.1393624837367256</v>
      </c>
      <c r="DR218" s="82">
        <f t="shared" si="378"/>
        <v>-4060.5450990580016</v>
      </c>
      <c r="DS218" s="82">
        <f t="shared" si="414"/>
        <v>-12174.83805747987</v>
      </c>
      <c r="DT218" s="82">
        <f t="shared" si="379"/>
        <v>-1.6924951291959187</v>
      </c>
      <c r="DU218" s="264">
        <f t="shared" si="415"/>
        <v>-5.0746521977588905</v>
      </c>
      <c r="DV218" s="70">
        <v>2453.903414935</v>
      </c>
      <c r="DW218" s="70">
        <v>2716.8012480249999</v>
      </c>
      <c r="DX218" s="217">
        <v>108.4</v>
      </c>
      <c r="DY218" s="218">
        <f t="shared" si="380"/>
        <v>3229.1687635129142</v>
      </c>
      <c r="DZ218" s="218">
        <f t="shared" si="416"/>
        <v>30483.326622448822</v>
      </c>
      <c r="EA218" s="71">
        <f t="shared" si="325"/>
        <v>-5.1246274441204887E-2</v>
      </c>
      <c r="EB218" s="219">
        <f t="shared" si="381"/>
        <v>2112.7790363994459</v>
      </c>
      <c r="EC218" s="219">
        <f t="shared" si="417"/>
        <v>21332.701788224826</v>
      </c>
      <c r="ED218" s="71">
        <f t="shared" si="326"/>
        <v>-5.2849764084577755E-2</v>
      </c>
      <c r="EE218" s="219">
        <f t="shared" si="382"/>
        <v>4892.8825046531383</v>
      </c>
      <c r="EF218" s="219">
        <f t="shared" si="418"/>
        <v>36112.953518846771</v>
      </c>
      <c r="EG218" s="71">
        <f t="shared" si="327"/>
        <v>0.13491138787321089</v>
      </c>
      <c r="EH218" s="219">
        <f t="shared" si="383"/>
        <v>2130.1958802094096</v>
      </c>
      <c r="EI218" s="219">
        <f t="shared" si="419"/>
        <v>8151.1841240035374</v>
      </c>
      <c r="EJ218" s="74">
        <f t="shared" si="328"/>
        <v>0.23042599161163002</v>
      </c>
    </row>
    <row r="219" spans="1:140">
      <c r="A219" s="72">
        <v>44197</v>
      </c>
      <c r="B219" s="188">
        <f t="shared" si="330"/>
        <v>1</v>
      </c>
      <c r="C219" t="str">
        <f t="shared" si="435"/>
        <v>Enero</v>
      </c>
      <c r="D219">
        <f>YEAR(A219)</f>
        <v>2021</v>
      </c>
      <c r="E219" s="65">
        <f t="shared" si="437"/>
        <v>270542.15585930774</v>
      </c>
      <c r="F219" s="65">
        <f t="shared" si="333"/>
        <v>6902.8254999999999</v>
      </c>
      <c r="G219" s="40">
        <f t="shared" si="334"/>
        <v>3031.1812216020003</v>
      </c>
      <c r="H219" s="14">
        <f>G219/E219*100</f>
        <v>1.1204099457159387</v>
      </c>
      <c r="I219" s="78">
        <f>SUMIFS($G$3:$G219,$D$3:$D219,D219)</f>
        <v>3031.1812216020003</v>
      </c>
      <c r="J219" s="14">
        <f t="shared" ref="J219:J227" si="469">SUM(G208:G219)</f>
        <v>33000.20506357</v>
      </c>
      <c r="K219" s="14">
        <f t="shared" si="394"/>
        <v>12.197805165983585</v>
      </c>
      <c r="L219" s="71">
        <f t="shared" ref="L219" si="470">IFERROR(I219/I207-1,0)</f>
        <v>0.2005422428431769</v>
      </c>
      <c r="M219" s="71">
        <f t="shared" ref="M219" si="471">IFERROR(G219/G207-1,0)</f>
        <v>0.2005422428431769</v>
      </c>
      <c r="N219" s="71">
        <f t="shared" ref="N219:N224" si="472">IFERROR(J219/J207-1,0)</f>
        <v>-1.2408009198483838E-2</v>
      </c>
      <c r="O219" s="14">
        <f t="shared" si="335"/>
        <v>2015.4835425760002</v>
      </c>
      <c r="P219" s="14">
        <f>O219/E219*100</f>
        <v>0.74497947877081627</v>
      </c>
      <c r="Q219" s="78">
        <f>SUMIFS($O$3:$O219,$D$3:$D219,D219)</f>
        <v>2015.4835425760002</v>
      </c>
      <c r="R219" s="78">
        <f t="shared" si="390"/>
        <v>22767.181500874001</v>
      </c>
      <c r="S219" s="71">
        <f t="shared" ref="S219" si="473">IFERROR(O219/O207-1,0)</f>
        <v>1.4159572880994897E-2</v>
      </c>
      <c r="T219" s="71">
        <f t="shared" ref="T219" si="474">IFERROR(Q219/Q207-1,0)</f>
        <v>1.4159572880994897E-2</v>
      </c>
      <c r="U219" s="71">
        <f t="shared" ref="U219" si="475">IFERROR(R219/R207-1,0)</f>
        <v>-3.9978310036573039E-2</v>
      </c>
      <c r="V219" s="78">
        <v>1226.4796648609999</v>
      </c>
      <c r="W219" s="78">
        <f>SUM(V208:V219)</f>
        <v>14108.70956861</v>
      </c>
      <c r="X219" s="182">
        <f t="shared" ref="X219:X224" si="476">IFERROR(W219/W207-1,0)</f>
        <v>1.0379094598662375E-2</v>
      </c>
      <c r="Y219" s="182">
        <f t="shared" ref="Y219" si="477">IFERROR(V219/V207-1,0)</f>
        <v>0.12880215247329785</v>
      </c>
      <c r="Z219" s="78">
        <v>701.94554238900014</v>
      </c>
      <c r="AA219" s="78">
        <f t="shared" si="396"/>
        <v>8639.4013973303008</v>
      </c>
      <c r="AB219" s="182">
        <f t="shared" ref="AB219" si="478">IFERROR(AA219/AA207-1,0)</f>
        <v>-0.1126080446529576</v>
      </c>
      <c r="AC219" s="71">
        <f t="shared" ref="AC219" si="479">IFERROR(Z219/Z207-1,0)</f>
        <v>-0.18778769164765396</v>
      </c>
      <c r="AD219" s="67">
        <v>737.79114598900003</v>
      </c>
      <c r="AE219" s="14">
        <v>366.283277607</v>
      </c>
      <c r="AF219" s="71">
        <f t="shared" si="424"/>
        <v>8.0679006591371838E-2</v>
      </c>
      <c r="AG219" s="71">
        <f t="shared" si="425"/>
        <v>-0.14724476954391119</v>
      </c>
      <c r="AH219" s="67">
        <f t="shared" si="337"/>
        <v>120.32482608099998</v>
      </c>
      <c r="AI219" s="67">
        <f t="shared" si="338"/>
        <v>4.4475444390105874E-2</v>
      </c>
      <c r="AJ219" s="67">
        <f t="shared" si="339"/>
        <v>99.230734585999983</v>
      </c>
      <c r="AK219" s="67">
        <f t="shared" si="340"/>
        <v>3.6678474107230727E-2</v>
      </c>
      <c r="AL219" s="67">
        <f t="shared" si="341"/>
        <v>796.14211835899994</v>
      </c>
      <c r="AM219" s="67">
        <f t="shared" si="342"/>
        <v>115.33568657631574</v>
      </c>
      <c r="AN219" s="77">
        <v>256.20052510199997</v>
      </c>
      <c r="AO219" s="67">
        <f t="shared" si="343"/>
        <v>37.115312432858111</v>
      </c>
      <c r="AP219" s="81">
        <f>SUMIFS($AO$3:$AO219,$D$3:$D219,D219)</f>
        <v>37.115312432858111</v>
      </c>
      <c r="AQ219" s="14">
        <v>0</v>
      </c>
      <c r="AR219" s="67">
        <f t="shared" si="344"/>
        <v>0</v>
      </c>
      <c r="AS219" s="81">
        <f>SUMIFS($AR$3:$AR219,$D$3:$D219,D219)</f>
        <v>0</v>
      </c>
      <c r="AT219" s="67">
        <f>+AL219-AN219-AQ219</f>
        <v>539.94159325700002</v>
      </c>
      <c r="AU219" s="79">
        <f t="shared" si="345"/>
        <v>256.20052510199997</v>
      </c>
      <c r="AV219" s="40">
        <f t="shared" si="346"/>
        <v>2182.2112937480001</v>
      </c>
      <c r="AW219" s="67">
        <f t="shared" si="347"/>
        <v>0.80660675110567004</v>
      </c>
      <c r="AX219" s="77">
        <f>SUMIFS($AV$3:$AV219,$D$3:$D219,D219)</f>
        <v>2182.2112937480001</v>
      </c>
      <c r="AY219" s="78">
        <f t="shared" si="397"/>
        <v>38290.439524758003</v>
      </c>
      <c r="AZ219" s="67">
        <f t="shared" si="398"/>
        <v>14.153224810062687</v>
      </c>
      <c r="BA219" s="263">
        <f t="shared" si="348"/>
        <v>2181.4404368180003</v>
      </c>
      <c r="BB219" s="263">
        <f t="shared" si="349"/>
        <v>0.80632182067493874</v>
      </c>
      <c r="BC219" s="263">
        <f t="shared" si="399"/>
        <v>36593.320784306008</v>
      </c>
      <c r="BD219" s="262">
        <f t="shared" si="400"/>
        <v>13.525921928165582</v>
      </c>
      <c r="BE219" s="261">
        <f t="shared" si="350"/>
        <v>2056.4665358180005</v>
      </c>
      <c r="BF219" s="261">
        <f t="shared" si="351"/>
        <v>0.76012794726432276</v>
      </c>
      <c r="BG219" s="260">
        <f t="shared" si="401"/>
        <v>34049.302204138003</v>
      </c>
      <c r="BH219" s="260">
        <f t="shared" si="402"/>
        <v>12.585581014533256</v>
      </c>
      <c r="BI219" s="71">
        <f t="shared" ref="BI219" si="480">IFERROR(AV219/AV207-1,0)</f>
        <v>-9.1498179009175229E-2</v>
      </c>
      <c r="BJ219" s="71">
        <f t="shared" ref="BJ219" si="481">IFERROR(AX219/AX207-1,0)</f>
        <v>-9.1498179009175229E-2</v>
      </c>
      <c r="BK219" s="71">
        <f t="shared" ref="BK219" si="482">IFERROR(AY219/AY207-1,0)</f>
        <v>0.14334318754059705</v>
      </c>
      <c r="BL219" s="67">
        <f t="shared" si="352"/>
        <v>1266.2264890920001</v>
      </c>
      <c r="BM219" s="78">
        <f>SUMIFS($BL$3:$BL219,$D$3:$D219,D219)</f>
        <v>1266.2264890920001</v>
      </c>
      <c r="BN219" s="78">
        <f t="shared" si="404"/>
        <v>17522.230259442003</v>
      </c>
      <c r="BO219" s="71">
        <f t="shared" ref="BO219" si="483">IFERROR(BL219/BL207-1,0)</f>
        <v>8.1150364507354134E-3</v>
      </c>
      <c r="BP219" s="71">
        <f t="shared" ref="BP219" si="484">IFERROR(BM219/BM207-1,0)</f>
        <v>8.1150364507354134E-3</v>
      </c>
      <c r="BQ219" s="71">
        <f t="shared" ref="BQ219" si="485">IFERROR(BN219/BN207-1,0)</f>
        <v>6.0466833432191169E-2</v>
      </c>
      <c r="BR219" s="14">
        <v>931.331465976</v>
      </c>
      <c r="BS219" s="67">
        <f t="shared" si="455"/>
        <v>334.89502311600006</v>
      </c>
      <c r="BT219" s="67">
        <f t="shared" si="353"/>
        <v>99.242559647000022</v>
      </c>
      <c r="BU219" s="67">
        <f t="shared" si="354"/>
        <v>124.973901</v>
      </c>
      <c r="BV219" s="67">
        <f t="shared" si="355"/>
        <v>18.104745803004871</v>
      </c>
      <c r="BW219" s="67">
        <f t="shared" si="356"/>
        <v>4.6193873410615982E-2</v>
      </c>
      <c r="BX219" s="67">
        <f t="shared" si="405"/>
        <v>2544.018580168</v>
      </c>
      <c r="BY219" s="67">
        <f t="shared" si="357"/>
        <v>182.010698101</v>
      </c>
      <c r="BZ219" s="67">
        <f t="shared" si="358"/>
        <v>501.03440889699999</v>
      </c>
      <c r="CA219" s="67">
        <f t="shared" si="359"/>
        <v>8.7232370110000002</v>
      </c>
      <c r="CB219" s="40">
        <f t="shared" si="360"/>
        <v>848.96992785400016</v>
      </c>
      <c r="CC219" s="76">
        <f>SUMIFS($CB$3:$CB219,$D$3:$D219,D219)</f>
        <v>848.96992785400016</v>
      </c>
      <c r="CD219" s="76">
        <f t="shared" si="391"/>
        <v>-5290.2344611880017</v>
      </c>
      <c r="CE219" s="73">
        <f t="shared" ref="CE219" si="486">IFERROR(CB219/CB207-1,0)</f>
        <v>5.9103662824687637</v>
      </c>
      <c r="CF219" s="73">
        <f t="shared" ref="CF219" si="487">IFERROR(CC219/CC207-1,0)</f>
        <v>5.9103662824687637</v>
      </c>
      <c r="CG219" s="73">
        <f t="shared" ref="CG219" si="488">IFERROR(CD219/CD207-1,0)</f>
        <v>69.465725665759763</v>
      </c>
      <c r="CH219" s="14">
        <f t="shared" si="361"/>
        <v>122.98875697408259</v>
      </c>
      <c r="CI219" s="14">
        <f t="shared" si="362"/>
        <v>0.31380319461026879</v>
      </c>
      <c r="CJ219" s="14">
        <f t="shared" si="406"/>
        <v>-786.51124431854475</v>
      </c>
      <c r="CK219" s="264">
        <f t="shared" si="407"/>
        <v>-1.9554196440791007</v>
      </c>
      <c r="CL219" s="81">
        <f t="shared" si="363"/>
        <v>973.94382885400012</v>
      </c>
      <c r="CM219" s="81">
        <f t="shared" si="364"/>
        <v>0.35999706802088477</v>
      </c>
      <c r="CN219" s="40">
        <f t="shared" si="365"/>
        <v>351.200546342</v>
      </c>
      <c r="CO219" s="40">
        <f>SUMIFS($CN$3:$CN219,$D$3:$D219,D219)</f>
        <v>351.200546342</v>
      </c>
      <c r="CP219" s="76">
        <f t="shared" si="408"/>
        <v>8871.9328203418663</v>
      </c>
      <c r="CQ219" s="73">
        <f t="shared" ref="CQ219" si="489">IFERROR(CN219/CN207-1,0)</f>
        <v>0.82771554803001934</v>
      </c>
      <c r="CR219" s="73">
        <f t="shared" ref="CR219" si="490">IFERROR(CO219/CO207-1,0)</f>
        <v>0.82771554803001934</v>
      </c>
      <c r="CS219" s="73">
        <f t="shared" ref="CS219" si="491">IFERROR(CP219/CP207-1,0)</f>
        <v>0.26166235567976037</v>
      </c>
      <c r="CT219" s="40">
        <f t="shared" si="366"/>
        <v>50.877795815930739</v>
      </c>
      <c r="CU219" s="40">
        <f t="shared" si="367"/>
        <v>0.12981361267951072</v>
      </c>
      <c r="CV219" s="40">
        <f t="shared" si="368"/>
        <v>0.12981361267951072</v>
      </c>
      <c r="CW219" s="40">
        <f t="shared" si="409"/>
        <v>1301.1761702428826</v>
      </c>
      <c r="CX219" s="267">
        <f t="shared" si="410"/>
        <v>3.279316227876742</v>
      </c>
      <c r="CY219" s="14">
        <v>335.111331785</v>
      </c>
      <c r="CZ219" s="67">
        <f t="shared" si="369"/>
        <v>48.546980042447835</v>
      </c>
      <c r="DA219" s="67">
        <f t="shared" si="411"/>
        <v>1059.6970639411622</v>
      </c>
      <c r="DB219" s="67">
        <f>'Situfin serie mensual'!HJ77</f>
        <v>294.43490704300001</v>
      </c>
      <c r="DC219" s="67">
        <f t="shared" si="370"/>
        <v>42.654259048414303</v>
      </c>
      <c r="DD219" s="67">
        <f>+CN219-CY219</f>
        <v>16.089214556999991</v>
      </c>
      <c r="DE219" s="67">
        <f t="shared" si="372"/>
        <v>2.3308157734829007</v>
      </c>
      <c r="DF219" s="81">
        <f t="shared" si="373"/>
        <v>2533.4118400900002</v>
      </c>
      <c r="DG219" s="81">
        <f t="shared" si="374"/>
        <v>0.93642036378518079</v>
      </c>
      <c r="DH219" s="40">
        <f t="shared" si="375"/>
        <v>497.76938151200017</v>
      </c>
      <c r="DI219" s="40">
        <f>SUMIFS($DH$3:$DH219,$D$3:$D219,D219)</f>
        <v>497.76938151200017</v>
      </c>
      <c r="DJ219" s="76">
        <f t="shared" si="392"/>
        <v>-14162.167281529868</v>
      </c>
      <c r="DK219" s="40">
        <f t="shared" si="376"/>
        <v>72.110961158151852</v>
      </c>
      <c r="DL219" s="76">
        <f t="shared" si="412"/>
        <v>-2087.6874145614274</v>
      </c>
      <c r="DM219" s="73">
        <f t="shared" si="466"/>
        <v>-8.1830070199521892</v>
      </c>
      <c r="DN219" s="73">
        <f t="shared" si="467"/>
        <v>-8.1830070199521892</v>
      </c>
      <c r="DO219" s="73">
        <f t="shared" si="468"/>
        <v>0.99270278071026974</v>
      </c>
      <c r="DP219" s="67">
        <f t="shared" si="377"/>
        <v>0.18398958193075807</v>
      </c>
      <c r="DQ219" s="264">
        <f t="shared" si="413"/>
        <v>-5.2347358719558432</v>
      </c>
      <c r="DR219" s="81">
        <f t="shared" si="378"/>
        <v>622.74328251200018</v>
      </c>
      <c r="DS219" s="82">
        <f t="shared" si="414"/>
        <v>-11618.14870136187</v>
      </c>
      <c r="DT219" s="81">
        <f t="shared" si="379"/>
        <v>0.23018345534137405</v>
      </c>
      <c r="DU219" s="264">
        <f t="shared" si="415"/>
        <v>-4.2943949583235197</v>
      </c>
      <c r="DV219" s="70">
        <v>1238.202112549</v>
      </c>
      <c r="DW219" s="70">
        <v>1370.0534695270001</v>
      </c>
      <c r="DX219" s="217">
        <v>108.9</v>
      </c>
      <c r="DY219" s="218">
        <f t="shared" si="380"/>
        <v>2783.4538306721765</v>
      </c>
      <c r="DZ219" s="218">
        <f t="shared" si="416"/>
        <v>30887.097651275573</v>
      </c>
      <c r="EA219" s="71">
        <f t="shared" ref="EA219:EA278" si="492">DZ219/DZ207-1</f>
        <v>-3.0288624095545447E-2</v>
      </c>
      <c r="EB219" s="219">
        <f t="shared" si="381"/>
        <v>1850.7654201799817</v>
      </c>
      <c r="EC219" s="219">
        <f t="shared" si="417"/>
        <v>21310.381811658342</v>
      </c>
      <c r="ED219" s="71">
        <f t="shared" ref="ED219:ED278" si="493">EC219/EC207-1</f>
        <v>-5.7235719906311822E-2</v>
      </c>
      <c r="EE219" s="219">
        <f t="shared" si="382"/>
        <v>2003.8671200624424</v>
      </c>
      <c r="EF219" s="219">
        <f t="shared" si="418"/>
        <v>35852.929117221189</v>
      </c>
      <c r="EG219" s="71">
        <f t="shared" ref="EG219:EG280" si="494">EF219/EF207-1</f>
        <v>0.12347262456642194</v>
      </c>
      <c r="EH219" s="219">
        <f t="shared" si="383"/>
        <v>322.49820600734614</v>
      </c>
      <c r="EI219" s="219">
        <f t="shared" si="419"/>
        <v>8292.5770164123915</v>
      </c>
      <c r="EJ219" s="74">
        <f t="shared" ref="EJ219:EJ233" si="495">EI219/EI207-1</f>
        <v>0.23872066699769889</v>
      </c>
    </row>
    <row r="220" spans="1:140">
      <c r="A220" s="192">
        <v>44228</v>
      </c>
      <c r="B220" s="191">
        <f t="shared" si="330"/>
        <v>2</v>
      </c>
      <c r="C220" t="str">
        <f t="shared" si="435"/>
        <v>Febrero</v>
      </c>
      <c r="D220">
        <f t="shared" ref="D220:D242" si="496">YEAR(A220)</f>
        <v>2021</v>
      </c>
      <c r="E220" s="65">
        <f t="shared" si="437"/>
        <v>270542.15585930774</v>
      </c>
      <c r="F220" s="65">
        <f t="shared" si="333"/>
        <v>6723.152</v>
      </c>
      <c r="G220" s="40">
        <f t="shared" si="334"/>
        <v>2856.3704587440006</v>
      </c>
      <c r="H220" s="14">
        <f t="shared" ref="H220:H242" si="497">G220/E220*100</f>
        <v>1.0557949646226013</v>
      </c>
      <c r="I220" s="14">
        <f>SUMIFS($G$3:$G220,$D$3:$D220,D220)</f>
        <v>5887.5516803460014</v>
      </c>
      <c r="J220" s="14">
        <f t="shared" si="469"/>
        <v>33049.167839860005</v>
      </c>
      <c r="K220" s="14">
        <f t="shared" si="394"/>
        <v>12.215903187023775</v>
      </c>
      <c r="L220" s="71">
        <f t="shared" ref="L220" si="498">IFERROR(I220/I208-1,0)</f>
        <v>0.10413998348033982</v>
      </c>
      <c r="M220" s="71">
        <f t="shared" ref="M220" si="499">IFERROR(G220/G208-1,0)</f>
        <v>1.744056504369218E-2</v>
      </c>
      <c r="N220" s="71">
        <f t="shared" si="472"/>
        <v>-1.5340204352204401E-2</v>
      </c>
      <c r="O220" s="14">
        <f t="shared" si="335"/>
        <v>1715.8009040940003</v>
      </c>
      <c r="P220" s="14">
        <f t="shared" ref="P220:P242" si="500">O220/E220*100</f>
        <v>0.63420833571914115</v>
      </c>
      <c r="Q220" s="78">
        <f>SUMIFS($O$3:$O220,$D$3:$D220,D220)</f>
        <v>3731.2844466700008</v>
      </c>
      <c r="R220" s="78">
        <f t="shared" si="390"/>
        <v>22793.133782102002</v>
      </c>
      <c r="S220" s="71">
        <f t="shared" ref="S220" si="501">IFERROR(O220/O208-1,0)</f>
        <v>1.535775505381376E-2</v>
      </c>
      <c r="T220" s="71">
        <f t="shared" ref="T220" si="502">IFERROR(Q220/Q208-1,0)</f>
        <v>1.4710195847837504E-2</v>
      </c>
      <c r="U220" s="71">
        <f t="shared" ref="U220" si="503">IFERROR(R220/R208-1,0)</f>
        <v>-4.2710761493070404E-2</v>
      </c>
      <c r="V220" s="78">
        <v>986.37773938500004</v>
      </c>
      <c r="W220" s="78">
        <f t="shared" ref="W220:W228" si="504">SUM(V209:V220)</f>
        <v>14154.881099140999</v>
      </c>
      <c r="X220" s="182">
        <f t="shared" si="476"/>
        <v>9.1629988856301026E-3</v>
      </c>
      <c r="Y220" s="182">
        <f t="shared" ref="Y220" si="505">IFERROR(V220/V208-1,0)</f>
        <v>4.910787665109928E-2</v>
      </c>
      <c r="Z220" s="78">
        <v>804.54061419799996</v>
      </c>
      <c r="AA220" s="78">
        <f t="shared" si="396"/>
        <v>8659.4403222932997</v>
      </c>
      <c r="AB220" s="182">
        <f t="shared" ref="AB220" si="506">IFERROR(AA220/AA208-1,0)</f>
        <v>-0.11314720214970109</v>
      </c>
      <c r="AC220" s="71">
        <f t="shared" ref="AC220" si="507">IFERROR(Z220/Z208-1,0)</f>
        <v>2.5543507729780313E-2</v>
      </c>
      <c r="AD220" s="67">
        <v>623.91529026299997</v>
      </c>
      <c r="AE220" s="14">
        <v>389.48139809999998</v>
      </c>
      <c r="AF220" s="71">
        <f t="shared" si="424"/>
        <v>5.90758489990586E-2</v>
      </c>
      <c r="AG220" s="71">
        <f t="shared" si="425"/>
        <v>8.836878896061795E-2</v>
      </c>
      <c r="AH220" s="67">
        <f t="shared" si="337"/>
        <v>615.74104464300001</v>
      </c>
      <c r="AI220" s="67">
        <f t="shared" si="338"/>
        <v>0.22759523102314927</v>
      </c>
      <c r="AJ220" s="67">
        <f t="shared" si="339"/>
        <v>99.989438605999993</v>
      </c>
      <c r="AK220" s="67">
        <f t="shared" si="340"/>
        <v>3.6958912480167534E-2</v>
      </c>
      <c r="AL220" s="67">
        <f t="shared" si="341"/>
        <v>424.83907140100001</v>
      </c>
      <c r="AM220" s="67">
        <f t="shared" si="342"/>
        <v>63.190460575783504</v>
      </c>
      <c r="AN220" s="77">
        <v>273.29296725400002</v>
      </c>
      <c r="AO220" s="67">
        <f t="shared" si="343"/>
        <v>40.649529752413748</v>
      </c>
      <c r="AP220" s="81">
        <f>SUMIFS($AO$3:$AO220,$D$3:$D220,D220)</f>
        <v>77.76484218527186</v>
      </c>
      <c r="AQ220" s="14">
        <v>0</v>
      </c>
      <c r="AR220" s="67">
        <f t="shared" si="344"/>
        <v>0</v>
      </c>
      <c r="AS220" s="81">
        <f>SUMIFS($AR$3:$AR220,$D$3:$D220,D220)</f>
        <v>0</v>
      </c>
      <c r="AT220" s="67">
        <f t="shared" ref="AT220:AT242" si="508">+AL220-AN220-AQ220</f>
        <v>151.54610414699999</v>
      </c>
      <c r="AU220" s="79">
        <f t="shared" si="345"/>
        <v>273.29296725400002</v>
      </c>
      <c r="AV220" s="40">
        <f t="shared" si="346"/>
        <v>2844.2331500340001</v>
      </c>
      <c r="AW220" s="67">
        <f t="shared" si="347"/>
        <v>1.0513086735041433</v>
      </c>
      <c r="AX220" s="67">
        <f>SUMIFS($AV$3:$AV220,$D$3:$D220,D220)</f>
        <v>5026.4444437820002</v>
      </c>
      <c r="AY220" s="78">
        <f t="shared" si="397"/>
        <v>38420.665273297003</v>
      </c>
      <c r="AZ220" s="67">
        <f t="shared" si="398"/>
        <v>14.201359914229862</v>
      </c>
      <c r="BA220" s="263">
        <f t="shared" si="348"/>
        <v>2670.0784866660001</v>
      </c>
      <c r="BB220" s="263">
        <f t="shared" si="349"/>
        <v>0.98693620525983505</v>
      </c>
      <c r="BC220" s="263">
        <f t="shared" si="399"/>
        <v>36656.641803774</v>
      </c>
      <c r="BD220" s="262">
        <f t="shared" si="400"/>
        <v>13.549327160251085</v>
      </c>
      <c r="BE220" s="261">
        <f t="shared" si="350"/>
        <v>2447.5702917440003</v>
      </c>
      <c r="BF220" s="261">
        <f t="shared" si="351"/>
        <v>0.90469090998773238</v>
      </c>
      <c r="BG220" s="260">
        <f t="shared" si="401"/>
        <v>34207.920305828004</v>
      </c>
      <c r="BH220" s="260">
        <f t="shared" si="402"/>
        <v>12.644210732030031</v>
      </c>
      <c r="BI220" s="71">
        <f t="shared" ref="BI220" si="509">IFERROR(AV220/AV208-1,0)</f>
        <v>4.7982827337635925E-2</v>
      </c>
      <c r="BJ220" s="71">
        <f t="shared" ref="BJ220" si="510">IFERROR(AX220/AX208-1,0)</f>
        <v>-1.75042859430663E-2</v>
      </c>
      <c r="BK220" s="71">
        <f t="shared" ref="BK220" si="511">IFERROR(AY220/AY208-1,0)</f>
        <v>0.14464574967456501</v>
      </c>
      <c r="BL220" s="67">
        <f t="shared" si="352"/>
        <v>1368.1876845650002</v>
      </c>
      <c r="BM220" s="78">
        <f>SUMIFS($BL$3:$BL220,$D$3:$D220,D220)</f>
        <v>2634.414173657</v>
      </c>
      <c r="BN220" s="78">
        <f t="shared" si="404"/>
        <v>17570.855396905001</v>
      </c>
      <c r="BO220" s="71">
        <f t="shared" ref="BO220" si="512">IFERROR(BL220/BL208-1,0)</f>
        <v>3.684943739104285E-2</v>
      </c>
      <c r="BP220" s="71">
        <f t="shared" ref="BP220" si="513">IFERROR(BM220/BM208-1,0)</f>
        <v>2.2836613600589306E-2</v>
      </c>
      <c r="BQ220" s="71">
        <f t="shared" ref="BQ220" si="514">IFERROR(BN220/BN208-1,0)</f>
        <v>5.7351023910384491E-2</v>
      </c>
      <c r="BR220" s="14">
        <v>951.78325470899995</v>
      </c>
      <c r="BS220" s="67">
        <f t="shared" ref="BS220:BS242" si="515">+BL220-BR220</f>
        <v>416.40442985600021</v>
      </c>
      <c r="BT220" s="67">
        <f t="shared" si="353"/>
        <v>348.05447661899996</v>
      </c>
      <c r="BU220" s="67">
        <f t="shared" si="354"/>
        <v>222.508194922</v>
      </c>
      <c r="BV220" s="67">
        <f t="shared" si="355"/>
        <v>33.095815016825441</v>
      </c>
      <c r="BW220" s="67">
        <f t="shared" si="356"/>
        <v>8.2245295272102711E-2</v>
      </c>
      <c r="BX220" s="67">
        <f t="shared" si="405"/>
        <v>2448.7214979459995</v>
      </c>
      <c r="BY220" s="67">
        <f t="shared" si="357"/>
        <v>389.42385789499997</v>
      </c>
      <c r="BZ220" s="67">
        <f t="shared" si="358"/>
        <v>479.136658614</v>
      </c>
      <c r="CA220" s="67">
        <f t="shared" si="359"/>
        <v>36.922277418999997</v>
      </c>
      <c r="CB220" s="40">
        <f t="shared" si="360"/>
        <v>12.137308710000525</v>
      </c>
      <c r="CC220" s="40">
        <f>SUMIFS($CB$3:$CB220,$D$3:$D220,D220)</f>
        <v>861.10723656400069</v>
      </c>
      <c r="CD220" s="76">
        <f t="shared" si="391"/>
        <v>-5371.4974334370017</v>
      </c>
      <c r="CE220" s="73">
        <f t="shared" ref="CE220" si="516">IFERROR(CB220/CB208-1,0)</f>
        <v>-0.87005061884847679</v>
      </c>
      <c r="CF220" s="73">
        <f t="shared" ref="CF220" si="517">IFERROR(CC220/CC208-1,0)</f>
        <v>2.9819098594266542</v>
      </c>
      <c r="CG220" s="73">
        <f t="shared" ref="CG220" si="518">IFERROR(CD220/CD208-1,0)</f>
        <v>3570.9376001220576</v>
      </c>
      <c r="CH220" s="14">
        <f t="shared" si="361"/>
        <v>1.8053003576299518</v>
      </c>
      <c r="CI220" s="14">
        <f t="shared" si="362"/>
        <v>4.4862911184578528E-3</v>
      </c>
      <c r="CJ220" s="14">
        <f t="shared" si="406"/>
        <v>-799.02795861134098</v>
      </c>
      <c r="CK220" s="264">
        <f t="shared" si="407"/>
        <v>-1.9854567272060868</v>
      </c>
      <c r="CL220" s="81">
        <f t="shared" si="363"/>
        <v>234.64550363200053</v>
      </c>
      <c r="CM220" s="81">
        <f t="shared" si="364"/>
        <v>8.6731586390560569E-2</v>
      </c>
      <c r="CN220" s="40">
        <f t="shared" si="365"/>
        <v>256.878163347</v>
      </c>
      <c r="CO220" s="40">
        <f>SUMIFS($CN$3:$CN220,$D$3:$D220,D220)</f>
        <v>608.07870968899999</v>
      </c>
      <c r="CP220" s="76">
        <f t="shared" si="408"/>
        <v>8798.9637149388673</v>
      </c>
      <c r="CQ220" s="73">
        <f t="shared" ref="CQ220" si="519">IFERROR(CN220/CN208-1,0)</f>
        <v>-0.22122088710792143</v>
      </c>
      <c r="CR220" s="73">
        <f t="shared" ref="CR220" si="520">IFERROR(CO220/CO208-1,0)</f>
        <v>0.16490172824284799</v>
      </c>
      <c r="CS220" s="73">
        <f t="shared" ref="CS220" si="521">IFERROR(CP220/CP208-1,0)</f>
        <v>0.22897139875414574</v>
      </c>
      <c r="CT220" s="40">
        <f t="shared" si="366"/>
        <v>38.207995795275785</v>
      </c>
      <c r="CU220" s="40">
        <f t="shared" si="367"/>
        <v>9.4949403552689382E-2</v>
      </c>
      <c r="CV220" s="40">
        <f t="shared" si="368"/>
        <v>0.22476301623220013</v>
      </c>
      <c r="CW220" s="40">
        <f t="shared" si="409"/>
        <v>1288.8053308683336</v>
      </c>
      <c r="CX220" s="267">
        <f t="shared" si="410"/>
        <v>3.2523447915136248</v>
      </c>
      <c r="CY220" s="14">
        <v>213.677555399</v>
      </c>
      <c r="CZ220" s="67">
        <f t="shared" si="369"/>
        <v>31.78234783312946</v>
      </c>
      <c r="DA220" s="67">
        <f t="shared" si="411"/>
        <v>1053.1322847108793</v>
      </c>
      <c r="DB220" s="67">
        <f>'Situfin serie mensual'!HK77</f>
        <v>0</v>
      </c>
      <c r="DC220" s="67">
        <f t="shared" si="370"/>
        <v>0</v>
      </c>
      <c r="DD220" s="67">
        <f t="shared" ref="DD220:DD242" si="522">+CN220-CY220</f>
        <v>43.200607947999998</v>
      </c>
      <c r="DE220" s="67">
        <f t="shared" si="372"/>
        <v>6.4256479621463258</v>
      </c>
      <c r="DF220" s="81">
        <f t="shared" si="373"/>
        <v>3101.1113133809999</v>
      </c>
      <c r="DG220" s="81">
        <f t="shared" si="374"/>
        <v>1.1462580770568327</v>
      </c>
      <c r="DH220" s="40">
        <f t="shared" si="375"/>
        <v>-244.74085463699947</v>
      </c>
      <c r="DI220" s="40">
        <f>SUMIFS($DH$3:$DH220,$D$3:$D220,D220)</f>
        <v>253.02852687500069</v>
      </c>
      <c r="DJ220" s="76">
        <f t="shared" si="392"/>
        <v>-14170.461148375867</v>
      </c>
      <c r="DK220" s="40">
        <f t="shared" si="376"/>
        <v>-36.402695437645832</v>
      </c>
      <c r="DL220" s="76">
        <f t="shared" si="412"/>
        <v>-2087.8332894796749</v>
      </c>
      <c r="DM220" s="73">
        <f t="shared" ref="DM220" si="523">IFERROR(DH220/DH208-1,0)</f>
        <v>3.5077067056279221E-2</v>
      </c>
      <c r="DN220" s="73">
        <f t="shared" ref="DN220" si="524">IFERROR(DI220/DI208-1,0)</f>
        <v>-1.8275797810864551</v>
      </c>
      <c r="DO220" s="73">
        <f t="shared" ref="DO220" si="525">IFERROR(DJ220/DJ208-1,0)</f>
        <v>0.97880511012818827</v>
      </c>
      <c r="DP220" s="67">
        <f t="shared" si="377"/>
        <v>-9.0463112434231538E-2</v>
      </c>
      <c r="DQ220" s="264">
        <f t="shared" si="413"/>
        <v>-5.2378015187197109</v>
      </c>
      <c r="DR220" s="81">
        <f t="shared" si="378"/>
        <v>-22.232659714999471</v>
      </c>
      <c r="DS220" s="82">
        <f t="shared" si="414"/>
        <v>-11721.739650429869</v>
      </c>
      <c r="DT220" s="81">
        <f t="shared" si="379"/>
        <v>-8.2178171621288126E-3</v>
      </c>
      <c r="DU220" s="264">
        <f t="shared" si="415"/>
        <v>-4.3326850904986589</v>
      </c>
      <c r="DV220" s="70">
        <v>1396.3166971559999</v>
      </c>
      <c r="DW220" s="70">
        <v>1534.7920930600001</v>
      </c>
      <c r="DX220" s="217">
        <v>109</v>
      </c>
      <c r="DY220" s="218">
        <f t="shared" si="380"/>
        <v>2620.5233566458724</v>
      </c>
      <c r="DZ220" s="218">
        <f t="shared" si="416"/>
        <v>30866.597788303381</v>
      </c>
      <c r="EA220" s="71">
        <f t="shared" si="492"/>
        <v>-3.336488233005841E-2</v>
      </c>
      <c r="EB220" s="219">
        <f t="shared" si="381"/>
        <v>1574.1292698110094</v>
      </c>
      <c r="EC220" s="219">
        <f t="shared" si="417"/>
        <v>21294.813411792962</v>
      </c>
      <c r="ED220" s="71">
        <f t="shared" si="493"/>
        <v>-6.0130009407150298E-2</v>
      </c>
      <c r="EE220" s="219">
        <f t="shared" si="382"/>
        <v>2609.388211040367</v>
      </c>
      <c r="EF220" s="219">
        <f t="shared" si="418"/>
        <v>35909.158907287885</v>
      </c>
      <c r="EG220" s="71">
        <f t="shared" si="494"/>
        <v>0.12483289639324791</v>
      </c>
      <c r="EH220" s="219">
        <f t="shared" si="383"/>
        <v>235.66803976788989</v>
      </c>
      <c r="EI220" s="219">
        <f t="shared" si="419"/>
        <v>8217.9465907522481</v>
      </c>
      <c r="EJ220" s="74">
        <f t="shared" si="495"/>
        <v>0.20674717624380401</v>
      </c>
    </row>
    <row r="221" spans="1:140">
      <c r="A221" s="192">
        <v>44256</v>
      </c>
      <c r="B221" s="191">
        <f t="shared" si="330"/>
        <v>3</v>
      </c>
      <c r="C221" t="str">
        <f t="shared" si="435"/>
        <v>Marzo</v>
      </c>
      <c r="D221">
        <f t="shared" si="496"/>
        <v>2021</v>
      </c>
      <c r="E221" s="65">
        <f t="shared" si="437"/>
        <v>270542.15585930774</v>
      </c>
      <c r="F221" s="65">
        <f t="shared" si="333"/>
        <v>6539.7484090909093</v>
      </c>
      <c r="G221" s="40">
        <f t="shared" si="334"/>
        <v>2735.6458230509998</v>
      </c>
      <c r="H221" s="14">
        <f t="shared" si="497"/>
        <v>1.0111717393401862</v>
      </c>
      <c r="I221" s="14">
        <f>SUMIFS($G$3:$G221,$D$3:$D221,D221)</f>
        <v>8623.1975033970011</v>
      </c>
      <c r="J221" s="14">
        <f t="shared" si="469"/>
        <v>33061.672480926005</v>
      </c>
      <c r="K221" s="14">
        <f t="shared" si="394"/>
        <v>12.220525254526079</v>
      </c>
      <c r="L221" s="71">
        <f t="shared" ref="L221" si="526">IFERROR(I221/I209-1,0)</f>
        <v>7.0487589411111218E-2</v>
      </c>
      <c r="M221" s="71">
        <f t="shared" ref="M221" si="527">IFERROR(G221/G209-1,0)</f>
        <v>4.5919914651229021E-3</v>
      </c>
      <c r="N221" s="71">
        <f t="shared" si="472"/>
        <v>-2.2409297752434498E-2</v>
      </c>
      <c r="O221" s="14">
        <f t="shared" si="335"/>
        <v>1961.1025373499999</v>
      </c>
      <c r="P221" s="14">
        <f t="shared" si="500"/>
        <v>0.72487872772398854</v>
      </c>
      <c r="Q221" s="14">
        <f>SUMIFS($O$3:$O221,$D$3:$D221,D221)</f>
        <v>5692.3869840200005</v>
      </c>
      <c r="R221" s="78">
        <f t="shared" si="390"/>
        <v>23083.924544763002</v>
      </c>
      <c r="S221" s="71">
        <f t="shared" ref="S221" si="528">IFERROR(O221/O209-1,0)</f>
        <v>0.17409370338369512</v>
      </c>
      <c r="T221" s="71">
        <f t="shared" ref="T221" si="529">IFERROR(Q221/Q209-1,0)</f>
        <v>6.4494197721231661E-2</v>
      </c>
      <c r="U221" s="71">
        <f t="shared" ref="U221" si="530">IFERROR(R221/R209-1,0)</f>
        <v>-2.5359412061044972E-2</v>
      </c>
      <c r="V221" s="78">
        <v>1107.6047908630001</v>
      </c>
      <c r="W221" s="78">
        <f t="shared" si="504"/>
        <v>14290.588170404999</v>
      </c>
      <c r="X221" s="182">
        <f t="shared" si="476"/>
        <v>2.4825652351067484E-2</v>
      </c>
      <c r="Y221" s="182">
        <f t="shared" ref="Y221" si="531">IFERROR(V221/V209-1,0)</f>
        <v>0.13963102137948447</v>
      </c>
      <c r="Z221" s="78">
        <v>844.94205931599993</v>
      </c>
      <c r="AA221" s="78">
        <f t="shared" si="396"/>
        <v>8810.1869250203017</v>
      </c>
      <c r="AB221" s="182">
        <f t="shared" ref="AB221" si="532">IFERROR(AA221/AA209-1,0)</f>
        <v>-9.3345138000988426E-2</v>
      </c>
      <c r="AC221" s="71">
        <f t="shared" ref="AC221" si="533">IFERROR(Z221/Z209-1,0)</f>
        <v>0.21715296649694094</v>
      </c>
      <c r="AD221" s="67">
        <v>595.55559459400001</v>
      </c>
      <c r="AE221" s="14">
        <v>421.03446954000003</v>
      </c>
      <c r="AF221" s="71">
        <f t="shared" si="424"/>
        <v>9.8382022543147762E-2</v>
      </c>
      <c r="AG221" s="71">
        <f t="shared" si="425"/>
        <v>0.30601174582615842</v>
      </c>
      <c r="AH221" s="67">
        <f t="shared" si="337"/>
        <v>174.238474188</v>
      </c>
      <c r="AI221" s="67">
        <f t="shared" si="338"/>
        <v>6.4403447083718313E-2</v>
      </c>
      <c r="AJ221" s="67">
        <f t="shared" si="339"/>
        <v>221.36647876000004</v>
      </c>
      <c r="AK221" s="67">
        <f t="shared" si="340"/>
        <v>8.1823284824831172E-2</v>
      </c>
      <c r="AL221" s="67">
        <f t="shared" si="341"/>
        <v>378.938332753</v>
      </c>
      <c r="AM221" s="67">
        <f t="shared" si="342"/>
        <v>57.943870168803059</v>
      </c>
      <c r="AN221" s="77">
        <v>238.64683052000001</v>
      </c>
      <c r="AO221" s="67">
        <f t="shared" si="343"/>
        <v>36.491744879398858</v>
      </c>
      <c r="AP221" s="81">
        <f>SUMIFS($AO$3:$AO221,$D$3:$D221,D221)</f>
        <v>114.25658706467073</v>
      </c>
      <c r="AQ221" s="14">
        <v>0</v>
      </c>
      <c r="AR221" s="67">
        <f t="shared" si="344"/>
        <v>0</v>
      </c>
      <c r="AS221" s="81">
        <f>SUMIFS($AR$3:$AR221,$D$3:$D221,D221)</f>
        <v>0</v>
      </c>
      <c r="AT221" s="67">
        <f t="shared" si="508"/>
        <v>140.29150223299999</v>
      </c>
      <c r="AU221" s="79">
        <f t="shared" si="345"/>
        <v>238.64683052000001</v>
      </c>
      <c r="AV221" s="40">
        <f t="shared" si="346"/>
        <v>3284.9281849909994</v>
      </c>
      <c r="AW221" s="67">
        <f t="shared" si="347"/>
        <v>1.2142019695811426</v>
      </c>
      <c r="AX221" s="67">
        <f>SUMIFS($AV$3:$AV221,$D$3:$D221,D221)</f>
        <v>8311.3726287729987</v>
      </c>
      <c r="AY221" s="78">
        <f t="shared" si="397"/>
        <v>38486.033449965995</v>
      </c>
      <c r="AZ221" s="67">
        <f t="shared" si="398"/>
        <v>14.225521833270301</v>
      </c>
      <c r="BA221" s="263">
        <f t="shared" si="348"/>
        <v>2947.2053440519994</v>
      </c>
      <c r="BB221" s="263">
        <f t="shared" si="349"/>
        <v>1.0893700963869968</v>
      </c>
      <c r="BC221" s="263">
        <f t="shared" si="399"/>
        <v>36520.444827656</v>
      </c>
      <c r="BD221" s="262">
        <f t="shared" si="400"/>
        <v>13.498984922204887</v>
      </c>
      <c r="BE221" s="261">
        <f t="shared" si="350"/>
        <v>2465.9166602849996</v>
      </c>
      <c r="BF221" s="261">
        <f t="shared" si="351"/>
        <v>0.9114722444835438</v>
      </c>
      <c r="BG221" s="260">
        <f t="shared" si="401"/>
        <v>33922.180778213995</v>
      </c>
      <c r="BH221" s="260">
        <f t="shared" si="402"/>
        <v>12.538593355430653</v>
      </c>
      <c r="BI221" s="71">
        <f t="shared" ref="BI221" si="534">IFERROR(AV221/AV209-1,0)</f>
        <v>2.0303450316202731E-2</v>
      </c>
      <c r="BJ221" s="71">
        <f t="shared" ref="BJ221" si="535">IFERROR(AX221/AX209-1,0)</f>
        <v>-2.9012683308768938E-3</v>
      </c>
      <c r="BK221" s="71">
        <f t="shared" ref="BK221" si="536">IFERROR(AY221/AY209-1,0)</f>
        <v>0.13325507345277976</v>
      </c>
      <c r="BL221" s="67">
        <f t="shared" si="352"/>
        <v>1361.4772993149998</v>
      </c>
      <c r="BM221" s="14">
        <f>SUMIFS($BL$3:$BL221,$D$3:$D221,D221)</f>
        <v>3995.891472972</v>
      </c>
      <c r="BN221" s="78">
        <f t="shared" si="404"/>
        <v>17570.344265414999</v>
      </c>
      <c r="BO221" s="71">
        <f t="shared" ref="BO221" si="537">IFERROR(BL221/BL209-1,0)</f>
        <v>-3.7528328320535209E-4</v>
      </c>
      <c r="BP221" s="71">
        <f t="shared" ref="BP221" si="538">IFERROR(BM221/BM209-1,0)</f>
        <v>1.4807748862124104E-2</v>
      </c>
      <c r="BQ221" s="71">
        <f t="shared" ref="BQ221" si="539">IFERROR(BN221/BN209-1,0)</f>
        <v>4.8007382162561951E-2</v>
      </c>
      <c r="BR221" s="14">
        <v>953.82372840899995</v>
      </c>
      <c r="BS221" s="67">
        <f t="shared" si="515"/>
        <v>407.6535709059998</v>
      </c>
      <c r="BT221" s="67">
        <f t="shared" si="353"/>
        <v>267.43358206300002</v>
      </c>
      <c r="BU221" s="67">
        <f t="shared" si="354"/>
        <v>481.28868376700001</v>
      </c>
      <c r="BV221" s="67">
        <f t="shared" si="355"/>
        <v>73.594373003395702</v>
      </c>
      <c r="BW221" s="67">
        <f t="shared" si="356"/>
        <v>0.17789785190345289</v>
      </c>
      <c r="BX221" s="67">
        <f t="shared" si="405"/>
        <v>2598.2640494419998</v>
      </c>
      <c r="BY221" s="67">
        <f t="shared" si="357"/>
        <v>366.49241632100001</v>
      </c>
      <c r="BZ221" s="67">
        <f t="shared" si="358"/>
        <v>541.91046815699997</v>
      </c>
      <c r="CA221" s="67">
        <f t="shared" si="359"/>
        <v>266.32573536799998</v>
      </c>
      <c r="CB221" s="40">
        <f t="shared" si="360"/>
        <v>-549.28236193999965</v>
      </c>
      <c r="CC221" s="40">
        <f>SUMIFS($CB$3:$CB221,$D$3:$D221,D221)</f>
        <v>311.82487462400104</v>
      </c>
      <c r="CD221" s="76">
        <f t="shared" si="391"/>
        <v>-5424.3609690400017</v>
      </c>
      <c r="CE221" s="73">
        <f t="shared" ref="CE221" si="540">IFERROR(CB221/CB209-1,0)</f>
        <v>0.10648978805471887</v>
      </c>
      <c r="CF221" s="73">
        <f t="shared" ref="CF221" si="541">IFERROR(CC221/CC209-1,0)</f>
        <v>-2.1130083730144573</v>
      </c>
      <c r="CG221" s="73">
        <f t="shared" ref="CG221" si="542">IFERROR(CD221/CD209-1,0)</f>
        <v>37.452875957431658</v>
      </c>
      <c r="CH221" s="14">
        <f t="shared" si="361"/>
        <v>-83.991359847489207</v>
      </c>
      <c r="CI221" s="14">
        <f t="shared" si="362"/>
        <v>-0.20303023024095643</v>
      </c>
      <c r="CJ221" s="14">
        <f t="shared" si="406"/>
        <v>-807.53736374598134</v>
      </c>
      <c r="CK221" s="264">
        <f t="shared" si="407"/>
        <v>-2.0049965787442297</v>
      </c>
      <c r="CL221" s="81">
        <f t="shared" si="363"/>
        <v>-67.993678172999637</v>
      </c>
      <c r="CM221" s="81">
        <f t="shared" si="364"/>
        <v>-2.5132378337503512E-2</v>
      </c>
      <c r="CN221" s="40">
        <f t="shared" si="365"/>
        <v>549.36670378999997</v>
      </c>
      <c r="CO221" s="40">
        <f>SUMIFS($CN$3:$CN221,$D$3:$D221,D221)</f>
        <v>1157.4454134789999</v>
      </c>
      <c r="CP221" s="76">
        <f t="shared" si="408"/>
        <v>8261.3267275145972</v>
      </c>
      <c r="CQ221" s="73">
        <f t="shared" ref="CQ221" si="543">IFERROR(CN221/CN209-1,0)</f>
        <v>-0.49460456461163071</v>
      </c>
      <c r="CR221" s="73">
        <f t="shared" ref="CR221" si="544">IFERROR(CO221/CO209-1,0)</f>
        <v>-0.28064465287489482</v>
      </c>
      <c r="CS221" s="73">
        <f t="shared" ref="CS221" si="545">IFERROR(CP221/CP209-1,0)</f>
        <v>7.6229011068184693E-2</v>
      </c>
      <c r="CT221" s="40">
        <f t="shared" si="366"/>
        <v>84.004256650963029</v>
      </c>
      <c r="CU221" s="40">
        <f t="shared" si="367"/>
        <v>0.20306140536400977</v>
      </c>
      <c r="CV221" s="40">
        <f t="shared" si="368"/>
        <v>0.42782442159620987</v>
      </c>
      <c r="CW221" s="40">
        <f t="shared" si="409"/>
        <v>1207.5274526769026</v>
      </c>
      <c r="CX221" s="267">
        <f t="shared" si="410"/>
        <v>3.0536190196587341</v>
      </c>
      <c r="CY221" s="14">
        <v>466.21537342400001</v>
      </c>
      <c r="CZ221" s="67">
        <f t="shared" si="369"/>
        <v>71.289496821607642</v>
      </c>
      <c r="DA221" s="67">
        <f t="shared" si="411"/>
        <v>974.82052520880688</v>
      </c>
      <c r="DB221" s="67">
        <f>'Situfin serie mensual'!HL77</f>
        <v>102.23197983199999</v>
      </c>
      <c r="DC221" s="67">
        <f t="shared" si="370"/>
        <v>15.632402569170283</v>
      </c>
      <c r="DD221" s="67">
        <f t="shared" si="522"/>
        <v>83.151330365999968</v>
      </c>
      <c r="DE221" s="67">
        <f t="shared" si="372"/>
        <v>12.714759829355398</v>
      </c>
      <c r="DF221" s="81">
        <f t="shared" si="373"/>
        <v>3834.2948887809994</v>
      </c>
      <c r="DG221" s="81">
        <f t="shared" si="374"/>
        <v>1.4172633749451524</v>
      </c>
      <c r="DH221" s="40">
        <f t="shared" si="375"/>
        <v>-1098.6490657299996</v>
      </c>
      <c r="DI221" s="40">
        <f>SUMIFS($DH$3:$DH221,$D$3:$D221,D221)</f>
        <v>-845.62053885499893</v>
      </c>
      <c r="DJ221" s="76">
        <f t="shared" si="392"/>
        <v>-13685.687696554598</v>
      </c>
      <c r="DK221" s="40">
        <f t="shared" si="376"/>
        <v>-167.99561649845225</v>
      </c>
      <c r="DL221" s="76">
        <f t="shared" si="412"/>
        <v>-2015.0648164228842</v>
      </c>
      <c r="DM221" s="73">
        <f t="shared" ref="DM221" si="546">IFERROR(DH221/DH209-1,0)</f>
        <v>-0.30615546163317275</v>
      </c>
      <c r="DN221" s="73">
        <f t="shared" ref="DN221" si="547">IFERROR(DI221/DI209-1,0)</f>
        <v>-0.5523846076914275</v>
      </c>
      <c r="DO221" s="73">
        <f t="shared" ref="DO221" si="548">IFERROR(DJ221/DJ209-1,0)</f>
        <v>0.75070486574404804</v>
      </c>
      <c r="DP221" s="67">
        <f t="shared" si="377"/>
        <v>-0.40609163560496614</v>
      </c>
      <c r="DQ221" s="264">
        <f t="shared" si="413"/>
        <v>-5.0586155984029633</v>
      </c>
      <c r="DR221" s="81">
        <f t="shared" si="378"/>
        <v>-617.36038196299955</v>
      </c>
      <c r="DS221" s="82">
        <f t="shared" si="414"/>
        <v>-11087.423647112599</v>
      </c>
      <c r="DT221" s="81">
        <f t="shared" si="379"/>
        <v>-0.22819378370151325</v>
      </c>
      <c r="DU221" s="264">
        <f t="shared" si="415"/>
        <v>-4.0982240316287282</v>
      </c>
      <c r="DV221" s="70">
        <v>1311.907620128</v>
      </c>
      <c r="DW221" s="70">
        <v>1453.1177538930001</v>
      </c>
      <c r="DX221" s="217">
        <v>109.1</v>
      </c>
      <c r="DY221" s="218">
        <f t="shared" si="380"/>
        <v>2507.4663822648945</v>
      </c>
      <c r="DZ221" s="218">
        <f t="shared" si="416"/>
        <v>30817.124093587052</v>
      </c>
      <c r="EA221" s="71">
        <f t="shared" si="492"/>
        <v>-4.0381340353515371E-2</v>
      </c>
      <c r="EB221" s="219">
        <f t="shared" si="381"/>
        <v>1797.5275319431712</v>
      </c>
      <c r="EC221" s="219">
        <f t="shared" si="417"/>
        <v>21523.973080178392</v>
      </c>
      <c r="ED221" s="71">
        <f t="shared" si="493"/>
        <v>-4.3256758806016316E-2</v>
      </c>
      <c r="EE221" s="219">
        <f t="shared" si="382"/>
        <v>3010.9332584702106</v>
      </c>
      <c r="EF221" s="219">
        <f t="shared" si="418"/>
        <v>35897.031125080168</v>
      </c>
      <c r="EG221" s="71">
        <f t="shared" si="494"/>
        <v>0.11382620017542355</v>
      </c>
      <c r="EH221" s="219">
        <f t="shared" si="383"/>
        <v>503.54418312557289</v>
      </c>
      <c r="EI221" s="219">
        <f t="shared" si="419"/>
        <v>7700.8300309536244</v>
      </c>
      <c r="EJ221" s="74">
        <f t="shared" si="495"/>
        <v>5.7569442655879044E-2</v>
      </c>
    </row>
    <row r="222" spans="1:140">
      <c r="A222" s="192">
        <v>44287</v>
      </c>
      <c r="B222" s="191">
        <f t="shared" si="330"/>
        <v>4</v>
      </c>
      <c r="C222" t="str">
        <f t="shared" si="435"/>
        <v>Abril</v>
      </c>
      <c r="D222">
        <f t="shared" si="496"/>
        <v>2021</v>
      </c>
      <c r="E222" s="65">
        <f t="shared" si="437"/>
        <v>270542.15585930774</v>
      </c>
      <c r="F222" s="65">
        <f t="shared" si="333"/>
        <v>6410.7487500000007</v>
      </c>
      <c r="G222" s="40">
        <f t="shared" si="334"/>
        <v>3134.8791800020003</v>
      </c>
      <c r="H222" s="14">
        <f t="shared" si="497"/>
        <v>1.1587396315538556</v>
      </c>
      <c r="I222" s="14">
        <f>SUMIFS($G$3:$G222,$D$3:$D222,D222)</f>
        <v>11758.076683399002</v>
      </c>
      <c r="J222" s="14">
        <f t="shared" si="469"/>
        <v>34528.568008542003</v>
      </c>
      <c r="K222" s="14">
        <f t="shared" si="394"/>
        <v>12.762731153254423</v>
      </c>
      <c r="L222" s="71">
        <f t="shared" ref="L222" si="549">IFERROR(I222/I210-1,0)</f>
        <v>0.20925866902411494</v>
      </c>
      <c r="M222" s="71">
        <f t="shared" ref="M222" si="550">IFERROR(G222/G210-1,0)</f>
        <v>0.87944238872944047</v>
      </c>
      <c r="N222" s="71">
        <f t="shared" si="472"/>
        <v>6.7277185038600251E-2</v>
      </c>
      <c r="O222" s="14">
        <f t="shared" si="335"/>
        <v>2376.4182955290003</v>
      </c>
      <c r="P222" s="14">
        <f t="shared" si="500"/>
        <v>0.87839112835517896</v>
      </c>
      <c r="Q222" s="14">
        <f>SUMIFS($O$3:$O222,$D$3:$D222,D222)</f>
        <v>8068.8052795490003</v>
      </c>
      <c r="R222" s="78">
        <f t="shared" si="390"/>
        <v>24384.565962359004</v>
      </c>
      <c r="S222" s="71">
        <f t="shared" ref="S222" si="551">IFERROR(O222/O210-1,0)</f>
        <v>1.2090252581883481</v>
      </c>
      <c r="T222" s="71">
        <f t="shared" ref="T222" si="552">IFERROR(Q222/Q210-1,0)</f>
        <v>0.25618129247138333</v>
      </c>
      <c r="U222" s="71">
        <f t="shared" ref="U222" si="553">IFERROR(R222/R210-1,0)</f>
        <v>8.1529673020874327E-2</v>
      </c>
      <c r="V222" s="14">
        <v>1651.0875620489999</v>
      </c>
      <c r="W222" s="78">
        <f t="shared" si="504"/>
        <v>15275.781626353002</v>
      </c>
      <c r="X222" s="182">
        <f t="shared" si="476"/>
        <v>0.15984173278753899</v>
      </c>
      <c r="Y222" s="182">
        <f t="shared" ref="Y222" si="554">IFERROR(V222/V210-1,0)</f>
        <v>1.4795046943974146</v>
      </c>
      <c r="Z222" s="14">
        <v>723.87779161599997</v>
      </c>
      <c r="AA222" s="78">
        <f t="shared" si="396"/>
        <v>9154.1559602913003</v>
      </c>
      <c r="AB222" s="182">
        <f t="shared" ref="AB222" si="555">IFERROR(AA222/AA210-1,0)</f>
        <v>-1.8562765813803006E-2</v>
      </c>
      <c r="AC222" s="71">
        <f t="shared" ref="AC222" si="556">IFERROR(Z222/Z210-1,0)</f>
        <v>0.90539907155663801</v>
      </c>
      <c r="AD222" s="67">
        <v>682.56266922100008</v>
      </c>
      <c r="AE222" s="14">
        <v>385.18424604099999</v>
      </c>
      <c r="AF222" s="71">
        <f t="shared" si="424"/>
        <v>0.85112320719038315</v>
      </c>
      <c r="AG222" s="71">
        <f t="shared" si="425"/>
        <v>0.82542683677336814</v>
      </c>
      <c r="AH222" s="67">
        <f t="shared" si="337"/>
        <v>153.196231466</v>
      </c>
      <c r="AI222" s="67">
        <f t="shared" si="338"/>
        <v>5.6625641567544793E-2</v>
      </c>
      <c r="AJ222" s="67">
        <f t="shared" si="339"/>
        <v>187.468419399</v>
      </c>
      <c r="AK222" s="67">
        <f t="shared" si="340"/>
        <v>6.9293607424526754E-2</v>
      </c>
      <c r="AL222" s="67">
        <f t="shared" si="341"/>
        <v>417.79623360799997</v>
      </c>
      <c r="AM222" s="67">
        <f t="shared" si="342"/>
        <v>65.171206968296786</v>
      </c>
      <c r="AN222" s="77">
        <v>249.04866596299999</v>
      </c>
      <c r="AO222" s="67">
        <f t="shared" si="343"/>
        <v>38.848608122881117</v>
      </c>
      <c r="AP222" s="81">
        <f>SUMIFS($AO$3:$AO222,$D$3:$D222,D222)</f>
        <v>153.10519518755183</v>
      </c>
      <c r="AQ222" s="14">
        <v>0</v>
      </c>
      <c r="AR222" s="67">
        <f t="shared" si="344"/>
        <v>0</v>
      </c>
      <c r="AS222" s="81">
        <f>SUMIFS($AR$3:$AR222,$D$3:$D222,D222)</f>
        <v>0</v>
      </c>
      <c r="AT222" s="67">
        <f t="shared" si="508"/>
        <v>168.74756764499998</v>
      </c>
      <c r="AU222" s="79">
        <f t="shared" si="345"/>
        <v>249.04866596299999</v>
      </c>
      <c r="AV222" s="40">
        <f t="shared" si="346"/>
        <v>3043.6278991240001</v>
      </c>
      <c r="AW222" s="67">
        <f t="shared" si="347"/>
        <v>1.125010588259969</v>
      </c>
      <c r="AX222" s="67">
        <f>SUMIFS($AV$3:$AV222,$D$3:$D222,D222)</f>
        <v>11355.000527896998</v>
      </c>
      <c r="AY222" s="78">
        <f t="shared" si="397"/>
        <v>38127.196423295005</v>
      </c>
      <c r="AZ222" s="67">
        <f t="shared" si="398"/>
        <v>14.092885562397385</v>
      </c>
      <c r="BA222" s="263">
        <f t="shared" si="348"/>
        <v>2841.1333830920003</v>
      </c>
      <c r="BB222" s="263">
        <f t="shared" si="349"/>
        <v>1.0501629123446101</v>
      </c>
      <c r="BC222" s="263">
        <f t="shared" si="399"/>
        <v>36118.934438232005</v>
      </c>
      <c r="BD222" s="262">
        <f t="shared" si="400"/>
        <v>13.350575374661844</v>
      </c>
      <c r="BE222" s="261">
        <f t="shared" si="350"/>
        <v>2522.6340872320002</v>
      </c>
      <c r="BF222" s="261">
        <f t="shared" si="351"/>
        <v>0.93243660279836993</v>
      </c>
      <c r="BG222" s="260">
        <f t="shared" si="401"/>
        <v>33370.639932403996</v>
      </c>
      <c r="BH222" s="260">
        <f t="shared" si="402"/>
        <v>12.334728325946367</v>
      </c>
      <c r="BI222" s="71">
        <f t="shared" ref="BI222" si="557">IFERROR(AV222/AV210-1,0)</f>
        <v>-0.10546384297764844</v>
      </c>
      <c r="BJ222" s="71">
        <f t="shared" ref="BJ222" si="558">IFERROR(AX222/AX210-1,0)</f>
        <v>-3.263077348307708E-2</v>
      </c>
      <c r="BK222" s="71">
        <f t="shared" ref="BK222" si="559">IFERROR(AY222/AY210-1,0)</f>
        <v>0.10031719823296048</v>
      </c>
      <c r="BL222" s="67">
        <f t="shared" si="352"/>
        <v>1349.0043326189998</v>
      </c>
      <c r="BM222" s="14">
        <f>SUMIFS($BL$3:$BL222,$D$3:$D222,D222)</f>
        <v>5344.8958055909998</v>
      </c>
      <c r="BN222" s="78">
        <f t="shared" si="404"/>
        <v>17611.462942018003</v>
      </c>
      <c r="BO222" s="71">
        <f t="shared" ref="BO222" si="560">IFERROR(BL222/BL210-1,0)</f>
        <v>3.1439045465375459E-2</v>
      </c>
      <c r="BP222" s="71">
        <f t="shared" ref="BP222" si="561">IFERROR(BM222/BM210-1,0)</f>
        <v>1.8954533184771583E-2</v>
      </c>
      <c r="BQ222" s="71">
        <f t="shared" ref="BQ222" si="562">IFERROR(BN222/BN210-1,0)</f>
        <v>4.8394864821006189E-2</v>
      </c>
      <c r="BR222" s="14">
        <v>946.19064136300005</v>
      </c>
      <c r="BS222" s="67">
        <f t="shared" si="515"/>
        <v>402.81369125599974</v>
      </c>
      <c r="BT222" s="67">
        <f t="shared" si="353"/>
        <v>344.09811977999999</v>
      </c>
      <c r="BU222" s="67">
        <f t="shared" si="354"/>
        <v>318.49929586000002</v>
      </c>
      <c r="BV222" s="67">
        <f t="shared" si="355"/>
        <v>49.682074322441665</v>
      </c>
      <c r="BW222" s="67">
        <f t="shared" si="356"/>
        <v>0.11772630954624012</v>
      </c>
      <c r="BX222" s="67">
        <f t="shared" si="405"/>
        <v>2748.2945058280002</v>
      </c>
      <c r="BY222" s="67">
        <f t="shared" si="357"/>
        <v>429.18195936499995</v>
      </c>
      <c r="BZ222" s="67">
        <f t="shared" si="358"/>
        <v>490.02347988900004</v>
      </c>
      <c r="CA222" s="67">
        <f t="shared" si="359"/>
        <v>112.82071161100001</v>
      </c>
      <c r="CB222" s="40">
        <f t="shared" si="360"/>
        <v>91.251280878000216</v>
      </c>
      <c r="CC222" s="40">
        <f>SUMIFS($CB$3:$CB222,$D$3:$D222,D222)</f>
        <v>403.07615550200126</v>
      </c>
      <c r="CD222" s="76">
        <f t="shared" si="391"/>
        <v>-3598.6284147530005</v>
      </c>
      <c r="CE222" s="73">
        <f t="shared" ref="CE222" si="563">IFERROR(CB222/CB210-1,0)</f>
        <v>-1.0526101274640183</v>
      </c>
      <c r="CF222" s="73">
        <f t="shared" ref="CF222" si="564">IFERROR(CC222/CC210-1,0)</f>
        <v>-1.2000730160272641</v>
      </c>
      <c r="CG222" s="73">
        <f t="shared" ref="CG222" si="565">IFERROR(CD222/CD210-1,0)</f>
        <v>0.56524706681948489</v>
      </c>
      <c r="CH222" s="14">
        <f t="shared" si="361"/>
        <v>14.2341065664132</v>
      </c>
      <c r="CI222" s="14">
        <f t="shared" si="362"/>
        <v>3.3729043293886651E-2</v>
      </c>
      <c r="CJ222" s="14">
        <f t="shared" si="406"/>
        <v>-526.87735616174552</v>
      </c>
      <c r="CK222" s="264">
        <f t="shared" si="407"/>
        <v>-1.3301544091429598</v>
      </c>
      <c r="CL222" s="81">
        <f t="shared" si="363"/>
        <v>409.75057673800023</v>
      </c>
      <c r="CM222" s="81">
        <f t="shared" si="364"/>
        <v>0.15145535284012676</v>
      </c>
      <c r="CN222" s="40">
        <f t="shared" si="365"/>
        <v>572.115925404</v>
      </c>
      <c r="CO222" s="40">
        <f>SUMIFS($CN$3:$CN222,$D$3:$D222,D222)</f>
        <v>1729.5613388829997</v>
      </c>
      <c r="CP222" s="76">
        <f t="shared" si="408"/>
        <v>8208.1988158235963</v>
      </c>
      <c r="CQ222" s="73">
        <f t="shared" ref="CQ222" si="566">IFERROR(CN222/CN210-1,0)</f>
        <v>-8.4971507976539962E-2</v>
      </c>
      <c r="CR222" s="73">
        <f t="shared" ref="CR222" si="567">IFERROR(CO222/CO210-1,0)</f>
        <v>-0.22588642844908513</v>
      </c>
      <c r="CS222" s="73">
        <f t="shared" ref="CS222" si="568">IFERROR(CP222/CP210-1,0)</f>
        <v>3.9300238643258822E-2</v>
      </c>
      <c r="CT222" s="40">
        <f t="shared" si="366"/>
        <v>89.243230036741011</v>
      </c>
      <c r="CU222" s="40">
        <f t="shared" si="367"/>
        <v>0.21147015835178093</v>
      </c>
      <c r="CV222" s="40">
        <f t="shared" si="368"/>
        <v>0.63929457994799077</v>
      </c>
      <c r="CW222" s="40">
        <f t="shared" si="409"/>
        <v>1200.7297768775879</v>
      </c>
      <c r="CX222" s="267">
        <f t="shared" si="410"/>
        <v>3.0339814472729247</v>
      </c>
      <c r="CY222" s="14">
        <v>440.60879418899998</v>
      </c>
      <c r="CZ222" s="67">
        <f t="shared" si="369"/>
        <v>68.729693109404721</v>
      </c>
      <c r="DA222" s="67">
        <f t="shared" si="411"/>
        <v>958.70660515170403</v>
      </c>
      <c r="DB222" s="67">
        <f>'Situfin serie mensual'!HM77</f>
        <v>0</v>
      </c>
      <c r="DC222" s="67">
        <f t="shared" si="370"/>
        <v>0</v>
      </c>
      <c r="DD222" s="67">
        <f t="shared" si="522"/>
        <v>131.50713121500002</v>
      </c>
      <c r="DE222" s="67">
        <f t="shared" si="372"/>
        <v>20.513536927336293</v>
      </c>
      <c r="DF222" s="81">
        <f t="shared" si="373"/>
        <v>3615.743824528</v>
      </c>
      <c r="DG222" s="81">
        <f t="shared" si="374"/>
        <v>1.3364807466117499</v>
      </c>
      <c r="DH222" s="40">
        <f t="shared" si="375"/>
        <v>-480.86464452599978</v>
      </c>
      <c r="DI222" s="40">
        <f>SUMIFS($DH$3:$DH222,$D$3:$D222,D222)</f>
        <v>-1326.4851833809987</v>
      </c>
      <c r="DJ222" s="76">
        <f t="shared" si="392"/>
        <v>-11806.827230576599</v>
      </c>
      <c r="DK222" s="40">
        <f t="shared" si="376"/>
        <v>-75.009123470327822</v>
      </c>
      <c r="DL222" s="76">
        <f t="shared" si="412"/>
        <v>-1727.6071330393333</v>
      </c>
      <c r="DM222" s="73">
        <f t="shared" ref="DM222" si="569">IFERROR(DH222/DH210-1,0)</f>
        <v>-0.79622005869010115</v>
      </c>
      <c r="DN222" s="73">
        <f t="shared" ref="DN222" si="570">IFERROR(DI222/DI210-1,0)</f>
        <v>-0.68780450716058328</v>
      </c>
      <c r="DO222" s="73">
        <f t="shared" ref="DO222" si="571">IFERROR(DJ222/DJ210-1,0)</f>
        <v>0.15788478164285391</v>
      </c>
      <c r="DP222" s="67">
        <f t="shared" si="377"/>
        <v>-0.17774111505789425</v>
      </c>
      <c r="DQ222" s="264">
        <f t="shared" si="413"/>
        <v>-4.364135856415885</v>
      </c>
      <c r="DR222" s="81">
        <f t="shared" si="378"/>
        <v>-162.36534866599976</v>
      </c>
      <c r="DS222" s="82">
        <f t="shared" si="414"/>
        <v>-9058.5327247485984</v>
      </c>
      <c r="DT222" s="81">
        <f t="shared" si="379"/>
        <v>-6.001480551165414E-2</v>
      </c>
      <c r="DU222" s="264">
        <f t="shared" si="415"/>
        <v>-3.3482888077004094</v>
      </c>
      <c r="DV222" s="70">
        <v>1299.732673768</v>
      </c>
      <c r="DW222" s="70">
        <v>1437.7020964549999</v>
      </c>
      <c r="DX222" s="217">
        <v>109</v>
      </c>
      <c r="DY222" s="218">
        <f t="shared" si="380"/>
        <v>2876.0359449559637</v>
      </c>
      <c r="DZ222" s="218">
        <f t="shared" si="416"/>
        <v>32124.031485028434</v>
      </c>
      <c r="EA222" s="71">
        <f t="shared" si="492"/>
        <v>4.727483653151654E-2</v>
      </c>
      <c r="EB222" s="219">
        <f t="shared" si="381"/>
        <v>2180.2002711275231</v>
      </c>
      <c r="EC222" s="219">
        <f t="shared" si="417"/>
        <v>22692.153710729246</v>
      </c>
      <c r="ED222" s="71">
        <f t="shared" si="493"/>
        <v>6.1153374712276554E-2</v>
      </c>
      <c r="EE222" s="219">
        <f t="shared" si="382"/>
        <v>2792.3191735082569</v>
      </c>
      <c r="EF222" s="219">
        <f t="shared" si="418"/>
        <v>35488.536633682495</v>
      </c>
      <c r="EG222" s="71">
        <f t="shared" si="494"/>
        <v>8.1086844563616367E-2</v>
      </c>
      <c r="EH222" s="219">
        <f t="shared" si="383"/>
        <v>524.87699578348622</v>
      </c>
      <c r="EI222" s="219">
        <f t="shared" si="419"/>
        <v>7637.5190332328775</v>
      </c>
      <c r="EJ222" s="74">
        <f t="shared" si="495"/>
        <v>2.0720705990421084E-2</v>
      </c>
    </row>
    <row r="223" spans="1:140">
      <c r="A223" s="192">
        <v>44317</v>
      </c>
      <c r="B223" s="191">
        <f t="shared" si="330"/>
        <v>5</v>
      </c>
      <c r="C223" t="str">
        <f t="shared" si="435"/>
        <v>Mayo</v>
      </c>
      <c r="D223">
        <f t="shared" si="496"/>
        <v>2021</v>
      </c>
      <c r="E223" s="65">
        <f t="shared" si="437"/>
        <v>270542.15585930774</v>
      </c>
      <c r="F223" s="65">
        <f t="shared" si="333"/>
        <v>6717.3797500000001</v>
      </c>
      <c r="G223" s="40">
        <f t="shared" si="334"/>
        <v>3252.6626903280007</v>
      </c>
      <c r="H223" s="78">
        <f t="shared" si="497"/>
        <v>1.2022757340706303</v>
      </c>
      <c r="I223" s="14">
        <f>SUMIFS($G$3:$G223,$D$3:$D223,D223)</f>
        <v>15010.739373727003</v>
      </c>
      <c r="J223" s="14">
        <f t="shared" si="469"/>
        <v>35728.937577930999</v>
      </c>
      <c r="K223" s="14">
        <f t="shared" si="394"/>
        <v>13.206421551734589</v>
      </c>
      <c r="L223" s="71">
        <f t="shared" ref="L223" si="572">IFERROR(I223/I211-1,0)</f>
        <v>0.27472496537872715</v>
      </c>
      <c r="M223" s="71">
        <f t="shared" ref="M223" si="573">IFERROR(G223/G211-1,0)</f>
        <v>0.58489187394429631</v>
      </c>
      <c r="N223" s="71">
        <f t="shared" si="472"/>
        <v>0.14060904945068198</v>
      </c>
      <c r="O223" s="78">
        <f t="shared" si="335"/>
        <v>2580.4311053190004</v>
      </c>
      <c r="P223" s="78">
        <f t="shared" si="500"/>
        <v>0.95380000840272861</v>
      </c>
      <c r="Q223" s="14">
        <f>SUMIFS($O$3:$O223,$D$3:$D223,D223)</f>
        <v>10649.236384868</v>
      </c>
      <c r="R223" s="78">
        <f t="shared" si="390"/>
        <v>25516.981254342005</v>
      </c>
      <c r="S223" s="71">
        <f t="shared" ref="S223" si="574">IFERROR(O223/O211-1,0)</f>
        <v>0.78204621907691307</v>
      </c>
      <c r="T223" s="71">
        <f t="shared" ref="T223" si="575">IFERROR(Q223/Q211-1,0)</f>
        <v>0.35292021096613824</v>
      </c>
      <c r="U223" s="71">
        <f t="shared" ref="U223" si="576">IFERROR(R223/R211-1,0)</f>
        <v>0.17509008451859298</v>
      </c>
      <c r="V223" s="78">
        <v>1791.2952383790002</v>
      </c>
      <c r="W223" s="78">
        <f t="shared" si="504"/>
        <v>16098.650801362002</v>
      </c>
      <c r="X223" s="182">
        <f t="shared" si="476"/>
        <v>0.27007303892713219</v>
      </c>
      <c r="Y223" s="182">
        <f t="shared" ref="Y223" si="577">IFERROR(V223/V211-1,0)</f>
        <v>0.84969746905150401</v>
      </c>
      <c r="Z223" s="78">
        <v>800.38280746199996</v>
      </c>
      <c r="AA223" s="78">
        <f t="shared" si="396"/>
        <v>9415.8243151083007</v>
      </c>
      <c r="AB223" s="182">
        <f t="shared" ref="AB223" si="578">IFERROR(AA223/AA211-1,0)</f>
        <v>3.8864846486890814E-2</v>
      </c>
      <c r="AC223" s="71">
        <f t="shared" ref="AC223" si="579">IFERROR(Z223/Z211-1,0)</f>
        <v>0.48572737102606189</v>
      </c>
      <c r="AD223" s="78">
        <v>621.18504905499992</v>
      </c>
      <c r="AE223" s="78">
        <v>406.860426238</v>
      </c>
      <c r="AF223" s="71">
        <f t="shared" si="424"/>
        <v>3.716547062222153E-2</v>
      </c>
      <c r="AG223" s="71">
        <f t="shared" si="425"/>
        <v>0.52524545543336321</v>
      </c>
      <c r="AH223" s="77">
        <f t="shared" si="337"/>
        <v>211.42116319100003</v>
      </c>
      <c r="AI223" s="77">
        <f t="shared" si="338"/>
        <v>7.8147216103706632E-2</v>
      </c>
      <c r="AJ223" s="77">
        <f t="shared" si="339"/>
        <v>84.372712449999995</v>
      </c>
      <c r="AK223" s="77">
        <f t="shared" si="340"/>
        <v>3.118653068391938E-2</v>
      </c>
      <c r="AL223" s="77">
        <f t="shared" si="341"/>
        <v>376.43770936800001</v>
      </c>
      <c r="AM223" s="77">
        <f t="shared" si="342"/>
        <v>56.039367041590886</v>
      </c>
      <c r="AN223" s="77">
        <v>233.48550938899999</v>
      </c>
      <c r="AO223" s="77">
        <f t="shared" si="343"/>
        <v>34.758420407749014</v>
      </c>
      <c r="AP223" s="81">
        <f>SUMIFS($AO$3:$AO223,$D$3:$D223,D223)</f>
        <v>187.86361559530084</v>
      </c>
      <c r="AQ223" s="78">
        <v>0</v>
      </c>
      <c r="AR223" s="77">
        <f t="shared" si="344"/>
        <v>0</v>
      </c>
      <c r="AS223" s="81">
        <f>SUMIFS($AR$3:$AR223,$D$3:$D223,D223)</f>
        <v>0</v>
      </c>
      <c r="AT223" s="77">
        <f t="shared" si="508"/>
        <v>142.95219997900003</v>
      </c>
      <c r="AU223" s="80">
        <f t="shared" si="345"/>
        <v>233.48550938899999</v>
      </c>
      <c r="AV223" s="76">
        <f t="shared" si="346"/>
        <v>2955.7337588039995</v>
      </c>
      <c r="AW223" s="77">
        <f t="shared" si="347"/>
        <v>1.0925224386624219</v>
      </c>
      <c r="AX223" s="67">
        <f>SUMIFS($AV$3:$AV223,$D$3:$D223,D223)</f>
        <v>14310.734286700997</v>
      </c>
      <c r="AY223" s="78">
        <f t="shared" si="397"/>
        <v>38366.079291814007</v>
      </c>
      <c r="AZ223" s="67">
        <f t="shared" si="398"/>
        <v>14.181183398185764</v>
      </c>
      <c r="BA223" s="263">
        <f t="shared" si="348"/>
        <v>2815.0890304799996</v>
      </c>
      <c r="BB223" s="263">
        <f t="shared" si="349"/>
        <v>1.0405361861402307</v>
      </c>
      <c r="BC223" s="263">
        <f t="shared" si="399"/>
        <v>36289.313260625</v>
      </c>
      <c r="BD223" s="262">
        <f t="shared" si="400"/>
        <v>13.41355218574396</v>
      </c>
      <c r="BE223" s="261">
        <f t="shared" si="350"/>
        <v>2612.6935102979996</v>
      </c>
      <c r="BF223" s="261">
        <f t="shared" si="351"/>
        <v>0.96572510187902116</v>
      </c>
      <c r="BG223" s="260">
        <f t="shared" si="401"/>
        <v>33504.713499451995</v>
      </c>
      <c r="BH223" s="260">
        <f t="shared" si="402"/>
        <v>12.384285692199381</v>
      </c>
      <c r="BI223" s="71">
        <f t="shared" ref="BI223" si="580">IFERROR(AV223/AV211-1,0)</f>
        <v>8.7926381743364646E-2</v>
      </c>
      <c r="BJ223" s="71">
        <f t="shared" ref="BJ223" si="581">IFERROR(AX223/AX211-1,0)</f>
        <v>-9.9715751482704063E-3</v>
      </c>
      <c r="BK223" s="71">
        <f t="shared" ref="BK223" si="582">IFERROR(AY223/AY211-1,0)</f>
        <v>0.11304384599645467</v>
      </c>
      <c r="BL223" s="67">
        <f t="shared" si="352"/>
        <v>1349.3871308039998</v>
      </c>
      <c r="BM223" s="14">
        <f>SUMIFS($BL$3:$BL223,$D$3:$D223,D223)</f>
        <v>6694.2829363949995</v>
      </c>
      <c r="BN223" s="78">
        <f t="shared" si="404"/>
        <v>17657.238152806</v>
      </c>
      <c r="BO223" s="71">
        <f t="shared" ref="BO223" si="583">IFERROR(BL223/BL211-1,0)</f>
        <v>3.5114139480588724E-2</v>
      </c>
      <c r="BP223" s="71">
        <f t="shared" ref="BP223" si="584">IFERROR(BM223/BM211-1,0)</f>
        <v>2.2171144990514646E-2</v>
      </c>
      <c r="BQ223" s="71">
        <f t="shared" ref="BQ223" si="585">IFERROR(BN223/BN211-1,0)</f>
        <v>5.0132568205372374E-2</v>
      </c>
      <c r="BR223" s="78">
        <v>948.70360526399998</v>
      </c>
      <c r="BS223" s="77">
        <f t="shared" si="515"/>
        <v>400.68352553999978</v>
      </c>
      <c r="BT223" s="67">
        <f t="shared" si="353"/>
        <v>403.28355130100005</v>
      </c>
      <c r="BU223" s="67">
        <f t="shared" si="354"/>
        <v>202.39552018200001</v>
      </c>
      <c r="BV223" s="77">
        <f t="shared" si="355"/>
        <v>30.130129263869591</v>
      </c>
      <c r="BW223" s="77">
        <f t="shared" si="356"/>
        <v>7.481108426120972E-2</v>
      </c>
      <c r="BX223" s="77">
        <f t="shared" si="405"/>
        <v>2784.5997611729999</v>
      </c>
      <c r="BY223" s="67">
        <f t="shared" si="357"/>
        <v>381.81574812500003</v>
      </c>
      <c r="BZ223" s="67">
        <f t="shared" si="358"/>
        <v>545.66746018000003</v>
      </c>
      <c r="CA223" s="67">
        <f t="shared" si="359"/>
        <v>73.184348212000003</v>
      </c>
      <c r="CB223" s="76">
        <f t="shared" si="360"/>
        <v>296.9289315240012</v>
      </c>
      <c r="CC223" s="40">
        <f>SUMIFS($CB$3:$CB223,$D$3:$D223,D223)</f>
        <v>700.00508702600246</v>
      </c>
      <c r="CD223" s="76">
        <f t="shared" si="391"/>
        <v>-2637.1417138829993</v>
      </c>
      <c r="CE223" s="73">
        <f t="shared" ref="CE223" si="586">IFERROR(CB223/CB211-1,0)</f>
        <v>-1.4468068017867173</v>
      </c>
      <c r="CF223" s="73">
        <f t="shared" ref="CF223" si="587">IFERROR(CC223/CC211-1,0)</f>
        <v>-1.2612736237623063</v>
      </c>
      <c r="CG223" s="73">
        <f t="shared" ref="CG223" si="588">IFERROR(CD223/CD211-1,0)</f>
        <v>-0.16150113201526739</v>
      </c>
      <c r="CH223" s="78">
        <f t="shared" si="361"/>
        <v>44.203088492056921</v>
      </c>
      <c r="CI223" s="78">
        <f t="shared" si="362"/>
        <v>0.10975329540820825</v>
      </c>
      <c r="CJ223" s="14">
        <f t="shared" si="406"/>
        <v>-381.82423380740869</v>
      </c>
      <c r="CK223" s="264">
        <f t="shared" si="407"/>
        <v>-0.97476184645117325</v>
      </c>
      <c r="CL223" s="82">
        <f t="shared" si="363"/>
        <v>499.32445170600124</v>
      </c>
      <c r="CM223" s="82">
        <f t="shared" si="364"/>
        <v>0.18456437966941797</v>
      </c>
      <c r="CN223" s="40">
        <f t="shared" si="365"/>
        <v>447.30158323800003</v>
      </c>
      <c r="CO223" s="40">
        <f>SUMIFS($CN$3:$CN223,$D$3:$D223,D223)</f>
        <v>2176.8629221209999</v>
      </c>
      <c r="CP223" s="76">
        <f t="shared" si="408"/>
        <v>8122.3945286485978</v>
      </c>
      <c r="CQ223" s="73">
        <f t="shared" ref="CQ223" si="589">IFERROR(CN223/CN211-1,0)</f>
        <v>-0.16095168321543141</v>
      </c>
      <c r="CR223" s="73">
        <f t="shared" ref="CR223" si="590">IFERROR(CO223/CO211-1,0)</f>
        <v>-0.21337733083517618</v>
      </c>
      <c r="CS223" s="73">
        <f t="shared" ref="CS223" si="591">IFERROR(CP223/CP211-1,0)</f>
        <v>2.1680802742914729E-2</v>
      </c>
      <c r="CT223" s="76">
        <f t="shared" si="366"/>
        <v>66.588699743824975</v>
      </c>
      <c r="CU223" s="76">
        <f t="shared" si="367"/>
        <v>0.16533526237981705</v>
      </c>
      <c r="CV223" s="76">
        <f t="shared" si="368"/>
        <v>0.80462984232780776</v>
      </c>
      <c r="CW223" s="40">
        <f t="shared" si="409"/>
        <v>1186.4169394439289</v>
      </c>
      <c r="CX223" s="267">
        <f t="shared" si="410"/>
        <v>3.0022657662536529</v>
      </c>
      <c r="CY223" s="78">
        <v>311.71584577800002</v>
      </c>
      <c r="CZ223" s="77">
        <f t="shared" si="369"/>
        <v>46.404380484518541</v>
      </c>
      <c r="DA223" s="67">
        <f t="shared" si="411"/>
        <v>936.44726461840617</v>
      </c>
      <c r="DB223" s="77">
        <f>'Situfin serie mensual'!HN77</f>
        <v>0</v>
      </c>
      <c r="DC223" s="77">
        <f t="shared" si="370"/>
        <v>0</v>
      </c>
      <c r="DD223" s="77">
        <f t="shared" si="522"/>
        <v>135.58573746000002</v>
      </c>
      <c r="DE223" s="77">
        <f t="shared" si="372"/>
        <v>20.184319259306434</v>
      </c>
      <c r="DF223" s="82">
        <f t="shared" si="373"/>
        <v>3403.0353420419997</v>
      </c>
      <c r="DG223" s="82">
        <f t="shared" si="374"/>
        <v>1.2578577010422392</v>
      </c>
      <c r="DH223" s="76">
        <f t="shared" si="375"/>
        <v>-150.37265171399883</v>
      </c>
      <c r="DI223" s="40">
        <f>SUMIFS($DH$3:$DH223,$D$3:$D223,D223)</f>
        <v>-1476.8578350949974</v>
      </c>
      <c r="DJ223" s="76">
        <f t="shared" si="392"/>
        <v>-10759.536242531598</v>
      </c>
      <c r="DK223" s="76">
        <f t="shared" si="376"/>
        <v>-22.385611251768047</v>
      </c>
      <c r="DL223" s="76">
        <f t="shared" si="412"/>
        <v>-1568.2411732513372</v>
      </c>
      <c r="DM223" s="73">
        <f t="shared" ref="DM223" si="592">IFERROR(DH223/DH211-1,0)</f>
        <v>-0.87444500549064208</v>
      </c>
      <c r="DN223" s="73">
        <f t="shared" ref="DN223" si="593">IFERROR(DI223/DI211-1,0)</f>
        <v>-0.72884558344614658</v>
      </c>
      <c r="DO223" s="73">
        <f t="shared" ref="DO223" si="594">IFERROR(DJ223/DJ211-1,0)</f>
        <v>-3.0244873459644328E-2</v>
      </c>
      <c r="DP223" s="77">
        <f t="shared" si="377"/>
        <v>-5.5581966971608804E-2</v>
      </c>
      <c r="DQ223" s="264">
        <f t="shared" si="413"/>
        <v>-3.977027612704827</v>
      </c>
      <c r="DR223" s="82">
        <f t="shared" si="378"/>
        <v>52.022868468001178</v>
      </c>
      <c r="DS223" s="82">
        <f t="shared" si="414"/>
        <v>-7974.9364813585962</v>
      </c>
      <c r="DT223" s="81">
        <f t="shared" si="379"/>
        <v>1.9229117289600906E-2</v>
      </c>
      <c r="DU223" s="264">
        <f t="shared" si="415"/>
        <v>-2.9477611191602495</v>
      </c>
      <c r="DV223" s="70">
        <v>1289.7787996049999</v>
      </c>
      <c r="DW223" s="70">
        <v>1427.4956922399999</v>
      </c>
      <c r="DX223" s="217">
        <v>109.6</v>
      </c>
      <c r="DY223" s="218">
        <f t="shared" si="380"/>
        <v>2967.7579291313878</v>
      </c>
      <c r="DZ223" s="218">
        <f t="shared" si="416"/>
        <v>33150.168675333902</v>
      </c>
      <c r="EA223" s="71">
        <f t="shared" si="492"/>
        <v>0.11683147667407923</v>
      </c>
      <c r="EB223" s="219">
        <f t="shared" si="381"/>
        <v>2354.4079428093069</v>
      </c>
      <c r="EC223" s="219">
        <f t="shared" si="417"/>
        <v>23676.631839597208</v>
      </c>
      <c r="ED223" s="71">
        <f t="shared" si="493"/>
        <v>0.15027624220993285</v>
      </c>
      <c r="EE223" s="219">
        <f t="shared" si="382"/>
        <v>2696.8373711715326</v>
      </c>
      <c r="EF223" s="219">
        <f t="shared" si="418"/>
        <v>35615.032576012971</v>
      </c>
      <c r="EG223" s="71">
        <f t="shared" si="494"/>
        <v>9.1258834522143895E-2</v>
      </c>
      <c r="EH223" s="219">
        <f t="shared" si="383"/>
        <v>408.12188251642345</v>
      </c>
      <c r="EI223" s="219">
        <f t="shared" si="419"/>
        <v>7541.2834224541257</v>
      </c>
      <c r="EJ223" s="74">
        <f t="shared" si="495"/>
        <v>1.651912307716108E-3</v>
      </c>
    </row>
    <row r="224" spans="1:140">
      <c r="A224" s="192">
        <v>44348</v>
      </c>
      <c r="B224" s="191">
        <f t="shared" si="330"/>
        <v>6</v>
      </c>
      <c r="C224" t="str">
        <f t="shared" si="435"/>
        <v>Junio</v>
      </c>
      <c r="D224">
        <f t="shared" si="496"/>
        <v>2021</v>
      </c>
      <c r="E224" s="65">
        <f t="shared" si="437"/>
        <v>270542.15585930774</v>
      </c>
      <c r="F224" s="65">
        <f t="shared" si="333"/>
        <v>6744.5118181818189</v>
      </c>
      <c r="G224" s="40">
        <f t="shared" si="334"/>
        <v>2887.502883445</v>
      </c>
      <c r="H224" s="78">
        <f t="shared" si="497"/>
        <v>1.0673023855648625</v>
      </c>
      <c r="I224" s="14">
        <f>SUMIFS($G$3:$G224,$D$3:$D224,D224)</f>
        <v>17898.242257172002</v>
      </c>
      <c r="J224" s="14">
        <f t="shared" si="469"/>
        <v>36032.068262444001</v>
      </c>
      <c r="K224" s="14">
        <f t="shared" si="394"/>
        <v>13.318467189705569</v>
      </c>
      <c r="L224" s="71">
        <f t="shared" ref="L224" si="595">IFERROR(I224/I212-1,0)</f>
        <v>0.24639211659624216</v>
      </c>
      <c r="M224" s="71">
        <f t="shared" ref="M224" si="596">IFERROR(G224/G212-1,0)</f>
        <v>0.11729374145034899</v>
      </c>
      <c r="N224" s="71">
        <f t="shared" si="472"/>
        <v>0.14396866877929204</v>
      </c>
      <c r="O224" s="78">
        <f t="shared" si="335"/>
        <v>1861.138448254</v>
      </c>
      <c r="P224" s="78">
        <f t="shared" si="500"/>
        <v>0.68792918513662737</v>
      </c>
      <c r="Q224" s="14">
        <f>SUMIFS($O$3:$O224,$D$3:$D224,D224)</f>
        <v>12510.374833121999</v>
      </c>
      <c r="R224" s="78">
        <f t="shared" si="390"/>
        <v>25584.016147470003</v>
      </c>
      <c r="S224" s="71">
        <f t="shared" ref="S224" si="597">IFERROR(O224/O212-1,0)</f>
        <v>3.7364004400120665E-2</v>
      </c>
      <c r="T224" s="71">
        <f t="shared" ref="T224" si="598">IFERROR(Q224/Q212-1,0)</f>
        <v>0.29434627740884545</v>
      </c>
      <c r="U224" s="71">
        <f t="shared" ref="U224" si="599">IFERROR(R224/R212-1,0)</f>
        <v>0.1728099164856769</v>
      </c>
      <c r="V224" s="78">
        <v>1072.64982831</v>
      </c>
      <c r="W224" s="78">
        <f t="shared" si="504"/>
        <v>16109.158109258999</v>
      </c>
      <c r="X224" s="182">
        <f t="shared" si="476"/>
        <v>0.27003900629579336</v>
      </c>
      <c r="Y224" s="182">
        <f t="shared" ref="Y224" si="600">IFERROR(V224/V212-1,0)</f>
        <v>9.8925593270799972E-3</v>
      </c>
      <c r="Z224" s="78">
        <v>776.07633750599996</v>
      </c>
      <c r="AA224" s="78">
        <f t="shared" si="396"/>
        <v>9498.4169791663007</v>
      </c>
      <c r="AB224" s="182">
        <f t="shared" ref="AB224" si="601">IFERROR(AA224/AA212-1,0)</f>
        <v>4.4329560063775864E-2</v>
      </c>
      <c r="AC224" s="71">
        <f t="shared" ref="AC224" si="602">IFERROR(Z224/Z212-1,0)</f>
        <v>0.11909820983578356</v>
      </c>
      <c r="AD224" s="78">
        <v>640.52632371899995</v>
      </c>
      <c r="AE224" s="78">
        <v>443.50516699100001</v>
      </c>
      <c r="AF224" s="71">
        <f t="shared" ref="AF224" si="603">IFERROR(AD224/AD212-1,0)</f>
        <v>0.15152233447619201</v>
      </c>
      <c r="AG224" s="71">
        <f t="shared" ref="AG224" si="604">IFERROR(AE224/AE212-1,0)</f>
        <v>0.24956479203161086</v>
      </c>
      <c r="AH224" s="78">
        <f t="shared" si="337"/>
        <v>225.68399691599998</v>
      </c>
      <c r="AI224" s="77">
        <f t="shared" si="338"/>
        <v>8.3419161128206687E-2</v>
      </c>
      <c r="AJ224" s="78">
        <f t="shared" si="339"/>
        <v>288.17929708399998</v>
      </c>
      <c r="AK224" s="77">
        <f t="shared" si="340"/>
        <v>0.10651918410595658</v>
      </c>
      <c r="AL224" s="78">
        <f t="shared" si="341"/>
        <v>512.50114119099999</v>
      </c>
      <c r="AM224" s="77">
        <f t="shared" si="342"/>
        <v>75.98787799724839</v>
      </c>
      <c r="AN224" s="77">
        <v>209.029959338</v>
      </c>
      <c r="AO224" s="77">
        <f t="shared" si="343"/>
        <v>30.992600350183707</v>
      </c>
      <c r="AP224" s="81">
        <f>SUMIFS($AO$3:$AO224,$D$3:$D224,D224)</f>
        <v>218.85621594548456</v>
      </c>
      <c r="AQ224" s="78">
        <v>0</v>
      </c>
      <c r="AR224" s="77">
        <f t="shared" si="344"/>
        <v>0</v>
      </c>
      <c r="AS224" s="81">
        <f>SUMIFS($AR$3:$AR224,$D$3:$D224,D224)</f>
        <v>0</v>
      </c>
      <c r="AT224" s="77">
        <f t="shared" si="508"/>
        <v>303.47118185299996</v>
      </c>
      <c r="AU224" s="80">
        <f t="shared" si="345"/>
        <v>209.029959338</v>
      </c>
      <c r="AV224" s="76">
        <f t="shared" si="346"/>
        <v>2728.4649748649999</v>
      </c>
      <c r="AW224" s="77">
        <f t="shared" si="347"/>
        <v>1.0085174956186518</v>
      </c>
      <c r="AX224" s="67">
        <f>SUMIFS($AV$3:$AV224,$D$3:$D224,D224)</f>
        <v>17039.199261565998</v>
      </c>
      <c r="AY224" s="78">
        <f t="shared" si="397"/>
        <v>38295.437631835004</v>
      </c>
      <c r="AZ224" s="67">
        <f t="shared" si="398"/>
        <v>14.155072251198478</v>
      </c>
      <c r="BA224" s="263">
        <f t="shared" si="348"/>
        <v>2616.0530738429998</v>
      </c>
      <c r="BB224" s="263">
        <f t="shared" si="349"/>
        <v>0.966966891179594</v>
      </c>
      <c r="BC224" s="263">
        <f t="shared" si="399"/>
        <v>36187.880305771003</v>
      </c>
      <c r="BD224" s="262">
        <f t="shared" si="400"/>
        <v>13.376059709005233</v>
      </c>
      <c r="BE224" s="261">
        <f t="shared" si="350"/>
        <v>2566.6339437759998</v>
      </c>
      <c r="BF224" s="261">
        <f t="shared" si="351"/>
        <v>0.94870018893127606</v>
      </c>
      <c r="BG224" s="260">
        <f t="shared" si="401"/>
        <v>33380.449367529996</v>
      </c>
      <c r="BH224" s="260">
        <f t="shared" si="402"/>
        <v>12.338354169428998</v>
      </c>
      <c r="BI224" s="71">
        <f t="shared" ref="BI224" si="605">IFERROR(AV224/AV212-1,0)</f>
        <v>-2.5237216438857346E-2</v>
      </c>
      <c r="BJ224" s="71">
        <f t="shared" ref="BJ224" si="606">IFERROR(AX224/AX212-1,0)</f>
        <v>-1.2448114525244858E-2</v>
      </c>
      <c r="BK224" s="71">
        <f t="shared" ref="BK224" si="607">IFERROR(AY224/AY212-1,0)</f>
        <v>9.7961767533421451E-2</v>
      </c>
      <c r="BL224" s="67">
        <f t="shared" si="352"/>
        <v>1384.8668411679998</v>
      </c>
      <c r="BM224" s="14">
        <f>SUMIFS($BL$3:$BL224,$D$3:$D224,D224)</f>
        <v>8079.1497775629996</v>
      </c>
      <c r="BN224" s="78">
        <f t="shared" si="404"/>
        <v>17703.157246312003</v>
      </c>
      <c r="BO224" s="71">
        <f t="shared" ref="BO224" si="608">IFERROR(BL224/BL212-1,0)</f>
        <v>3.429491075076041E-2</v>
      </c>
      <c r="BP224" s="71">
        <f t="shared" ref="BP224" si="609">IFERROR(BM224/BM212-1,0)</f>
        <v>2.4229084525945854E-2</v>
      </c>
      <c r="BQ224" s="71">
        <f t="shared" ref="BQ224" si="610">IFERROR(BN224/BN212-1,0)</f>
        <v>4.9111993851279179E-2</v>
      </c>
      <c r="BR224" s="78">
        <v>966.29867229899992</v>
      </c>
      <c r="BS224" s="77">
        <f t="shared" si="515"/>
        <v>418.56816886899992</v>
      </c>
      <c r="BT224" s="67">
        <f t="shared" si="353"/>
        <v>367.535119377</v>
      </c>
      <c r="BU224" s="67">
        <f t="shared" si="354"/>
        <v>49.419130066999998</v>
      </c>
      <c r="BV224" s="78">
        <f t="shared" si="355"/>
        <v>7.3273101744408207</v>
      </c>
      <c r="BW224" s="78">
        <f t="shared" si="356"/>
        <v>1.8266702248317942E-2</v>
      </c>
      <c r="BX224" s="78">
        <f t="shared" si="405"/>
        <v>2807.4309382410001</v>
      </c>
      <c r="BY224" s="67">
        <f t="shared" si="357"/>
        <v>383.68446427999999</v>
      </c>
      <c r="BZ224" s="67">
        <f t="shared" si="358"/>
        <v>488.26043384400003</v>
      </c>
      <c r="CA224" s="67">
        <f t="shared" si="359"/>
        <v>54.698986129000005</v>
      </c>
      <c r="CB224" s="76">
        <f t="shared" si="360"/>
        <v>159.03790858000002</v>
      </c>
      <c r="CC224" s="40">
        <f>SUMIFS($CB$3:$CB224,$D$3:$D224,D224)</f>
        <v>859.04299560600248</v>
      </c>
      <c r="CD224" s="76">
        <f t="shared" si="391"/>
        <v>-2263.369369391</v>
      </c>
      <c r="CE224" s="73">
        <f t="shared" ref="CE224" si="611">IFERROR(CB224/CB212-1,0)</f>
        <v>-1.7406260104698608</v>
      </c>
      <c r="CF224" s="73">
        <f t="shared" ref="CF224" si="612">IFERROR(CC224/CC212-1,0)</f>
        <v>-1.2968422790022864</v>
      </c>
      <c r="CG224" s="73">
        <f t="shared" ref="CG224" si="613">IFERROR(CD224/CD212-1,0)</f>
        <v>-0.33060896038524279</v>
      </c>
      <c r="CH224" s="78">
        <f t="shared" si="361"/>
        <v>23.580343969635649</v>
      </c>
      <c r="CI224" s="78">
        <f t="shared" si="362"/>
        <v>5.8784889946210755E-2</v>
      </c>
      <c r="CJ224" s="14">
        <f t="shared" si="406"/>
        <v>-326.23454422619477</v>
      </c>
      <c r="CK224" s="264">
        <f t="shared" si="407"/>
        <v>-0.83660506149290781</v>
      </c>
      <c r="CL224" s="82">
        <f t="shared" si="363"/>
        <v>208.45703864700002</v>
      </c>
      <c r="CM224" s="82">
        <f t="shared" si="364"/>
        <v>7.7051592194528701E-2</v>
      </c>
      <c r="CN224" s="40">
        <f t="shared" si="365"/>
        <v>602.67154546399979</v>
      </c>
      <c r="CO224" s="40">
        <f>SUMIFS($CN$3:$CN224,$D$3:$D224,D224)</f>
        <v>2779.5344675849997</v>
      </c>
      <c r="CP224" s="76">
        <f t="shared" si="408"/>
        <v>8091.0532406115981</v>
      </c>
      <c r="CQ224" s="73">
        <f t="shared" ref="CQ224" si="614">IFERROR(CN224/CN212-1,0)</f>
        <v>-4.9433207627571973E-2</v>
      </c>
      <c r="CR224" s="73">
        <f t="shared" ref="CR224" si="615">IFERROR(CO224/CO212-1,0)</f>
        <v>-0.18281823463788516</v>
      </c>
      <c r="CS224" s="73">
        <f t="shared" ref="CS224" si="616">IFERROR(CP224/CP212-1,0)</f>
        <v>-4.608690058467535E-3</v>
      </c>
      <c r="CT224" s="76">
        <f t="shared" si="366"/>
        <v>89.357326625082194</v>
      </c>
      <c r="CU224" s="76">
        <f t="shared" si="367"/>
        <v>0.22276437605435956</v>
      </c>
      <c r="CV224" s="76">
        <f t="shared" si="368"/>
        <v>1.0273942183821674</v>
      </c>
      <c r="CW224" s="40">
        <f t="shared" si="409"/>
        <v>1181.265270231816</v>
      </c>
      <c r="CX224" s="267">
        <f t="shared" si="410"/>
        <v>2.9906811435402529</v>
      </c>
      <c r="CY224" s="78">
        <v>468.96272678699995</v>
      </c>
      <c r="CZ224" s="77">
        <f t="shared" si="369"/>
        <v>69.53249388973903</v>
      </c>
      <c r="DA224" s="67">
        <f t="shared" si="411"/>
        <v>923.21682157713531</v>
      </c>
      <c r="DB224" s="77">
        <f>'Situfin serie mensual'!HO77</f>
        <v>122.37152774</v>
      </c>
      <c r="DC224" s="77">
        <f t="shared" si="370"/>
        <v>18.143867345611508</v>
      </c>
      <c r="DD224" s="77">
        <f t="shared" si="522"/>
        <v>133.70881867699984</v>
      </c>
      <c r="DE224" s="77">
        <f t="shared" si="372"/>
        <v>19.824832735343172</v>
      </c>
      <c r="DF224" s="82">
        <f t="shared" si="373"/>
        <v>3331.1365203289997</v>
      </c>
      <c r="DG224" s="82">
        <f t="shared" si="374"/>
        <v>1.2312818716730112</v>
      </c>
      <c r="DH224" s="76">
        <f t="shared" si="375"/>
        <v>-443.63363688399977</v>
      </c>
      <c r="DI224" s="40">
        <f>SUMIFS($DH$3:$DH224,$D$3:$D224,D224)</f>
        <v>-1920.4914719789972</v>
      </c>
      <c r="DJ224" s="76">
        <f t="shared" si="392"/>
        <v>-10354.422610002597</v>
      </c>
      <c r="DK224" s="76">
        <f t="shared" si="376"/>
        <v>-65.776982655446545</v>
      </c>
      <c r="DL224" s="76">
        <f t="shared" si="412"/>
        <v>-1507.4998144580104</v>
      </c>
      <c r="DM224" s="73">
        <f t="shared" ref="DM224" si="617">IFERROR(DH224/DH212-1,0)</f>
        <v>-0.47730773002566418</v>
      </c>
      <c r="DN224" s="73">
        <f t="shared" ref="DN224" si="618">IFERROR(DI224/DI212-1,0)</f>
        <v>-0.69493267377144263</v>
      </c>
      <c r="DO224" s="73">
        <f t="shared" ref="DO224" si="619">IFERROR(DJ224/DJ212-1,0)</f>
        <v>-0.10037826358274737</v>
      </c>
      <c r="DP224" s="77">
        <f t="shared" si="377"/>
        <v>-0.1639794861081488</v>
      </c>
      <c r="DQ224" s="264">
        <f t="shared" si="413"/>
        <v>-3.8272862050331606</v>
      </c>
      <c r="DR224" s="82">
        <f t="shared" si="378"/>
        <v>-394.2145068169998</v>
      </c>
      <c r="DS224" s="82">
        <f t="shared" si="414"/>
        <v>-7546.9916717615979</v>
      </c>
      <c r="DT224" s="81">
        <f t="shared" si="379"/>
        <v>-0.14571278385983086</v>
      </c>
      <c r="DU224" s="264">
        <f t="shared" si="415"/>
        <v>-2.7895806654569286</v>
      </c>
      <c r="DV224" s="70">
        <v>1312.919176955</v>
      </c>
      <c r="DW224" s="70">
        <v>1450.1665110240001</v>
      </c>
      <c r="DX224" s="217">
        <v>110</v>
      </c>
      <c r="DY224" s="218">
        <f t="shared" si="380"/>
        <v>2625.0026213136362</v>
      </c>
      <c r="DZ224" s="218">
        <f t="shared" si="416"/>
        <v>33320.876710767196</v>
      </c>
      <c r="EA224" s="71">
        <f t="shared" si="492"/>
        <v>0.11681257837796877</v>
      </c>
      <c r="EB224" s="219">
        <f t="shared" si="381"/>
        <v>1691.9440438672727</v>
      </c>
      <c r="EC224" s="219">
        <f t="shared" si="417"/>
        <v>23664.77383681111</v>
      </c>
      <c r="ED224" s="71">
        <f t="shared" si="493"/>
        <v>0.14487804965098494</v>
      </c>
      <c r="EE224" s="219">
        <f t="shared" si="382"/>
        <v>2480.4227044227273</v>
      </c>
      <c r="EF224" s="219">
        <f t="shared" si="418"/>
        <v>35437.234354657929</v>
      </c>
      <c r="EG224" s="71">
        <f t="shared" si="494"/>
        <v>7.3387941218908459E-2</v>
      </c>
      <c r="EH224" s="219">
        <f t="shared" si="383"/>
        <v>547.88322314909067</v>
      </c>
      <c r="EI224" s="219">
        <f t="shared" si="419"/>
        <v>7487.0651892869773</v>
      </c>
      <c r="EJ224" s="74">
        <f t="shared" si="495"/>
        <v>-2.7184212330265911E-2</v>
      </c>
    </row>
    <row r="225" spans="1:140">
      <c r="A225" s="192">
        <v>44378</v>
      </c>
      <c r="B225" s="191">
        <f t="shared" si="330"/>
        <v>7</v>
      </c>
      <c r="C225" t="str">
        <f t="shared" si="435"/>
        <v>Julio</v>
      </c>
      <c r="D225">
        <f t="shared" si="496"/>
        <v>2021</v>
      </c>
      <c r="E225" s="65">
        <f t="shared" si="437"/>
        <v>270542.15585930774</v>
      </c>
      <c r="F225" s="65">
        <f t="shared" si="333"/>
        <v>6848.1768181818188</v>
      </c>
      <c r="G225" s="40">
        <f t="shared" si="334"/>
        <v>3169.6429617189997</v>
      </c>
      <c r="H225" s="78">
        <f t="shared" si="497"/>
        <v>1.1715893043180061</v>
      </c>
      <c r="I225" s="14">
        <f>SUMIFS($G$3:$G225,$D$3:$D225,D225)</f>
        <v>21067.885218891002</v>
      </c>
      <c r="J225" s="14">
        <f t="shared" si="469"/>
        <v>36382.179077541005</v>
      </c>
      <c r="K225" s="14">
        <f t="shared" si="394"/>
        <v>13.447878007027168</v>
      </c>
      <c r="L225" s="71">
        <f t="shared" ref="L225" si="620">IFERROR(I225/I213-1,0)</f>
        <v>0.22633343006350781</v>
      </c>
      <c r="M225" s="71">
        <f t="shared" ref="M225" si="621">IFERROR(G225/G213-1,0)</f>
        <v>0.12417337235060688</v>
      </c>
      <c r="N225" s="71">
        <f t="shared" ref="N225" si="622">IFERROR(J225/J213-1,0)</f>
        <v>0.16478713407305823</v>
      </c>
      <c r="O225" s="78">
        <f t="shared" si="335"/>
        <v>2419.9808894689995</v>
      </c>
      <c r="P225" s="78">
        <f t="shared" si="500"/>
        <v>0.89449308991515619</v>
      </c>
      <c r="Q225" s="14">
        <f>SUMIFS($O$3:$O225,$D$3:$D225,D225)</f>
        <v>14930.355722590999</v>
      </c>
      <c r="R225" s="78">
        <f t="shared" si="390"/>
        <v>25879.983452207001</v>
      </c>
      <c r="S225" s="71">
        <f t="shared" ref="S225" si="623">IFERROR(O225/O213-1,0)</f>
        <v>0.13934341421565977</v>
      </c>
      <c r="T225" s="71">
        <f t="shared" ref="T225" si="624">IFERROR(Q225/Q213-1,0)</f>
        <v>0.26642053048768699</v>
      </c>
      <c r="U225" s="71">
        <f t="shared" ref="U225" si="625">IFERROR(R225/R213-1,0)</f>
        <v>0.19530652464058984</v>
      </c>
      <c r="V225" s="78">
        <v>1557.8964046450001</v>
      </c>
      <c r="W225" s="78">
        <f t="shared" si="504"/>
        <v>16272.406479142001</v>
      </c>
      <c r="X225" s="182">
        <f t="shared" ref="X225" si="626">IFERROR(W225/W213-1,0)</f>
        <v>0.28583090224085672</v>
      </c>
      <c r="Y225" s="182">
        <f t="shared" ref="Y225" si="627">IFERROR(V225/V213-1,0)</f>
        <v>0.11705345421496172</v>
      </c>
      <c r="Z225" s="78">
        <v>859.92587838899999</v>
      </c>
      <c r="AA225" s="78">
        <f t="shared" si="396"/>
        <v>9601.555819053001</v>
      </c>
      <c r="AB225" s="182">
        <f t="shared" ref="AB225" si="628">IFERROR(AA225/AA213-1,0)</f>
        <v>6.761814390070997E-2</v>
      </c>
      <c r="AC225" s="71">
        <f t="shared" ref="AC225" si="629">IFERROR(Z225/Z213-1,0)</f>
        <v>0.13628515637743255</v>
      </c>
      <c r="AD225" s="78">
        <v>666.63966532699999</v>
      </c>
      <c r="AE225" s="78">
        <v>475.463605691</v>
      </c>
      <c r="AF225" s="71">
        <f t="shared" ref="AF225" si="630">IFERROR(AD225/AD213-1,0)</f>
        <v>4.912110783524648E-2</v>
      </c>
      <c r="AG225" s="71">
        <f t="shared" ref="AG225" si="631">IFERROR(AE225/AE213-1,0)</f>
        <v>0.18611368318163812</v>
      </c>
      <c r="AH225" s="78">
        <f t="shared" si="337"/>
        <v>207.17329895</v>
      </c>
      <c r="AI225" s="77">
        <f t="shared" si="338"/>
        <v>7.6577085848956589E-2</v>
      </c>
      <c r="AJ225" s="78">
        <f t="shared" si="339"/>
        <v>88.889463215999996</v>
      </c>
      <c r="AK225" s="77">
        <f t="shared" si="340"/>
        <v>3.2856048970876801E-2</v>
      </c>
      <c r="AL225" s="78">
        <f t="shared" si="341"/>
        <v>453.59931008400008</v>
      </c>
      <c r="AM225" s="77">
        <f t="shared" si="342"/>
        <v>66.236506756031744</v>
      </c>
      <c r="AN225" s="77">
        <v>224.16403720299999</v>
      </c>
      <c r="AO225" s="77">
        <f t="shared" si="343"/>
        <v>32.733389215045882</v>
      </c>
      <c r="AP225" s="81">
        <f>SUMIFS($AO$3:$AO225,$D$3:$D225,D225)</f>
        <v>251.58960516053045</v>
      </c>
      <c r="AQ225" s="78">
        <v>0</v>
      </c>
      <c r="AR225" s="77">
        <f t="shared" si="344"/>
        <v>0</v>
      </c>
      <c r="AS225" s="81">
        <f>SUMIFS($AR$3:$AR225,$D$3:$D225,D225)</f>
        <v>0</v>
      </c>
      <c r="AT225" s="77">
        <f t="shared" si="508"/>
        <v>229.43527288100009</v>
      </c>
      <c r="AU225" s="80">
        <f t="shared" si="345"/>
        <v>224.16403720299999</v>
      </c>
      <c r="AV225" s="76">
        <f t="shared" si="346"/>
        <v>3084.2487281949998</v>
      </c>
      <c r="AW225" s="77">
        <f t="shared" si="347"/>
        <v>1.140025190676357</v>
      </c>
      <c r="AX225" s="67">
        <f>SUMIFS($AV$3:$AV225,$D$3:$D225,D225)</f>
        <v>20123.447989761</v>
      </c>
      <c r="AY225" s="78">
        <f t="shared" si="397"/>
        <v>38278.400416374003</v>
      </c>
      <c r="AZ225" s="67">
        <f t="shared" si="398"/>
        <v>14.148774816550302</v>
      </c>
      <c r="BA225" s="263">
        <f t="shared" si="348"/>
        <v>2715.4483904139997</v>
      </c>
      <c r="BB225" s="263">
        <f t="shared" si="349"/>
        <v>1.0037061994235519</v>
      </c>
      <c r="BC225" s="263">
        <f t="shared" si="399"/>
        <v>36214.106007333001</v>
      </c>
      <c r="BD225" s="262">
        <f t="shared" si="400"/>
        <v>13.385753466888806</v>
      </c>
      <c r="BE225" s="261">
        <f t="shared" si="350"/>
        <v>2571.4085036209999</v>
      </c>
      <c r="BF225" s="261">
        <f t="shared" si="351"/>
        <v>0.95046500071442863</v>
      </c>
      <c r="BG225" s="260">
        <f t="shared" si="401"/>
        <v>33400.847877078995</v>
      </c>
      <c r="BH225" s="260">
        <f t="shared" si="402"/>
        <v>12.345894033035174</v>
      </c>
      <c r="BI225" s="71">
        <f t="shared" ref="BI225" si="632">IFERROR(AV225/AV213-1,0)</f>
        <v>-5.4935970982784577E-3</v>
      </c>
      <c r="BJ225" s="71">
        <f t="shared" ref="BJ225" si="633">IFERROR(AX225/AX213-1,0)</f>
        <v>-1.1388538663687831E-2</v>
      </c>
      <c r="BK225" s="71">
        <f t="shared" ref="BK225" si="634">IFERROR(AY225/AY213-1,0)</f>
        <v>8.4139658828628283E-2</v>
      </c>
      <c r="BL225" s="67">
        <f t="shared" si="352"/>
        <v>1375.5929881709999</v>
      </c>
      <c r="BM225" s="14">
        <f>SUMIFS($BL$3:$BL225,$D$3:$D225,D225)</f>
        <v>9454.7427657339995</v>
      </c>
      <c r="BN225" s="78">
        <f t="shared" si="404"/>
        <v>17612.975603992003</v>
      </c>
      <c r="BO225" s="71">
        <f t="shared" ref="BO225" si="635">IFERROR(BL225/BL213-1,0)</f>
        <v>-6.1524903245044893E-2</v>
      </c>
      <c r="BP225" s="71">
        <f t="shared" ref="BP225" si="636">IFERROR(BM225/BM213-1,0)</f>
        <v>1.07911280703199E-2</v>
      </c>
      <c r="BQ225" s="71">
        <f t="shared" ref="BQ225" si="637">IFERROR(BN225/BN213-1,0)</f>
        <v>3.2629100685934276E-2</v>
      </c>
      <c r="BR225" s="78">
        <v>955.26941412300005</v>
      </c>
      <c r="BS225" s="77">
        <f t="shared" si="515"/>
        <v>420.32357404799984</v>
      </c>
      <c r="BT225" s="67">
        <f t="shared" si="353"/>
        <v>330.52581095599999</v>
      </c>
      <c r="BU225" s="67">
        <f t="shared" si="354"/>
        <v>144.03988679299999</v>
      </c>
      <c r="BV225" s="78">
        <f t="shared" si="355"/>
        <v>21.033318884316188</v>
      </c>
      <c r="BW225" s="78">
        <f t="shared" si="356"/>
        <v>5.3241198709123264E-2</v>
      </c>
      <c r="BX225" s="78">
        <f t="shared" si="405"/>
        <v>2813.2581302539998</v>
      </c>
      <c r="BY225" s="67">
        <f t="shared" si="357"/>
        <v>382.30807468900002</v>
      </c>
      <c r="BZ225" s="67">
        <f t="shared" si="358"/>
        <v>553.11653568999998</v>
      </c>
      <c r="CA225" s="67">
        <f t="shared" si="359"/>
        <v>298.66543189600003</v>
      </c>
      <c r="CB225" s="76">
        <f t="shared" si="360"/>
        <v>85.394233523999901</v>
      </c>
      <c r="CC225" s="40">
        <f>SUMIFS($CB$3:$CB225,$D$3:$D225,D225)</f>
        <v>944.43722913000238</v>
      </c>
      <c r="CD225" s="76">
        <f t="shared" si="391"/>
        <v>-1896.2213388330001</v>
      </c>
      <c r="CE225" s="73">
        <f t="shared" ref="CE225" si="638">IFERROR(CB225/CB213-1,0)</f>
        <v>-1.3030810389174459</v>
      </c>
      <c r="CF225" s="73">
        <f t="shared" ref="CF225" si="639">IFERROR(CC225/CC213-1,0)</f>
        <v>-1.2973957944872196</v>
      </c>
      <c r="CG225" s="73">
        <f t="shared" ref="CG225" si="640">IFERROR(CD225/CD213-1,0)</f>
        <v>-0.53439346121677744</v>
      </c>
      <c r="CH225" s="78">
        <f t="shared" si="361"/>
        <v>12.469630354356408</v>
      </c>
      <c r="CI225" s="78">
        <f t="shared" si="362"/>
        <v>3.1564113641649315E-2</v>
      </c>
      <c r="CJ225" s="14">
        <f t="shared" si="406"/>
        <v>-272.93534989324479</v>
      </c>
      <c r="CK225" s="264">
        <f t="shared" si="407"/>
        <v>-0.70089680952313693</v>
      </c>
      <c r="CL225" s="82">
        <f t="shared" si="363"/>
        <v>229.43412031699989</v>
      </c>
      <c r="CM225" s="82">
        <f t="shared" si="364"/>
        <v>8.4805312350772571E-2</v>
      </c>
      <c r="CN225" s="40">
        <f t="shared" si="365"/>
        <v>670.32467355199992</v>
      </c>
      <c r="CO225" s="40">
        <f>SUMIFS($CN$3:$CN225,$D$3:$D225,D225)</f>
        <v>3449.8591411369998</v>
      </c>
      <c r="CP225" s="76">
        <f t="shared" si="408"/>
        <v>8046.3719532329987</v>
      </c>
      <c r="CQ225" s="73">
        <f t="shared" ref="CQ225" si="641">IFERROR(CN225/CN213-1,0)</f>
        <v>-6.2490790035434673E-2</v>
      </c>
      <c r="CR225" s="73">
        <f t="shared" ref="CR225" si="642">IFERROR(CO225/CO213-1,0)</f>
        <v>-0.1619175881506717</v>
      </c>
      <c r="CS225" s="73">
        <f t="shared" ref="CS225" si="643">IFERROR(CP225/CP213-1,0)</f>
        <v>-3.3444334113341467E-2</v>
      </c>
      <c r="CT225" s="76">
        <f t="shared" si="366"/>
        <v>97.883669091647405</v>
      </c>
      <c r="CU225" s="76">
        <f t="shared" si="367"/>
        <v>0.24777087748964136</v>
      </c>
      <c r="CV225" s="76">
        <f t="shared" si="368"/>
        <v>1.2751650958718088</v>
      </c>
      <c r="CW225" s="40">
        <f t="shared" si="409"/>
        <v>1175.5358489793114</v>
      </c>
      <c r="CX225" s="267">
        <f t="shared" si="410"/>
        <v>2.9741656813799549</v>
      </c>
      <c r="CY225" s="78">
        <v>514.27708160299994</v>
      </c>
      <c r="CZ225" s="77">
        <f t="shared" si="369"/>
        <v>75.096933863857174</v>
      </c>
      <c r="DA225" s="67">
        <f t="shared" si="411"/>
        <v>912.98822825899902</v>
      </c>
      <c r="DB225" s="77">
        <f>'Situfin serie mensual'!HP77</f>
        <v>153.42057214299999</v>
      </c>
      <c r="DC225" s="77">
        <f t="shared" si="370"/>
        <v>22.403126586286501</v>
      </c>
      <c r="DD225" s="77">
        <f t="shared" si="522"/>
        <v>156.04759194899998</v>
      </c>
      <c r="DE225" s="77">
        <f t="shared" si="372"/>
        <v>22.786735227790217</v>
      </c>
      <c r="DF225" s="82">
        <f t="shared" si="373"/>
        <v>3754.5734017469995</v>
      </c>
      <c r="DG225" s="82">
        <f t="shared" si="374"/>
        <v>1.3877960681659982</v>
      </c>
      <c r="DH225" s="76">
        <f t="shared" si="375"/>
        <v>-584.93044002800002</v>
      </c>
      <c r="DI225" s="40">
        <f>SUMIFS($DH$3:$DH225,$D$3:$D225,D225)</f>
        <v>-2505.4219120069974</v>
      </c>
      <c r="DJ225" s="76">
        <f t="shared" si="392"/>
        <v>-9942.5932920659998</v>
      </c>
      <c r="DK225" s="76">
        <f t="shared" si="376"/>
        <v>-85.414038737290994</v>
      </c>
      <c r="DL225" s="76">
        <f t="shared" si="412"/>
        <v>-1448.4711988725564</v>
      </c>
      <c r="DM225" s="73">
        <f t="shared" ref="DM225" si="644">IFERROR(DH225/DH213-1,0)</f>
        <v>-0.41316808252528292</v>
      </c>
      <c r="DN225" s="73">
        <f t="shared" ref="DN225" si="645">IFERROR(DI225/DI213-1,0)</f>
        <v>-0.65641797805683977</v>
      </c>
      <c r="DO225" s="73">
        <f t="shared" ref="DO225" si="646">IFERROR(DJ225/DJ213-1,0)</f>
        <v>-0.19800799721131013</v>
      </c>
      <c r="DP225" s="77">
        <f t="shared" si="377"/>
        <v>-0.21620676384799201</v>
      </c>
      <c r="DQ225" s="264">
        <f t="shared" si="413"/>
        <v>-3.6750624909030916</v>
      </c>
      <c r="DR225" s="82">
        <f t="shared" si="378"/>
        <v>-440.89055323500003</v>
      </c>
      <c r="DS225" s="82">
        <f t="shared" si="414"/>
        <v>-7129.3351618119996</v>
      </c>
      <c r="DT225" s="81">
        <f t="shared" si="379"/>
        <v>-0.16296556513886878</v>
      </c>
      <c r="DU225" s="264">
        <f t="shared" si="415"/>
        <v>-2.6352030570494627</v>
      </c>
      <c r="DV225" s="70">
        <v>1305.215689849</v>
      </c>
      <c r="DW225" s="70">
        <v>1442.254379425</v>
      </c>
      <c r="DX225" s="217">
        <v>111.3</v>
      </c>
      <c r="DY225" s="218">
        <f t="shared" si="380"/>
        <v>2847.837342065588</v>
      </c>
      <c r="DZ225" s="218">
        <f t="shared" si="416"/>
        <v>33503.749831072855</v>
      </c>
      <c r="EA225" s="71">
        <f t="shared" si="492"/>
        <v>0.1335266011857914</v>
      </c>
      <c r="EB225" s="219">
        <f t="shared" si="381"/>
        <v>2174.2865134492358</v>
      </c>
      <c r="EC225" s="219">
        <f t="shared" si="417"/>
        <v>23831.486073576034</v>
      </c>
      <c r="ED225" s="71">
        <f t="shared" si="493"/>
        <v>0.16288618700144686</v>
      </c>
      <c r="EE225" s="219">
        <f t="shared" si="382"/>
        <v>2771.1129633378255</v>
      </c>
      <c r="EF225" s="219">
        <f t="shared" si="418"/>
        <v>35277.075159530716</v>
      </c>
      <c r="EG225" s="71">
        <f t="shared" si="494"/>
        <v>5.6412066772753233E-2</v>
      </c>
      <c r="EH225" s="219">
        <f t="shared" si="383"/>
        <v>602.26835000179688</v>
      </c>
      <c r="EI225" s="219">
        <f t="shared" si="419"/>
        <v>7413.524502492367</v>
      </c>
      <c r="EJ225" s="74">
        <f t="shared" si="495"/>
        <v>-5.8796734602396317E-2</v>
      </c>
    </row>
    <row r="226" spans="1:140">
      <c r="A226" s="192">
        <v>44409</v>
      </c>
      <c r="B226" s="191">
        <f t="shared" si="330"/>
        <v>8</v>
      </c>
      <c r="C226" t="str">
        <f t="shared" si="435"/>
        <v>Agosto</v>
      </c>
      <c r="D226">
        <f t="shared" si="496"/>
        <v>2021</v>
      </c>
      <c r="E226" s="65">
        <f t="shared" si="437"/>
        <v>270542.15585930774</v>
      </c>
      <c r="F226" s="65">
        <f t="shared" si="333"/>
        <v>6926.4577272727274</v>
      </c>
      <c r="G226" s="40">
        <f t="shared" si="334"/>
        <v>2648.102358742</v>
      </c>
      <c r="H226" s="78">
        <f t="shared" si="497"/>
        <v>0.97881320947228434</v>
      </c>
      <c r="I226" s="14">
        <f>SUMIFS($G$3:$G226,$D$3:$D226,D226)</f>
        <v>23715.987577633001</v>
      </c>
      <c r="J226" s="14">
        <f t="shared" si="469"/>
        <v>36134.144691183996</v>
      </c>
      <c r="K226" s="14">
        <f t="shared" si="394"/>
        <v>13.356197512514512</v>
      </c>
      <c r="L226" s="71">
        <f t="shared" ref="L226" si="647">IFERROR(I226/I214-1,0)</f>
        <v>0.18132745310656517</v>
      </c>
      <c r="M226" s="71">
        <f t="shared" ref="M226" si="648">IFERROR(G226/G214-1,0)</f>
        <v>-8.5643188905612733E-2</v>
      </c>
      <c r="N226" s="71">
        <f t="shared" ref="N226" si="649">IFERROR(J226/J214-1,0)</f>
        <v>0.14248447387530661</v>
      </c>
      <c r="O226" s="78">
        <f t="shared" si="335"/>
        <v>1933.2349474300004</v>
      </c>
      <c r="P226" s="78">
        <f t="shared" si="500"/>
        <v>0.71457808166330883</v>
      </c>
      <c r="Q226" s="14">
        <f>SUMIFS($O$3:$O226,$D$3:$D226,D226)</f>
        <v>16863.590670021</v>
      </c>
      <c r="R226" s="78">
        <f t="shared" si="390"/>
        <v>25895.762960641001</v>
      </c>
      <c r="S226" s="71">
        <f t="shared" ref="S226" si="650">IFERROR(O226/O214-1,0)</f>
        <v>8.2294003360321444E-3</v>
      </c>
      <c r="T226" s="71">
        <f t="shared" ref="T226" si="651">IFERROR(Q226/Q214-1,0)</f>
        <v>0.23030214510537372</v>
      </c>
      <c r="U226" s="71">
        <f t="shared" ref="U226" si="652">IFERROR(R226/R214-1,0)</f>
        <v>0.19007317467092522</v>
      </c>
      <c r="V226" s="78">
        <v>1022.8232822530001</v>
      </c>
      <c r="W226" s="78">
        <f t="shared" si="504"/>
        <v>16201.539900361002</v>
      </c>
      <c r="X226" s="182">
        <f t="shared" ref="X226" si="653">IFERROR(W226/W214-1,0)</f>
        <v>0.26297052119724995</v>
      </c>
      <c r="Y226" s="182">
        <f t="shared" ref="Y226" si="654">IFERROR(V226/V214-1,0)</f>
        <v>-6.4795863348318106E-2</v>
      </c>
      <c r="Z226" s="78">
        <v>923.38972361100002</v>
      </c>
      <c r="AA226" s="78">
        <f t="shared" si="396"/>
        <v>9706.0700739020012</v>
      </c>
      <c r="AB226" s="182">
        <f t="shared" ref="AB226" si="655">IFERROR(AA226/AA214-1,0)</f>
        <v>8.1927257122718755E-2</v>
      </c>
      <c r="AC226" s="71">
        <f t="shared" ref="AC226" si="656">IFERROR(Z226/Z214-1,0)</f>
        <v>0.12763143949959566</v>
      </c>
      <c r="AD226" s="78">
        <v>656.10426288999997</v>
      </c>
      <c r="AE226" s="78">
        <v>513.08818147900001</v>
      </c>
      <c r="AF226" s="71">
        <f t="shared" ref="AF226" si="657">IFERROR(AD226/AD214-1,0)</f>
        <v>3.2967615543308071E-2</v>
      </c>
      <c r="AG226" s="71">
        <f t="shared" ref="AG226" si="658">IFERROR(AE226/AE214-1,0)</f>
        <v>0.29464876306388832</v>
      </c>
      <c r="AH226" s="78">
        <f t="shared" si="337"/>
        <v>199.86120596400002</v>
      </c>
      <c r="AI226" s="77">
        <f t="shared" si="338"/>
        <v>7.3874330353135606E-2</v>
      </c>
      <c r="AJ226" s="78">
        <f t="shared" si="339"/>
        <v>116.03432881099999</v>
      </c>
      <c r="AK226" s="77">
        <f t="shared" si="340"/>
        <v>4.2889555767176735E-2</v>
      </c>
      <c r="AL226" s="78">
        <f t="shared" si="341"/>
        <v>398.97187653700001</v>
      </c>
      <c r="AM226" s="77">
        <f t="shared" si="342"/>
        <v>57.601142206652</v>
      </c>
      <c r="AN226" s="77">
        <v>200.60034842300001</v>
      </c>
      <c r="AO226" s="77">
        <f t="shared" si="343"/>
        <v>28.961462889341249</v>
      </c>
      <c r="AP226" s="81">
        <f>SUMIFS($AO$3:$AO226,$D$3:$D226,D226)</f>
        <v>280.55106804987167</v>
      </c>
      <c r="AQ226" s="78">
        <v>0</v>
      </c>
      <c r="AR226" s="77">
        <f t="shared" si="344"/>
        <v>0</v>
      </c>
      <c r="AS226" s="81">
        <f>SUMIFS($AR$3:$AR226,$D$3:$D226,D226)</f>
        <v>0</v>
      </c>
      <c r="AT226" s="77">
        <f t="shared" si="508"/>
        <v>198.371528114</v>
      </c>
      <c r="AU226" s="80">
        <f t="shared" si="345"/>
        <v>200.60034842300001</v>
      </c>
      <c r="AV226" s="76">
        <f t="shared" si="346"/>
        <v>3025.9295728259999</v>
      </c>
      <c r="AW226" s="77">
        <f t="shared" si="347"/>
        <v>1.1184687884277817</v>
      </c>
      <c r="AX226" s="67">
        <f>SUMIFS($AV$3:$AV226,$D$3:$D226,D226)</f>
        <v>23149.377562587</v>
      </c>
      <c r="AY226" s="78">
        <f t="shared" si="397"/>
        <v>38133.226809492997</v>
      </c>
      <c r="AZ226" s="67">
        <f t="shared" si="398"/>
        <v>14.095114562968048</v>
      </c>
      <c r="BA226" s="263">
        <f t="shared" si="348"/>
        <v>2852.2105424789997</v>
      </c>
      <c r="BB226" s="263">
        <f t="shared" si="349"/>
        <v>1.0542573424166317</v>
      </c>
      <c r="BC226" s="263">
        <f t="shared" si="399"/>
        <v>35970.569138478</v>
      </c>
      <c r="BD226" s="262">
        <f t="shared" si="400"/>
        <v>13.295735381507075</v>
      </c>
      <c r="BE226" s="261">
        <f t="shared" si="350"/>
        <v>2588.9290179939999</v>
      </c>
      <c r="BF226" s="261">
        <f t="shared" si="351"/>
        <v>0.95694107625147407</v>
      </c>
      <c r="BG226" s="260">
        <f t="shared" si="401"/>
        <v>33128.561463331003</v>
      </c>
      <c r="BH226" s="260">
        <f t="shared" si="402"/>
        <v>12.245249306196527</v>
      </c>
      <c r="BI226" s="71">
        <f t="shared" ref="BI226" si="659">IFERROR(AV226/AV214-1,0)</f>
        <v>-4.5780158718901509E-2</v>
      </c>
      <c r="BJ226" s="71">
        <f t="shared" ref="BJ226" si="660">IFERROR(AX226/AX214-1,0)</f>
        <v>-1.6024161817618787E-2</v>
      </c>
      <c r="BK226" s="71">
        <f t="shared" ref="BK226" si="661">IFERROR(AY226/AY214-1,0)</f>
        <v>6.760628190556961E-2</v>
      </c>
      <c r="BL226" s="67">
        <f t="shared" si="352"/>
        <v>1396.2733383199998</v>
      </c>
      <c r="BM226" s="14">
        <f>SUMIFS($BL$3:$BL226,$D$3:$D226,D226)</f>
        <v>10851.016104053999</v>
      </c>
      <c r="BN226" s="78">
        <f t="shared" si="404"/>
        <v>17649.701627242001</v>
      </c>
      <c r="BO226" s="71">
        <f t="shared" ref="BO226" si="662">IFERROR(BL226/BL214-1,0)</f>
        <v>2.7013420454667481E-2</v>
      </c>
      <c r="BP226" s="71">
        <f t="shared" ref="BP226" si="663">IFERROR(BM226/BM214-1,0)</f>
        <v>1.2849771723890901E-2</v>
      </c>
      <c r="BQ226" s="71">
        <f t="shared" ref="BQ226" si="664">IFERROR(BN226/BN214-1,0)</f>
        <v>3.0206678104304663E-2</v>
      </c>
      <c r="BR226" s="78">
        <v>952.91096471399999</v>
      </c>
      <c r="BS226" s="77">
        <f t="shared" si="515"/>
        <v>443.36237360599978</v>
      </c>
      <c r="BT226" s="67">
        <f t="shared" si="353"/>
        <v>395.01850473500002</v>
      </c>
      <c r="BU226" s="67">
        <f t="shared" si="354"/>
        <v>263.28152448499998</v>
      </c>
      <c r="BV226" s="78">
        <f t="shared" si="355"/>
        <v>38.010991310657481</v>
      </c>
      <c r="BW226" s="78">
        <f t="shared" si="356"/>
        <v>9.7316266165157803E-2</v>
      </c>
      <c r="BX226" s="78">
        <f t="shared" si="405"/>
        <v>2842.0076751469996</v>
      </c>
      <c r="BY226" s="67">
        <f t="shared" si="357"/>
        <v>348.61671588400003</v>
      </c>
      <c r="BZ226" s="67">
        <f t="shared" si="358"/>
        <v>481.67302708700004</v>
      </c>
      <c r="CA226" s="67">
        <f t="shared" si="359"/>
        <v>141.06646231500002</v>
      </c>
      <c r="CB226" s="76">
        <f t="shared" si="360"/>
        <v>-377.82721408399993</v>
      </c>
      <c r="CC226" s="40">
        <f>SUMIFS($CB$3:$CB226,$D$3:$D226,D226)</f>
        <v>566.61001504600245</v>
      </c>
      <c r="CD226" s="76">
        <f t="shared" si="391"/>
        <v>-1999.0821183090006</v>
      </c>
      <c r="CE226" s="73">
        <f t="shared" ref="CE226" si="665">IFERROR(CB226/CB214-1,0)</f>
        <v>0.37408485738501862</v>
      </c>
      <c r="CF226" s="73">
        <f t="shared" ref="CF226" si="666">IFERROR(CC226/CC214-1,0)</f>
        <v>-1.1642034832444634</v>
      </c>
      <c r="CG226" s="73">
        <f t="shared" ref="CG226" si="667">IFERROR(CD226/CD214-1,0)</f>
        <v>-0.51131602564369361</v>
      </c>
      <c r="CH226" s="78">
        <f t="shared" si="361"/>
        <v>-54.548403954927231</v>
      </c>
      <c r="CI226" s="78">
        <f t="shared" si="362"/>
        <v>-0.13965557895549724</v>
      </c>
      <c r="CJ226" s="14">
        <f t="shared" si="406"/>
        <v>-287.92564123568104</v>
      </c>
      <c r="CK226" s="264">
        <f t="shared" si="407"/>
        <v>-0.73891705045353451</v>
      </c>
      <c r="CL226" s="82">
        <f t="shared" si="363"/>
        <v>-114.54568959899996</v>
      </c>
      <c r="CM226" s="82">
        <f t="shared" si="364"/>
        <v>-4.2339312790339444E-2</v>
      </c>
      <c r="CN226" s="40">
        <f t="shared" si="365"/>
        <v>514.17291009999997</v>
      </c>
      <c r="CO226" s="40">
        <f>SUMIFS($CN$3:$CN226,$D$3:$D226,D226)</f>
        <v>3964.0320512369999</v>
      </c>
      <c r="CP226" s="76">
        <f t="shared" si="408"/>
        <v>8085.6461318249994</v>
      </c>
      <c r="CQ226" s="73">
        <f t="shared" ref="CQ226" si="668">IFERROR(CN226/CN214-1,0)</f>
        <v>8.2700112647781099E-2</v>
      </c>
      <c r="CR226" s="73">
        <f t="shared" ref="CR226" si="669">IFERROR(CO226/CO214-1,0)</f>
        <v>-0.13661552308940828</v>
      </c>
      <c r="CS226" s="73">
        <f t="shared" ref="CS226" si="670">IFERROR(CP226/CP214-1,0)</f>
        <v>5.6367786214581717E-3</v>
      </c>
      <c r="CT226" s="76">
        <f t="shared" si="366"/>
        <v>74.233169441785364</v>
      </c>
      <c r="CU226" s="76">
        <f t="shared" si="367"/>
        <v>0.19005278806434495</v>
      </c>
      <c r="CV226" s="76">
        <f t="shared" si="368"/>
        <v>1.4652178839361538</v>
      </c>
      <c r="CW226" s="40">
        <f t="shared" si="409"/>
        <v>1181.4475975636581</v>
      </c>
      <c r="CX226" s="267">
        <f t="shared" si="410"/>
        <v>2.9886825238540067</v>
      </c>
      <c r="CY226" s="78">
        <v>381.98093637699998</v>
      </c>
      <c r="CZ226" s="77">
        <f t="shared" si="369"/>
        <v>55.148093212633221</v>
      </c>
      <c r="DA226" s="67">
        <f t="shared" si="411"/>
        <v>918.30178433467995</v>
      </c>
      <c r="DB226" s="77">
        <f>'Situfin serie mensual'!HQ77</f>
        <v>0</v>
      </c>
      <c r="DC226" s="77">
        <f t="shared" si="370"/>
        <v>0</v>
      </c>
      <c r="DD226" s="77">
        <f t="shared" si="522"/>
        <v>132.19197372299999</v>
      </c>
      <c r="DE226" s="77">
        <f t="shared" si="372"/>
        <v>19.085076229152158</v>
      </c>
      <c r="DF226" s="82">
        <f t="shared" si="373"/>
        <v>3540.102482926</v>
      </c>
      <c r="DG226" s="82">
        <f t="shared" si="374"/>
        <v>1.3085215764921265</v>
      </c>
      <c r="DH226" s="76">
        <f t="shared" si="375"/>
        <v>-892.0001241839999</v>
      </c>
      <c r="DI226" s="40">
        <f>SUMIFS($DH$3:$DH226,$D$3:$D226,D226)</f>
        <v>-3397.4220361909975</v>
      </c>
      <c r="DJ226" s="76">
        <f t="shared" si="392"/>
        <v>-10084.728250134001</v>
      </c>
      <c r="DK226" s="76">
        <f t="shared" si="376"/>
        <v>-128.78157339671262</v>
      </c>
      <c r="DL226" s="76">
        <f t="shared" si="412"/>
        <v>-1469.3732387993389</v>
      </c>
      <c r="DM226" s="73">
        <f t="shared" ref="DM226" si="671">IFERROR(DH226/DH214-1,0)</f>
        <v>0.18954735396525035</v>
      </c>
      <c r="DN226" s="73">
        <f t="shared" ref="DN226" si="672">IFERROR(DI226/DI214-1,0)</f>
        <v>-0.57753641086885443</v>
      </c>
      <c r="DO226" s="73">
        <f t="shared" ref="DO226" si="673">IFERROR(DJ226/DJ214-1,0)</f>
        <v>-0.16868606222237958</v>
      </c>
      <c r="DP226" s="77">
        <f t="shared" si="377"/>
        <v>-0.32970836701984219</v>
      </c>
      <c r="DQ226" s="264">
        <f t="shared" si="413"/>
        <v>-3.7275995743075421</v>
      </c>
      <c r="DR226" s="82">
        <f t="shared" si="378"/>
        <v>-628.71859969899992</v>
      </c>
      <c r="DS226" s="82">
        <f t="shared" si="414"/>
        <v>-7242.720574987</v>
      </c>
      <c r="DT226" s="81">
        <f t="shared" si="379"/>
        <v>-0.23239210085468442</v>
      </c>
      <c r="DU226" s="264">
        <f t="shared" si="415"/>
        <v>-2.6771134989969885</v>
      </c>
      <c r="DV226" s="70">
        <v>1307.7207344440001</v>
      </c>
      <c r="DW226" s="70">
        <v>1446.907495383</v>
      </c>
      <c r="DX226" s="217">
        <v>112.3</v>
      </c>
      <c r="DY226" s="218">
        <f t="shared" si="380"/>
        <v>2358.0608715422977</v>
      </c>
      <c r="DZ226" s="218">
        <f t="shared" si="416"/>
        <v>33137.317057178654</v>
      </c>
      <c r="EA226" s="71">
        <f t="shared" si="492"/>
        <v>0.10870941685322921</v>
      </c>
      <c r="EB226" s="219">
        <f t="shared" si="381"/>
        <v>1721.4914937043638</v>
      </c>
      <c r="EC226" s="219">
        <f t="shared" si="417"/>
        <v>23749.162478855189</v>
      </c>
      <c r="ED226" s="71">
        <f t="shared" si="493"/>
        <v>0.1546779918921013</v>
      </c>
      <c r="EE226" s="219">
        <f t="shared" si="382"/>
        <v>2694.5054076812107</v>
      </c>
      <c r="EF226" s="219">
        <f t="shared" si="418"/>
        <v>34988.416710479098</v>
      </c>
      <c r="EG226" s="71">
        <f t="shared" si="494"/>
        <v>3.7076439795139748E-2</v>
      </c>
      <c r="EH226" s="219">
        <f t="shared" si="383"/>
        <v>457.85655396260017</v>
      </c>
      <c r="EI226" s="219">
        <f t="shared" si="419"/>
        <v>7424.6277812828121</v>
      </c>
      <c r="EJ226" s="74">
        <f t="shared" si="495"/>
        <v>-2.2744859054109501E-2</v>
      </c>
    </row>
    <row r="227" spans="1:140">
      <c r="A227" s="192">
        <v>44440</v>
      </c>
      <c r="B227" s="191">
        <f t="shared" si="330"/>
        <v>9</v>
      </c>
      <c r="C227" t="str">
        <f t="shared" si="435"/>
        <v>Septiembre</v>
      </c>
      <c r="D227">
        <f t="shared" si="496"/>
        <v>2021</v>
      </c>
      <c r="E227" s="65">
        <f t="shared" si="437"/>
        <v>270542.15585930774</v>
      </c>
      <c r="F227" s="65">
        <f t="shared" si="333"/>
        <v>6898.7559523809514</v>
      </c>
      <c r="G227" s="40">
        <f t="shared" si="334"/>
        <v>3315.3288757459995</v>
      </c>
      <c r="H227" s="78">
        <f t="shared" si="497"/>
        <v>1.2254389210493677</v>
      </c>
      <c r="I227" s="14">
        <f>SUMIFS($G$3:$G227,$D$3:$D227,D227)</f>
        <v>27031.316453379</v>
      </c>
      <c r="J227" s="14">
        <f t="shared" si="469"/>
        <v>36242.839986139996</v>
      </c>
      <c r="K227" s="14">
        <f t="shared" si="394"/>
        <v>13.396374354681958</v>
      </c>
      <c r="L227" s="71">
        <f t="shared" ref="L227" si="674">IFERROR(I227/I215-1,0)</f>
        <v>0.16102213461595216</v>
      </c>
      <c r="M227" s="71">
        <f t="shared" ref="M227" si="675">IFERROR(G227/G215-1,0)</f>
        <v>3.3897011372662433E-2</v>
      </c>
      <c r="N227" s="71">
        <f t="shared" ref="N227" si="676">IFERROR(J227/J215-1,0)</f>
        <v>0.13687231584493742</v>
      </c>
      <c r="O227" s="78">
        <f t="shared" si="335"/>
        <v>2528.8351176839997</v>
      </c>
      <c r="P227" s="78">
        <f t="shared" si="500"/>
        <v>0.9347286782911165</v>
      </c>
      <c r="Q227" s="14">
        <f>SUMIFS($O$3:$O227,$D$3:$D227,D227)</f>
        <v>19392.425787705</v>
      </c>
      <c r="R227" s="78">
        <f t="shared" si="390"/>
        <v>25925.565391736</v>
      </c>
      <c r="S227" s="71">
        <f t="shared" ref="S227" si="677">IFERROR(O227/O215-1,0)</f>
        <v>1.1925586749998995E-2</v>
      </c>
      <c r="T227" s="71">
        <f t="shared" ref="T227" si="678">IFERROR(Q227/Q215-1,0)</f>
        <v>0.19662736670336667</v>
      </c>
      <c r="U227" s="71">
        <f t="shared" ref="U227" si="679">IFERROR(R227/R215-1,0)</f>
        <v>0.17678257200378789</v>
      </c>
      <c r="V227" s="78">
        <v>1544.6118799219998</v>
      </c>
      <c r="W227" s="78">
        <f t="shared" si="504"/>
        <v>16018.289456078001</v>
      </c>
      <c r="X227" s="182">
        <f t="shared" ref="X227" si="680">IFERROR(W227/W215-1,0)</f>
        <v>0.21737682912226197</v>
      </c>
      <c r="Y227" s="182">
        <f t="shared" ref="Y227" si="681">IFERROR(V227/V215-1,0)</f>
        <v>-0.10605616067664125</v>
      </c>
      <c r="Z227" s="78">
        <v>1010.8814183000002</v>
      </c>
      <c r="AA227" s="78">
        <f t="shared" ref="AA227:AA231" si="682">SUM(Z216:Z227)</f>
        <v>9939.5885287269994</v>
      </c>
      <c r="AB227" s="182">
        <f t="shared" ref="AB227" si="683">IFERROR(AA227/AA215-1,0)</f>
        <v>0.11526071293338847</v>
      </c>
      <c r="AC227" s="71">
        <f t="shared" ref="AC227" si="684">IFERROR(Z227/Z215-1,0)</f>
        <v>0.30039822553561901</v>
      </c>
      <c r="AD227" s="78">
        <v>692.01085380899997</v>
      </c>
      <c r="AE227" s="78">
        <v>538.70714502999999</v>
      </c>
      <c r="AF227" s="71">
        <f t="shared" ref="AF227" si="685">IFERROR(AD227/AD215-1,0)</f>
        <v>6.0414204744431377E-2</v>
      </c>
      <c r="AG227" s="71">
        <f t="shared" ref="AG227" si="686">IFERROR(AE227/AE215-1,0)</f>
        <v>0.2830336052850333</v>
      </c>
      <c r="AH227" s="78">
        <f t="shared" si="337"/>
        <v>193.31332771000001</v>
      </c>
      <c r="AI227" s="77">
        <f t="shared" si="338"/>
        <v>7.1454050144603085E-2</v>
      </c>
      <c r="AJ227" s="78">
        <f t="shared" si="339"/>
        <v>100.51694366500001</v>
      </c>
      <c r="AK227" s="77">
        <f t="shared" si="340"/>
        <v>3.7153893205934485E-2</v>
      </c>
      <c r="AL227" s="78">
        <f t="shared" si="341"/>
        <v>492.66348668699999</v>
      </c>
      <c r="AM227" s="77">
        <f t="shared" si="342"/>
        <v>71.413380917898422</v>
      </c>
      <c r="AN227" s="77">
        <v>192.795529673</v>
      </c>
      <c r="AO227" s="77">
        <f t="shared" si="343"/>
        <v>27.946419760864412</v>
      </c>
      <c r="AP227" s="81">
        <f>SUMIFS($AO$3:$AO227,$D$3:$D227,D227)</f>
        <v>308.49748781073606</v>
      </c>
      <c r="AQ227" s="78">
        <v>108.654045123</v>
      </c>
      <c r="AR227" s="77">
        <f t="shared" si="344"/>
        <v>15.74980269964478</v>
      </c>
      <c r="AS227" s="81">
        <f>SUMIFS($AR$3:$AR227,$D$3:$D227,D227)</f>
        <v>15.74980269964478</v>
      </c>
      <c r="AT227" s="77">
        <f t="shared" si="508"/>
        <v>191.21391189100001</v>
      </c>
      <c r="AU227" s="80">
        <f t="shared" si="345"/>
        <v>301.44957479599998</v>
      </c>
      <c r="AV227" s="76">
        <f t="shared" si="346"/>
        <v>3377.1678384780002</v>
      </c>
      <c r="AW227" s="77">
        <f t="shared" si="347"/>
        <v>1.2482963432265457</v>
      </c>
      <c r="AX227" s="67">
        <f>SUMIFS($AV$3:$AV227,$D$3:$D227,D227)</f>
        <v>26526.545401064999</v>
      </c>
      <c r="AY227" s="78">
        <f t="shared" si="397"/>
        <v>37812.681318912</v>
      </c>
      <c r="AZ227" s="67">
        <f t="shared" si="398"/>
        <v>13.976631922226582</v>
      </c>
      <c r="BA227" s="263">
        <f t="shared" si="348"/>
        <v>3217.8660913890003</v>
      </c>
      <c r="BB227" s="263">
        <f t="shared" si="349"/>
        <v>1.1894139311370069</v>
      </c>
      <c r="BC227" s="263">
        <f t="shared" si="399"/>
        <v>35635.698931995001</v>
      </c>
      <c r="BD227" s="262">
        <f t="shared" si="400"/>
        <v>13.171957922345722</v>
      </c>
      <c r="BE227" s="261">
        <f t="shared" si="350"/>
        <v>2695.6476409110001</v>
      </c>
      <c r="BF227" s="261">
        <f t="shared" si="351"/>
        <v>0.99638728476490723</v>
      </c>
      <c r="BG227" s="260">
        <f t="shared" si="401"/>
        <v>32722.199331492</v>
      </c>
      <c r="BH227" s="260">
        <f t="shared" si="402"/>
        <v>12.095046418018786</v>
      </c>
      <c r="BI227" s="71">
        <f t="shared" ref="BI227" si="687">IFERROR(AV227/AV215-1,0)</f>
        <v>-8.6687490904702624E-2</v>
      </c>
      <c r="BJ227" s="71">
        <f t="shared" ref="BJ227" si="688">IFERROR(AX227/AX215-1,0)</f>
        <v>-2.5622014973866403E-2</v>
      </c>
      <c r="BK227" s="71">
        <f t="shared" ref="BK227" si="689">IFERROR(AY227/AY215-1,0)</f>
        <v>3.1578548256073313E-2</v>
      </c>
      <c r="BL227" s="67">
        <f t="shared" si="352"/>
        <v>1383.8598848250001</v>
      </c>
      <c r="BM227" s="14">
        <f>SUMIFS($BL$3:$BL227,$D$3:$D227,D227)</f>
        <v>12234.875988878999</v>
      </c>
      <c r="BN227" s="78">
        <f t="shared" si="404"/>
        <v>17693.899572184997</v>
      </c>
      <c r="BO227" s="71">
        <f t="shared" ref="BO227" si="690">IFERROR(BL227/BL215-1,0)</f>
        <v>3.2991864310852215E-2</v>
      </c>
      <c r="BP227" s="71">
        <f t="shared" ref="BP227" si="691">IFERROR(BM227/BM215-1,0)</f>
        <v>1.5088514250445773E-2</v>
      </c>
      <c r="BQ227" s="71">
        <f t="shared" ref="BQ227" si="692">IFERROR(BN227/BN215-1,0)</f>
        <v>2.989802853800394E-2</v>
      </c>
      <c r="BR227" s="78">
        <v>952.863064485</v>
      </c>
      <c r="BS227" s="77">
        <f t="shared" si="515"/>
        <v>430.99682034000011</v>
      </c>
      <c r="BT227" s="67">
        <f t="shared" si="353"/>
        <v>462.39897387600001</v>
      </c>
      <c r="BU227" s="67">
        <f t="shared" si="354"/>
        <v>522.21845047800002</v>
      </c>
      <c r="BV227" s="78">
        <f t="shared" si="355"/>
        <v>75.697481412973886</v>
      </c>
      <c r="BW227" s="78">
        <f t="shared" si="356"/>
        <v>0.19302664637209943</v>
      </c>
      <c r="BX227" s="78">
        <f t="shared" si="405"/>
        <v>2913.4996005029998</v>
      </c>
      <c r="BY227" s="67">
        <f t="shared" si="357"/>
        <v>346.13246358799995</v>
      </c>
      <c r="BZ227" s="67">
        <f t="shared" si="358"/>
        <v>545.89265405800006</v>
      </c>
      <c r="CA227" s="67">
        <f t="shared" si="359"/>
        <v>116.66541165300001</v>
      </c>
      <c r="CB227" s="76">
        <f t="shared" si="360"/>
        <v>-61.838962732000709</v>
      </c>
      <c r="CC227" s="40">
        <f>SUMIFS($CB$3:$CB227,$D$3:$D227,D227)</f>
        <v>504.77105231400174</v>
      </c>
      <c r="CD227" s="76">
        <f t="shared" si="391"/>
        <v>-1569.8413327720014</v>
      </c>
      <c r="CE227" s="73">
        <f t="shared" ref="CE227" si="693">IFERROR(CB227/CB215-1,0)</f>
        <v>-0.8740755183858101</v>
      </c>
      <c r="CF227" s="73">
        <f t="shared" ref="CF227" si="694">IFERROR(CC227/CC215-1,0)</f>
        <v>-1.1280580094402073</v>
      </c>
      <c r="CG227" s="73">
        <f t="shared" ref="CG227" si="695">IFERROR(CD227/CD215-1,0)</f>
        <v>-0.67128806253558326</v>
      </c>
      <c r="CH227" s="78">
        <f t="shared" si="361"/>
        <v>-8.9637846531820529</v>
      </c>
      <c r="CI227" s="78">
        <f t="shared" si="362"/>
        <v>-2.2857422177177938E-2</v>
      </c>
      <c r="CJ227" s="14">
        <f t="shared" si="406"/>
        <v>-226.58393803158941</v>
      </c>
      <c r="CK227" s="264">
        <f t="shared" si="407"/>
        <v>-0.58025756754462288</v>
      </c>
      <c r="CL227" s="82">
        <f t="shared" si="363"/>
        <v>460.37948774599931</v>
      </c>
      <c r="CM227" s="82">
        <f t="shared" si="364"/>
        <v>0.17016922419492148</v>
      </c>
      <c r="CN227" s="40">
        <f t="shared" si="365"/>
        <v>782.87648019799997</v>
      </c>
      <c r="CO227" s="40">
        <f>SUMIFS($CN$3:$CN227,$D$3:$D227,D227)</f>
        <v>4746.9085314349995</v>
      </c>
      <c r="CP227" s="76">
        <f t="shared" si="408"/>
        <v>8255.9465725169994</v>
      </c>
      <c r="CQ227" s="73">
        <f t="shared" ref="CQ227" si="696">IFERROR(CN227/CN215-1,0)</f>
        <v>0.27800702232711427</v>
      </c>
      <c r="CR227" s="73">
        <f t="shared" ref="CR227" si="697">IFERROR(CO227/CO215-1,0)</f>
        <v>-8.7807816369003588E-2</v>
      </c>
      <c r="CS227" s="73">
        <f t="shared" ref="CS227" si="698">IFERROR(CP227/CP215-1,0)</f>
        <v>3.16969793073969E-2</v>
      </c>
      <c r="CT227" s="76">
        <f t="shared" si="366"/>
        <v>113.48081967268428</v>
      </c>
      <c r="CU227" s="76">
        <f t="shared" si="367"/>
        <v>0.28937319498744796</v>
      </c>
      <c r="CV227" s="76">
        <f t="shared" si="368"/>
        <v>1.7545910789236014</v>
      </c>
      <c r="CW227" s="40">
        <f t="shared" si="409"/>
        <v>1207.22889906449</v>
      </c>
      <c r="CX227" s="267">
        <f t="shared" si="410"/>
        <v>3.0516303628519941</v>
      </c>
      <c r="CY227" s="78">
        <v>616.521535503</v>
      </c>
      <c r="CZ227" s="77">
        <f t="shared" si="369"/>
        <v>89.367059765351087</v>
      </c>
      <c r="DA227" s="67">
        <f t="shared" si="411"/>
        <v>941.73470128002737</v>
      </c>
      <c r="DB227" s="77">
        <f>'Situfin serie mensual'!HR77</f>
        <v>121.580378049</v>
      </c>
      <c r="DC227" s="77">
        <f t="shared" si="370"/>
        <v>17.623522108654861</v>
      </c>
      <c r="DD227" s="77">
        <f t="shared" si="522"/>
        <v>166.35494469499997</v>
      </c>
      <c r="DE227" s="77">
        <f t="shared" si="372"/>
        <v>24.11375990733319</v>
      </c>
      <c r="DF227" s="82">
        <f t="shared" si="373"/>
        <v>4160.0443186760003</v>
      </c>
      <c r="DG227" s="82">
        <f t="shared" si="374"/>
        <v>1.5376695382139938</v>
      </c>
      <c r="DH227" s="76">
        <f t="shared" si="375"/>
        <v>-844.71544293000068</v>
      </c>
      <c r="DI227" s="40">
        <f>SUMIFS($DH$3:$DH227,$D$3:$D227,D227)</f>
        <v>-4242.1374791209983</v>
      </c>
      <c r="DJ227" s="76">
        <f t="shared" si="392"/>
        <v>-9825.7879052890003</v>
      </c>
      <c r="DK227" s="76">
        <f t="shared" si="376"/>
        <v>-122.44460432586632</v>
      </c>
      <c r="DL227" s="76">
        <f t="shared" si="412"/>
        <v>-1433.8128370960794</v>
      </c>
      <c r="DM227" s="73">
        <f t="shared" ref="DM227" si="699">IFERROR(DH227/DH215-1,0)</f>
        <v>-0.23462056531867626</v>
      </c>
      <c r="DN227" s="73">
        <f t="shared" ref="DN227" si="700">IFERROR(DI227/DI215-1,0)</f>
        <v>-0.53615457674892664</v>
      </c>
      <c r="DO227" s="73">
        <f t="shared" ref="DO227" si="701">IFERROR(DJ227/DJ215-1,0)</f>
        <v>-0.23104068932940391</v>
      </c>
      <c r="DP227" s="77">
        <f t="shared" si="377"/>
        <v>-0.31223061716462591</v>
      </c>
      <c r="DQ227" s="264">
        <f t="shared" si="413"/>
        <v>-3.6318879303966165</v>
      </c>
      <c r="DR227" s="82">
        <f t="shared" si="378"/>
        <v>-322.49699245200065</v>
      </c>
      <c r="DS227" s="82">
        <f t="shared" si="414"/>
        <v>-6912.2883047860005</v>
      </c>
      <c r="DT227" s="81">
        <f t="shared" si="379"/>
        <v>-0.11920397079252648</v>
      </c>
      <c r="DU227" s="264">
        <f t="shared" si="415"/>
        <v>-2.5549764260696786</v>
      </c>
      <c r="DV227" s="70">
        <v>1304.3665514740001</v>
      </c>
      <c r="DW227" s="70">
        <v>1440.911340136</v>
      </c>
      <c r="DX227" s="217">
        <v>113.4</v>
      </c>
      <c r="DY227" s="218">
        <f t="shared" si="380"/>
        <v>2923.5704371657844</v>
      </c>
      <c r="DZ227" s="218">
        <f t="shared" si="416"/>
        <v>33052.788450451379</v>
      </c>
      <c r="EA227" s="71">
        <f t="shared" si="492"/>
        <v>9.8850582610458648E-2</v>
      </c>
      <c r="EB227" s="219">
        <f t="shared" si="381"/>
        <v>2230.0133312910048</v>
      </c>
      <c r="EC227" s="219">
        <f t="shared" si="417"/>
        <v>23634.867473758761</v>
      </c>
      <c r="ED227" s="71">
        <f t="shared" si="493"/>
        <v>0.13693634502650487</v>
      </c>
      <c r="EE227" s="219">
        <f t="shared" si="382"/>
        <v>2978.1021503333336</v>
      </c>
      <c r="EF227" s="219">
        <f t="shared" si="418"/>
        <v>34497.744630925939</v>
      </c>
      <c r="EG227" s="71">
        <f t="shared" si="494"/>
        <v>-2.2144155823078382E-3</v>
      </c>
      <c r="EH227" s="219">
        <f t="shared" si="383"/>
        <v>690.36726648853607</v>
      </c>
      <c r="EI227" s="219">
        <f t="shared" si="419"/>
        <v>7540.3458549889838</v>
      </c>
      <c r="EJ227" s="74">
        <f t="shared" si="495"/>
        <v>-1.5256179471088149E-3</v>
      </c>
    </row>
    <row r="228" spans="1:140">
      <c r="A228" s="192">
        <v>44470</v>
      </c>
      <c r="B228" s="191">
        <f t="shared" si="330"/>
        <v>10</v>
      </c>
      <c r="C228" t="str">
        <f t="shared" si="435"/>
        <v>Octubre</v>
      </c>
      <c r="D228">
        <f t="shared" si="496"/>
        <v>2021</v>
      </c>
      <c r="E228" s="65">
        <f t="shared" si="437"/>
        <v>270542.15585930774</v>
      </c>
      <c r="F228" s="65">
        <f t="shared" si="333"/>
        <v>6907.0061904761906</v>
      </c>
      <c r="G228" s="40">
        <f t="shared" si="334"/>
        <v>2947.8375198389999</v>
      </c>
      <c r="H228" s="78">
        <f t="shared" si="497"/>
        <v>1.0896037663616416</v>
      </c>
      <c r="I228" s="14">
        <f>SUMIFS($G$3:$G228,$D$3:$D228,D228)</f>
        <v>29979.153973217999</v>
      </c>
      <c r="J228" s="14">
        <f t="shared" ref="J228:J231" si="702">SUM(G217:G228)</f>
        <v>36545.088131522993</v>
      </c>
      <c r="K228" s="14">
        <f t="shared" si="394"/>
        <v>13.508093781335814</v>
      </c>
      <c r="L228" s="71">
        <f t="shared" ref="L228" si="703">IFERROR(I228/I216-1,0)</f>
        <v>0.15624927816194667</v>
      </c>
      <c r="M228" s="71">
        <f t="shared" ref="M228" si="704">IFERROR(G228/G216-1,0)</f>
        <v>0.11424605356420803</v>
      </c>
      <c r="N228" s="71">
        <f t="shared" ref="N228" si="705">IFERROR(J228/J216-1,0)</f>
        <v>0.15114401608950057</v>
      </c>
      <c r="O228" s="78">
        <f t="shared" si="335"/>
        <v>2167.0619417789999</v>
      </c>
      <c r="P228" s="78">
        <f t="shared" si="500"/>
        <v>0.80100712397145035</v>
      </c>
      <c r="Q228" s="14">
        <f>SUMIFS($O$3:$O228,$D$3:$D228,D228)</f>
        <v>21559.487729484001</v>
      </c>
      <c r="R228" s="78">
        <f t="shared" ref="R228:R231" si="706">SUM(O217:O228)</f>
        <v>26206.649134088999</v>
      </c>
      <c r="S228" s="71">
        <f t="shared" ref="S228" si="707">IFERROR(O228/O216-1,0)</f>
        <v>0.14903870174032119</v>
      </c>
      <c r="T228" s="71">
        <f t="shared" ref="T228" si="708">IFERROR(Q228/Q216-1,0)</f>
        <v>0.19166651222787068</v>
      </c>
      <c r="U228" s="71">
        <f t="shared" ref="U228" si="709">IFERROR(R228/R216-1,0)</f>
        <v>0.19289494607563795</v>
      </c>
      <c r="V228" s="78">
        <v>1016.9021115290001</v>
      </c>
      <c r="W228" s="78">
        <f t="shared" si="504"/>
        <v>15942.949962050001</v>
      </c>
      <c r="X228" s="182">
        <f t="shared" ref="X228" si="710">IFERROR(W228/W216-1,0)</f>
        <v>0.20913404331223684</v>
      </c>
      <c r="Y228" s="182">
        <f t="shared" ref="Y228" si="711">IFERROR(V228/V216-1,0)</f>
        <v>-6.8976949463099513E-2</v>
      </c>
      <c r="Z228" s="78">
        <v>1150.8719001880002</v>
      </c>
      <c r="AA228" s="78">
        <f t="shared" si="682"/>
        <v>10309.577161622999</v>
      </c>
      <c r="AB228" s="182">
        <f t="shared" ref="AB228" si="712">IFERROR(AA228/AA216-1,0)</f>
        <v>0.16957666793238579</v>
      </c>
      <c r="AC228" s="71">
        <f t="shared" ref="AC228" si="713">IFERROR(Z228/Z216-1,0)</f>
        <v>0.47380786398339891</v>
      </c>
      <c r="AD228" s="78">
        <v>655.57414205400005</v>
      </c>
      <c r="AE228" s="78">
        <v>605.03007548000005</v>
      </c>
      <c r="AF228" s="71">
        <f t="shared" ref="AF228" si="714">IFERROR(AD228/AD216-1,0)</f>
        <v>3.8649258658177255E-2</v>
      </c>
      <c r="AG228" s="71">
        <f t="shared" ref="AG228" si="715">IFERROR(AE228/AE216-1,0)</f>
        <v>0.38651538490352566</v>
      </c>
      <c r="AH228" s="78">
        <f t="shared" si="337"/>
        <v>259.81220650900002</v>
      </c>
      <c r="AI228" s="77">
        <f t="shared" si="338"/>
        <v>9.6033908535907542E-2</v>
      </c>
      <c r="AJ228" s="78">
        <f t="shared" si="339"/>
        <v>87.918743326000012</v>
      </c>
      <c r="AK228" s="77">
        <f t="shared" si="340"/>
        <v>3.2497243561451145E-2</v>
      </c>
      <c r="AL228" s="78">
        <f t="shared" si="341"/>
        <v>433.04462822500005</v>
      </c>
      <c r="AM228" s="77">
        <f t="shared" si="342"/>
        <v>62.69642972408348</v>
      </c>
      <c r="AN228" s="77">
        <v>201.08817072599999</v>
      </c>
      <c r="AO228" s="77">
        <f t="shared" si="343"/>
        <v>29.113651440369757</v>
      </c>
      <c r="AP228" s="81">
        <f>SUMIFS($AO$3:$AO228,$D$3:$D228,D228)</f>
        <v>337.61113925110584</v>
      </c>
      <c r="AQ228" s="78">
        <v>38.360807479999998</v>
      </c>
      <c r="AR228" s="77">
        <f t="shared" si="344"/>
        <v>5.5538979439303615</v>
      </c>
      <c r="AS228" s="81">
        <f>SUMIFS($AR$3:$AR228,$D$3:$D228,D228)</f>
        <v>21.303700643575141</v>
      </c>
      <c r="AT228" s="77">
        <f t="shared" si="508"/>
        <v>193.59565001900006</v>
      </c>
      <c r="AU228" s="80">
        <f t="shared" si="345"/>
        <v>239.44897820599999</v>
      </c>
      <c r="AV228" s="76">
        <f t="shared" si="346"/>
        <v>3186.2787068130001</v>
      </c>
      <c r="AW228" s="77">
        <f t="shared" si="347"/>
        <v>1.1777383442120521</v>
      </c>
      <c r="AX228" s="67">
        <f>SUMIFS($AV$3:$AV228,$D$3:$D228,D228)</f>
        <v>29712.824107877997</v>
      </c>
      <c r="AY228" s="78">
        <f t="shared" si="397"/>
        <v>38034.181532748997</v>
      </c>
      <c r="AZ228" s="67">
        <f t="shared" si="398"/>
        <v>14.05850463930221</v>
      </c>
      <c r="BA228" s="263">
        <f t="shared" si="348"/>
        <v>3018.0907025380002</v>
      </c>
      <c r="BB228" s="263">
        <f t="shared" si="349"/>
        <v>1.1155713212056766</v>
      </c>
      <c r="BC228" s="263">
        <f t="shared" si="399"/>
        <v>35783.358326729998</v>
      </c>
      <c r="BD228" s="262">
        <f t="shared" si="400"/>
        <v>13.226536993125283</v>
      </c>
      <c r="BE228" s="261">
        <f t="shared" si="350"/>
        <v>2676.283735385</v>
      </c>
      <c r="BF228" s="261">
        <f t="shared" si="351"/>
        <v>0.98922983994286262</v>
      </c>
      <c r="BG228" s="260">
        <f t="shared" si="401"/>
        <v>32873.891032190004</v>
      </c>
      <c r="BH228" s="260">
        <f t="shared" si="402"/>
        <v>12.151115942642848</v>
      </c>
      <c r="BI228" s="71">
        <f t="shared" ref="BI228" si="716">IFERROR(AV228/AV216-1,0)</f>
        <v>7.4710543928244944E-2</v>
      </c>
      <c r="BJ228" s="71">
        <f t="shared" ref="BJ228" si="717">IFERROR(AX228/AX216-1,0)</f>
        <v>-1.5768585078556829E-2</v>
      </c>
      <c r="BK228" s="71">
        <f t="shared" ref="BK228" si="718">IFERROR(AY228/AY216-1,0)</f>
        <v>2.7263658700119375E-2</v>
      </c>
      <c r="BL228" s="67">
        <f t="shared" si="352"/>
        <v>1382.3921958400003</v>
      </c>
      <c r="BM228" s="14">
        <f>SUMIFS($BL$3:$BL228,$D$3:$D228,D228)</f>
        <v>13617.268184719</v>
      </c>
      <c r="BN228" s="78">
        <f t="shared" si="404"/>
        <v>17734.527507622999</v>
      </c>
      <c r="BO228" s="71">
        <f t="shared" ref="BO228" si="719">IFERROR(BL228/BL216-1,0)</f>
        <v>3.0279488459342252E-2</v>
      </c>
      <c r="BP228" s="71">
        <f t="shared" ref="BP228" si="720">IFERROR(BM228/BM216-1,0)</f>
        <v>1.6610204718536137E-2</v>
      </c>
      <c r="BQ228" s="71">
        <f t="shared" ref="BQ228" si="721">IFERROR(BN228/BN216-1,0)</f>
        <v>2.9679553879288001E-2</v>
      </c>
      <c r="BR228" s="78">
        <v>989.91430062800009</v>
      </c>
      <c r="BS228" s="77">
        <f t="shared" si="515"/>
        <v>392.47789521200025</v>
      </c>
      <c r="BT228" s="67">
        <f t="shared" si="353"/>
        <v>491.69673887100004</v>
      </c>
      <c r="BU228" s="67">
        <f t="shared" si="354"/>
        <v>341.80696715300002</v>
      </c>
      <c r="BV228" s="78">
        <f t="shared" si="355"/>
        <v>49.486993022288686</v>
      </c>
      <c r="BW228" s="78">
        <f t="shared" si="356"/>
        <v>0.12634148126281389</v>
      </c>
      <c r="BX228" s="78">
        <f t="shared" si="405"/>
        <v>2909.4672945399998</v>
      </c>
      <c r="BY228" s="67">
        <f t="shared" si="357"/>
        <v>414.991824834</v>
      </c>
      <c r="BZ228" s="67">
        <f t="shared" si="358"/>
        <v>469.25483080600003</v>
      </c>
      <c r="CA228" s="67">
        <f t="shared" si="359"/>
        <v>86.13614930899999</v>
      </c>
      <c r="CB228" s="76">
        <f t="shared" si="360"/>
        <v>-238.44118697400017</v>
      </c>
      <c r="CC228" s="40">
        <f>SUMIFS($CB$3:$CB228,$D$3:$D228,D228)</f>
        <v>266.32986534000156</v>
      </c>
      <c r="CD228" s="76">
        <f t="shared" si="391"/>
        <v>-1489.0934012260013</v>
      </c>
      <c r="CE228" s="73">
        <f t="shared" ref="CE228" si="722">IFERROR(CB228/CB216-1,0)</f>
        <v>-0.25297833435051886</v>
      </c>
      <c r="CF228" s="73">
        <f t="shared" ref="CF228" si="723">IFERROR(CC228/CC216-1,0)</f>
        <v>-1.062505152506223</v>
      </c>
      <c r="CG228" s="73">
        <f t="shared" ref="CG228" si="724">IFERROR(CD228/CD216-1,0)</f>
        <v>-0.71786762090575551</v>
      </c>
      <c r="CH228" s="78">
        <f t="shared" si="361"/>
        <v>-34.521640838077964</v>
      </c>
      <c r="CI228" s="78">
        <f t="shared" si="362"/>
        <v>-8.8134577850410387E-2</v>
      </c>
      <c r="CJ228" s="14">
        <f t="shared" si="406"/>
        <v>-215.62820653488509</v>
      </c>
      <c r="CK228" s="264">
        <f t="shared" si="407"/>
        <v>-0.55041085796639655</v>
      </c>
      <c r="CL228" s="82">
        <f t="shared" si="363"/>
        <v>103.36578017899984</v>
      </c>
      <c r="CM228" s="82">
        <f t="shared" si="364"/>
        <v>3.8206903412403501E-2</v>
      </c>
      <c r="CN228" s="40">
        <f t="shared" si="365"/>
        <v>798.04740953099986</v>
      </c>
      <c r="CO228" s="40">
        <f>SUMIFS($CN$3:$CN228,$D$3:$D228,D228)</f>
        <v>5544.9559409659996</v>
      </c>
      <c r="CP228" s="76">
        <f t="shared" si="408"/>
        <v>8397.5232450079984</v>
      </c>
      <c r="CQ228" s="73">
        <f t="shared" ref="CQ228" si="725">IFERROR(CN228/CN216-1,0)</f>
        <v>0.21566334111001417</v>
      </c>
      <c r="CR228" s="73">
        <f t="shared" ref="CR228" si="726">IFERROR(CO228/CO216-1,0)</f>
        <v>-5.3813083598909239E-2</v>
      </c>
      <c r="CS228" s="73">
        <f t="shared" ref="CS228" si="727">IFERROR(CP228/CP216-1,0)</f>
        <v>5.7136997991561911E-2</v>
      </c>
      <c r="CT228" s="76">
        <f t="shared" si="366"/>
        <v>115.54172495623317</v>
      </c>
      <c r="CU228" s="76">
        <f t="shared" si="367"/>
        <v>0.29498079772307834</v>
      </c>
      <c r="CV228" s="76">
        <f t="shared" si="368"/>
        <v>2.0495718766466799</v>
      </c>
      <c r="CW228" s="40">
        <f t="shared" si="409"/>
        <v>1229.2380992476822</v>
      </c>
      <c r="CX228" s="267">
        <f t="shared" si="410"/>
        <v>3.1039610881843611</v>
      </c>
      <c r="CY228" s="78">
        <v>637.54195813299998</v>
      </c>
      <c r="CZ228" s="77">
        <f t="shared" si="369"/>
        <v>92.303661029301296</v>
      </c>
      <c r="DA228" s="67">
        <f t="shared" si="411"/>
        <v>962.97936641427043</v>
      </c>
      <c r="DB228" s="77">
        <f>'Situfin serie mensual'!HS77</f>
        <v>137.26188221699999</v>
      </c>
      <c r="DC228" s="77">
        <f t="shared" si="370"/>
        <v>19.872847718924188</v>
      </c>
      <c r="DD228" s="77">
        <f t="shared" si="522"/>
        <v>160.50545139799988</v>
      </c>
      <c r="DE228" s="77">
        <f t="shared" si="372"/>
        <v>23.238063926931872</v>
      </c>
      <c r="DF228" s="82">
        <f t="shared" si="373"/>
        <v>3984.3261163440002</v>
      </c>
      <c r="DG228" s="82">
        <f t="shared" si="374"/>
        <v>1.4727191419351304</v>
      </c>
      <c r="DH228" s="76">
        <f t="shared" si="375"/>
        <v>-1036.488596505</v>
      </c>
      <c r="DI228" s="40">
        <f>SUMIFS($DH$3:$DH228,$D$3:$D228,D228)</f>
        <v>-5278.6260756259981</v>
      </c>
      <c r="DJ228" s="76">
        <f t="shared" si="392"/>
        <v>-9886.6166462340007</v>
      </c>
      <c r="DK228" s="76">
        <f t="shared" si="376"/>
        <v>-150.06336579431112</v>
      </c>
      <c r="DL228" s="76">
        <f t="shared" si="412"/>
        <v>-1444.8663057825672</v>
      </c>
      <c r="DM228" s="73">
        <f t="shared" ref="DM228" si="728">IFERROR(DH228/DH216-1,0)</f>
        <v>6.2346257866770616E-2</v>
      </c>
      <c r="DN228" s="73">
        <f t="shared" ref="DN228" si="729">IFERROR(DI228/DI216-1,0)</f>
        <v>-0.47846075753174877</v>
      </c>
      <c r="DO228" s="73">
        <f t="shared" ref="DO228" si="730">IFERROR(DJ228/DJ216-1,0)</f>
        <v>-0.25223990567993426</v>
      </c>
      <c r="DP228" s="77">
        <f t="shared" si="377"/>
        <v>-0.38311537557348874</v>
      </c>
      <c r="DQ228" s="264">
        <f t="shared" si="413"/>
        <v>-3.6543719461507576</v>
      </c>
      <c r="DR228" s="82">
        <f t="shared" si="378"/>
        <v>-694.68162935200007</v>
      </c>
      <c r="DS228" s="82">
        <f t="shared" si="414"/>
        <v>-6977.1493516939991</v>
      </c>
      <c r="DT228" s="81">
        <f t="shared" si="379"/>
        <v>-0.25677389431067482</v>
      </c>
      <c r="DU228" s="264">
        <f t="shared" si="415"/>
        <v>-2.5789508956683203</v>
      </c>
      <c r="DV228" s="70">
        <v>1336.3286513739999</v>
      </c>
      <c r="DW228" s="70">
        <v>1471.861591567</v>
      </c>
      <c r="DX228" s="217">
        <v>115.2</v>
      </c>
      <c r="DY228" s="218">
        <f t="shared" si="380"/>
        <v>2558.886735971354</v>
      </c>
      <c r="DZ228" s="218">
        <f t="shared" si="416"/>
        <v>33141.470354997902</v>
      </c>
      <c r="EA228" s="71">
        <f t="shared" si="492"/>
        <v>0.10799536526318421</v>
      </c>
      <c r="EB228" s="219">
        <f t="shared" si="381"/>
        <v>1881.1301577942706</v>
      </c>
      <c r="EC228" s="219">
        <f t="shared" si="417"/>
        <v>23755.046931808869</v>
      </c>
      <c r="ED228" s="71">
        <f t="shared" si="493"/>
        <v>0.14762651980577313</v>
      </c>
      <c r="EE228" s="219">
        <f t="shared" si="382"/>
        <v>2765.8669329973959</v>
      </c>
      <c r="EF228" s="219">
        <f t="shared" si="418"/>
        <v>34495.377676924269</v>
      </c>
      <c r="EG228" s="71">
        <f t="shared" si="494"/>
        <v>-1.0969483241589972E-2</v>
      </c>
      <c r="EH228" s="219">
        <f t="shared" si="383"/>
        <v>692.74948744010396</v>
      </c>
      <c r="EI228" s="219">
        <f t="shared" si="419"/>
        <v>7620.1441407110669</v>
      </c>
      <c r="EJ228" s="74">
        <f t="shared" si="495"/>
        <v>1.7961414386764574E-2</v>
      </c>
    </row>
    <row r="229" spans="1:140">
      <c r="A229" s="192">
        <v>44501</v>
      </c>
      <c r="B229" s="191">
        <f t="shared" si="330"/>
        <v>11</v>
      </c>
      <c r="C229" t="str">
        <f t="shared" si="435"/>
        <v>Noviembre</v>
      </c>
      <c r="D229">
        <f t="shared" si="496"/>
        <v>2021</v>
      </c>
      <c r="E229" s="65">
        <f t="shared" si="437"/>
        <v>270542.15585930774</v>
      </c>
      <c r="F229" s="65">
        <f t="shared" si="333"/>
        <v>6855.6470454545452</v>
      </c>
      <c r="G229" s="40">
        <f t="shared" si="334"/>
        <v>3559.3927853899995</v>
      </c>
      <c r="H229" s="78">
        <f t="shared" si="497"/>
        <v>1.315651815549596</v>
      </c>
      <c r="I229" s="14">
        <f>SUMIFS($G$3:$G229,$D$3:$D229,D229)</f>
        <v>33538.546758607998</v>
      </c>
      <c r="J229" s="14">
        <f t="shared" si="702"/>
        <v>37038.965698256005</v>
      </c>
      <c r="K229" s="14">
        <f t="shared" si="394"/>
        <v>13.69064483892029</v>
      </c>
      <c r="L229" s="71">
        <f t="shared" ref="L229:L231" si="731">IFERROR(I229/I217-1,0)</f>
        <v>0.15676294685154124</v>
      </c>
      <c r="M229" s="71">
        <f t="shared" ref="M229:M231" si="732">IFERROR(G229/G217-1,0)</f>
        <v>0.16110752402311279</v>
      </c>
      <c r="N229" s="71">
        <f t="shared" ref="N229:N231" si="733">IFERROR(J229/J217-1,0)</f>
        <v>0.16693557045507101</v>
      </c>
      <c r="O229" s="78">
        <f t="shared" si="335"/>
        <v>2678.8939097809998</v>
      </c>
      <c r="P229" s="78">
        <f t="shared" si="500"/>
        <v>0.99019463390915208</v>
      </c>
      <c r="Q229" s="14">
        <f>SUMIFS($O$3:$O229,$D$3:$D229,D229)</f>
        <v>24238.381639265001</v>
      </c>
      <c r="R229" s="78">
        <f t="shared" si="706"/>
        <v>26528.634114722001</v>
      </c>
      <c r="S229" s="71">
        <f t="shared" ref="S229:S231" si="734">IFERROR(O229/O217-1,0)</f>
        <v>0.13661324654974893</v>
      </c>
      <c r="T229" s="71">
        <f t="shared" ref="T229:T231" si="735">IFERROR(Q229/Q217-1,0)</f>
        <v>0.18532112263574763</v>
      </c>
      <c r="U229" s="71">
        <f t="shared" ref="U229:U231" si="736">IFERROR(R229/R217-1,0)</f>
        <v>0.19671619149274044</v>
      </c>
      <c r="V229" s="78">
        <v>1527.9913809720001</v>
      </c>
      <c r="W229" s="78">
        <f t="shared" ref="W229:W231" si="737">SUM(V218:V229)</f>
        <v>15877.060506676</v>
      </c>
      <c r="X229" s="182">
        <f t="shared" ref="X229:X231" si="738">IFERROR(W229/W217-1,0)</f>
        <v>0.18228005509252831</v>
      </c>
      <c r="Y229" s="182">
        <f t="shared" ref="Y229:Y231" si="739">IFERROR(V229/V217-1,0)</f>
        <v>-4.1339009712327512E-2</v>
      </c>
      <c r="Z229" s="78">
        <v>1147.7448856420001</v>
      </c>
      <c r="AA229" s="78">
        <f t="shared" si="682"/>
        <v>10670.186538359998</v>
      </c>
      <c r="AB229" s="182">
        <f t="shared" ref="AB229:AB231" si="740">IFERROR(AA229/AA217-1,0)</f>
        <v>0.21673651406219641</v>
      </c>
      <c r="AC229" s="71">
        <f t="shared" ref="AC229:AC231" si="741">IFERROR(Z229/Z217-1,0)</f>
        <v>0.45812871183851289</v>
      </c>
      <c r="AD229" s="78">
        <v>659.7512332660001</v>
      </c>
      <c r="AE229" s="78">
        <v>653.89935104400001</v>
      </c>
      <c r="AF229" s="71">
        <f t="shared" ref="AF229:AF231" si="742">IFERROR(AD229/AD217-1,0)</f>
        <v>-6.4522625739263262E-2</v>
      </c>
      <c r="AG229" s="71">
        <f t="shared" ref="AG229:AG231" si="743">IFERROR(AE229/AE217-1,0)</f>
        <v>0.51441478646473149</v>
      </c>
      <c r="AH229" s="78">
        <f t="shared" si="337"/>
        <v>248.22585705200004</v>
      </c>
      <c r="AI229" s="77">
        <f t="shared" si="338"/>
        <v>9.1751267473852385E-2</v>
      </c>
      <c r="AJ229" s="78">
        <f t="shared" si="339"/>
        <v>200.12383474900003</v>
      </c>
      <c r="AK229" s="77">
        <f t="shared" si="340"/>
        <v>7.3971405348404212E-2</v>
      </c>
      <c r="AL229" s="78">
        <f t="shared" si="341"/>
        <v>432.14918380800003</v>
      </c>
      <c r="AM229" s="77">
        <f t="shared" si="342"/>
        <v>63.035506487243261</v>
      </c>
      <c r="AN229" s="77">
        <v>229.413789409</v>
      </c>
      <c r="AO229" s="77">
        <f t="shared" si="343"/>
        <v>33.463477318469408</v>
      </c>
      <c r="AP229" s="81">
        <f>SUMIFS($AO$3:$AO229,$D$3:$D229,D229)</f>
        <v>371.07461656957526</v>
      </c>
      <c r="AQ229" s="78">
        <v>32.254374538</v>
      </c>
      <c r="AR229" s="77">
        <f t="shared" si="344"/>
        <v>4.7047892524434154</v>
      </c>
      <c r="AS229" s="81">
        <f>SUMIFS($AR$3:$AR229,$D$3:$D229,D229)</f>
        <v>26.008489896018556</v>
      </c>
      <c r="AT229" s="77">
        <f t="shared" si="508"/>
        <v>170.48101986100002</v>
      </c>
      <c r="AU229" s="80">
        <f t="shared" si="345"/>
        <v>261.66816394699998</v>
      </c>
      <c r="AV229" s="76">
        <f t="shared" si="346"/>
        <v>3421.9412412829997</v>
      </c>
      <c r="AW229" s="77">
        <f t="shared" si="347"/>
        <v>1.2648458538426597</v>
      </c>
      <c r="AX229" s="67">
        <f>SUMIFS($AV$3:$AV229,$D$3:$D229,D229)</f>
        <v>33134.765349160996</v>
      </c>
      <c r="AY229" s="78">
        <f t="shared" ref="AY229:AY231" si="744">SUM(AV218:AV229)</f>
        <v>38438.649984204996</v>
      </c>
      <c r="AZ229" s="67">
        <f t="shared" si="398"/>
        <v>14.208007569879264</v>
      </c>
      <c r="BA229" s="263">
        <f t="shared" si="348"/>
        <v>3198.1724097169999</v>
      </c>
      <c r="BB229" s="263">
        <f t="shared" si="349"/>
        <v>1.1821345917640176</v>
      </c>
      <c r="BC229" s="263">
        <f t="shared" si="399"/>
        <v>36064.647318816002</v>
      </c>
      <c r="BD229" s="262">
        <f t="shared" si="400"/>
        <v>13.330509326454468</v>
      </c>
      <c r="BE229" s="261">
        <f t="shared" si="350"/>
        <v>2958.2329474210001</v>
      </c>
      <c r="BF229" s="261">
        <f t="shared" si="351"/>
        <v>1.0934462091591353</v>
      </c>
      <c r="BG229" s="260">
        <f t="shared" si="401"/>
        <v>33102.223371328</v>
      </c>
      <c r="BH229" s="260">
        <f t="shared" si="402"/>
        <v>12.235514005640741</v>
      </c>
      <c r="BI229" s="71">
        <f t="shared" ref="BI229:BI231" si="745">IFERROR(AV229/AV217-1,0)</f>
        <v>0.13404212055187692</v>
      </c>
      <c r="BJ229" s="71">
        <f t="shared" ref="BJ229:BJ231" si="746">IFERROR(AX229/AX217-1,0)</f>
        <v>-2.1552260044067628E-3</v>
      </c>
      <c r="BK229" s="71">
        <f t="shared" ref="BK229:BK231" si="747">IFERROR(AY229/AY217-1,0)</f>
        <v>2.7775191655587728E-2</v>
      </c>
      <c r="BL229" s="67">
        <f t="shared" si="352"/>
        <v>1382.6076214259999</v>
      </c>
      <c r="BM229" s="14">
        <f>SUMIFS($BL$3:$BL229,$D$3:$D229,D229)</f>
        <v>14999.875806144999</v>
      </c>
      <c r="BN229" s="78">
        <f t="shared" ref="BN229:BN231" si="748">SUM(BL218:BL229)</f>
        <v>17645.295187878</v>
      </c>
      <c r="BO229" s="71">
        <f t="shared" ref="BO229:BQ229" si="749">IFERROR(BL229/BL217-1,0)</f>
        <v>-6.0626374681751583E-2</v>
      </c>
      <c r="BP229" s="71">
        <f t="shared" si="749"/>
        <v>8.9635508812708764E-3</v>
      </c>
      <c r="BQ229" s="71">
        <f t="shared" si="749"/>
        <v>1.3722488572870173E-2</v>
      </c>
      <c r="BR229" s="78">
        <v>1000.132788132</v>
      </c>
      <c r="BS229" s="77">
        <f t="shared" si="515"/>
        <v>382.47483329399995</v>
      </c>
      <c r="BT229" s="67">
        <f t="shared" si="353"/>
        <v>750.25064140799998</v>
      </c>
      <c r="BU229" s="67">
        <f t="shared" si="354"/>
        <v>239.93946229599999</v>
      </c>
      <c r="BV229" s="78">
        <f t="shared" si="355"/>
        <v>34.998806196577092</v>
      </c>
      <c r="BW229" s="78">
        <f t="shared" si="356"/>
        <v>8.8688382604882349E-2</v>
      </c>
      <c r="BX229" s="78">
        <f t="shared" si="405"/>
        <v>2962.4239474880005</v>
      </c>
      <c r="BY229" s="67">
        <f t="shared" si="357"/>
        <v>381.25620419000001</v>
      </c>
      <c r="BZ229" s="67">
        <f t="shared" si="358"/>
        <v>515.93060813800003</v>
      </c>
      <c r="CA229" s="67">
        <f t="shared" si="359"/>
        <v>151.95670382499998</v>
      </c>
      <c r="CB229" s="76">
        <f t="shared" si="360"/>
        <v>137.45154410699979</v>
      </c>
      <c r="CC229" s="40">
        <f>SUMIFS($CB$3:$CB229,$D$3:$D229,D229)</f>
        <v>403.78140944700135</v>
      </c>
      <c r="CD229" s="76">
        <f t="shared" ref="CD229:CD231" si="750">SUM(CB218:CB229)</f>
        <v>-1399.6842859490007</v>
      </c>
      <c r="CE229" s="73">
        <f t="shared" ref="CE229:CG229" si="751">IFERROR(CB229/CB217-1,0)</f>
        <v>1.8610448608537222</v>
      </c>
      <c r="CF229" s="73">
        <f t="shared" si="751"/>
        <v>-1.0958444133546805</v>
      </c>
      <c r="CG229" s="73">
        <f t="shared" si="751"/>
        <v>-0.75268378456997131</v>
      </c>
      <c r="CH229" s="78">
        <f t="shared" si="361"/>
        <v>20.049390407012478</v>
      </c>
      <c r="CI229" s="78">
        <f t="shared" si="362"/>
        <v>5.0805961706936291E-2</v>
      </c>
      <c r="CJ229" s="14">
        <f t="shared" si="406"/>
        <v>-202.4109553922743</v>
      </c>
      <c r="CK229" s="264">
        <f t="shared" si="407"/>
        <v>-0.51736273095897489</v>
      </c>
      <c r="CL229" s="82">
        <f t="shared" si="363"/>
        <v>377.39100640299978</v>
      </c>
      <c r="CM229" s="82">
        <f t="shared" si="364"/>
        <v>0.13949434431181865</v>
      </c>
      <c r="CN229" s="40">
        <f t="shared" si="365"/>
        <v>484.37519161999995</v>
      </c>
      <c r="CO229" s="40">
        <f>SUMIFS($CN$3:$CN229,$D$3:$D229,D229)</f>
        <v>6029.3311325859995</v>
      </c>
      <c r="CP229" s="76">
        <f t="shared" ref="CP229:CP231" si="752">SUM(CN218:CN229)</f>
        <v>8338.4634667329992</v>
      </c>
      <c r="CQ229" s="73">
        <f t="shared" ref="CQ229:CS229" si="753">IFERROR(CN229/CN217-1,0)</f>
        <v>-0.1086786488665078</v>
      </c>
      <c r="CR229" s="73">
        <f t="shared" si="753"/>
        <v>-5.8469082715466802E-2</v>
      </c>
      <c r="CS229" s="73">
        <f t="shared" si="753"/>
        <v>0.11104110866716033</v>
      </c>
      <c r="CT229" s="76">
        <f t="shared" si="366"/>
        <v>70.653461067712357</v>
      </c>
      <c r="CU229" s="76">
        <f t="shared" si="367"/>
        <v>0.17903871213028022</v>
      </c>
      <c r="CV229" s="76">
        <f t="shared" si="368"/>
        <v>2.2286105887769603</v>
      </c>
      <c r="CW229" s="40">
        <f t="shared" si="409"/>
        <v>1222.6093852487131</v>
      </c>
      <c r="CX229" s="267">
        <f t="shared" si="410"/>
        <v>3.0821309308517963</v>
      </c>
      <c r="CY229" s="78">
        <v>312.09690115000001</v>
      </c>
      <c r="CZ229" s="77">
        <f t="shared" si="369"/>
        <v>45.524062000380773</v>
      </c>
      <c r="DA229" s="67">
        <f t="shared" si="411"/>
        <v>956.00896958040107</v>
      </c>
      <c r="DB229" s="77">
        <f>'Situfin serie mensual'!HT77</f>
        <v>0</v>
      </c>
      <c r="DC229" s="77">
        <f t="shared" si="370"/>
        <v>0</v>
      </c>
      <c r="DD229" s="77">
        <f t="shared" si="522"/>
        <v>172.27829046999994</v>
      </c>
      <c r="DE229" s="77">
        <f t="shared" si="372"/>
        <v>25.12939906733158</v>
      </c>
      <c r="DF229" s="82">
        <f t="shared" si="373"/>
        <v>3906.3164329029996</v>
      </c>
      <c r="DG229" s="82">
        <f t="shared" si="374"/>
        <v>1.4438845659729396</v>
      </c>
      <c r="DH229" s="76">
        <f t="shared" si="375"/>
        <v>-346.92364751300016</v>
      </c>
      <c r="DI229" s="40">
        <f>SUMIFS($DH$3:$DH229,$D$3:$D229,D229)</f>
        <v>-5625.5497231389982</v>
      </c>
      <c r="DJ229" s="76">
        <f t="shared" ref="DJ229:DJ231" si="754">SUM(DH218:DH229)</f>
        <v>-9738.1477526819999</v>
      </c>
      <c r="DK229" s="76">
        <f t="shared" si="376"/>
        <v>-50.604070660699882</v>
      </c>
      <c r="DL229" s="76">
        <f t="shared" ref="DL229:DL231" si="755">SUM(DK218:DK229)</f>
        <v>-1425.0203406409871</v>
      </c>
      <c r="DM229" s="73">
        <f t="shared" ref="DM229:DO229" si="756">IFERROR(DH229/DH217-1,0)</f>
        <v>-0.29969949332063095</v>
      </c>
      <c r="DN229" s="73">
        <f t="shared" si="756"/>
        <v>-0.47011941569269722</v>
      </c>
      <c r="DO229" s="73">
        <f t="shared" si="756"/>
        <v>-0.26027675198134315</v>
      </c>
      <c r="DP229" s="77">
        <f t="shared" si="377"/>
        <v>-0.12823275042334389</v>
      </c>
      <c r="DQ229" s="264">
        <f t="shared" si="413"/>
        <v>-3.5994936618107709</v>
      </c>
      <c r="DR229" s="82">
        <f t="shared" si="378"/>
        <v>-106.98418521700017</v>
      </c>
      <c r="DS229" s="82">
        <f t="shared" ref="DS229:DS231" si="757">SUM(DR218:DR229)</f>
        <v>-6775.7238051939994</v>
      </c>
      <c r="DT229" s="81">
        <f t="shared" si="379"/>
        <v>-3.9544367818461552E-2</v>
      </c>
      <c r="DU229" s="264">
        <f t="shared" si="415"/>
        <v>-2.5044983409970438</v>
      </c>
      <c r="DV229" s="70">
        <v>1235.323714395</v>
      </c>
      <c r="DW229" s="70">
        <v>1371.4390292420001</v>
      </c>
      <c r="DX229" s="217">
        <v>115.8</v>
      </c>
      <c r="DY229" s="218">
        <f t="shared" si="380"/>
        <v>3073.7416108721932</v>
      </c>
      <c r="DZ229" s="218">
        <f t="shared" si="416"/>
        <v>33371.505826114066</v>
      </c>
      <c r="EA229" s="71">
        <f t="shared" si="492"/>
        <v>0.11823000453914845</v>
      </c>
      <c r="EB229" s="219">
        <f t="shared" si="381"/>
        <v>2313.379887548359</v>
      </c>
      <c r="EC229" s="219">
        <f t="shared" si="417"/>
        <v>23882.054899924944</v>
      </c>
      <c r="ED229" s="71">
        <f t="shared" si="493"/>
        <v>0.1459632925723866</v>
      </c>
      <c r="EE229" s="219">
        <f t="shared" si="382"/>
        <v>2955.0442498126076</v>
      </c>
      <c r="EF229" s="219">
        <f t="shared" si="418"/>
        <v>34651.282047491048</v>
      </c>
      <c r="EG229" s="71">
        <f t="shared" si="494"/>
        <v>-1.4818958379519076E-2</v>
      </c>
      <c r="EH229" s="219">
        <f t="shared" si="383"/>
        <v>418.28600312607938</v>
      </c>
      <c r="EI229" s="219">
        <f t="shared" si="419"/>
        <v>7534.3160715783351</v>
      </c>
      <c r="EJ229" s="74">
        <f t="shared" si="495"/>
        <v>6.7333790144138428E-2</v>
      </c>
    </row>
    <row r="230" spans="1:140">
      <c r="A230" s="192">
        <v>44531</v>
      </c>
      <c r="B230" s="191">
        <f t="shared" si="330"/>
        <v>12</v>
      </c>
      <c r="C230" t="str">
        <f t="shared" si="435"/>
        <v>Diciembre</v>
      </c>
      <c r="D230">
        <f t="shared" si="496"/>
        <v>2021</v>
      </c>
      <c r="E230" s="65">
        <f t="shared" si="437"/>
        <v>270542.15585930774</v>
      </c>
      <c r="F230" s="65">
        <f t="shared" si="333"/>
        <v>6815.5428571428565</v>
      </c>
      <c r="G230" s="40">
        <f t="shared" si="334"/>
        <v>3563.3916745649999</v>
      </c>
      <c r="H230" s="78">
        <f t="shared" si="497"/>
        <v>1.3171299176081452</v>
      </c>
      <c r="I230" s="14">
        <f>SUMIFS($G$3:$G230,$D$3:$D230,D230)</f>
        <v>37101.938433172996</v>
      </c>
      <c r="J230" s="14">
        <f t="shared" si="702"/>
        <v>37101.938433172996</v>
      </c>
      <c r="K230" s="14">
        <f t="shared" si="394"/>
        <v>13.713921335227115</v>
      </c>
      <c r="L230" s="71">
        <f t="shared" si="731"/>
        <v>0.14181356428432634</v>
      </c>
      <c r="M230" s="71">
        <f t="shared" si="732"/>
        <v>1.7990056619717754E-2</v>
      </c>
      <c r="N230" s="71">
        <f t="shared" si="733"/>
        <v>0.14181356428432634</v>
      </c>
      <c r="O230" s="78">
        <f t="shared" si="335"/>
        <v>2170.8782761369998</v>
      </c>
      <c r="P230" s="78">
        <f t="shared" si="500"/>
        <v>0.80241774862840209</v>
      </c>
      <c r="Q230" s="14">
        <f>SUMIFS($O$3:$O230,$D$3:$D230,D230)</f>
        <v>26409.259915401999</v>
      </c>
      <c r="R230" s="78">
        <f t="shared" si="706"/>
        <v>26409.259915401999</v>
      </c>
      <c r="S230" s="71">
        <f t="shared" si="734"/>
        <v>-5.2122724721072378E-2</v>
      </c>
      <c r="T230" s="71">
        <f t="shared" si="735"/>
        <v>0.16140602675738602</v>
      </c>
      <c r="U230" s="71">
        <f t="shared" si="736"/>
        <v>0.16140602675738602</v>
      </c>
      <c r="V230" s="78">
        <v>1008.68023181</v>
      </c>
      <c r="W230" s="78">
        <f t="shared" si="737"/>
        <v>15514.400114978002</v>
      </c>
      <c r="X230" s="182">
        <f t="shared" si="738"/>
        <v>0.11064962073389917</v>
      </c>
      <c r="Y230" s="182">
        <f t="shared" si="739"/>
        <v>-0.26445682821696448</v>
      </c>
      <c r="Z230" s="78">
        <v>1113.0767091570003</v>
      </c>
      <c r="AA230" s="78">
        <f t="shared" si="682"/>
        <v>10857.655667773999</v>
      </c>
      <c r="AB230" s="182">
        <f t="shared" si="740"/>
        <v>0.23358692423137173</v>
      </c>
      <c r="AC230" s="71">
        <f t="shared" si="741"/>
        <v>0.20253629455589817</v>
      </c>
      <c r="AD230" s="78">
        <v>684.21707387599997</v>
      </c>
      <c r="AE230" s="78">
        <v>591.44173758099998</v>
      </c>
      <c r="AF230" s="71">
        <f t="shared" si="742"/>
        <v>2.463439025330616E-2</v>
      </c>
      <c r="AG230" s="71">
        <f t="shared" si="743"/>
        <v>0.19708674596946252</v>
      </c>
      <c r="AH230" s="78">
        <f t="shared" si="337"/>
        <v>168.59532213600002</v>
      </c>
      <c r="AI230" s="77">
        <f t="shared" si="338"/>
        <v>6.2317579158967011E-2</v>
      </c>
      <c r="AJ230" s="78">
        <f t="shared" si="339"/>
        <v>258.05542989099996</v>
      </c>
      <c r="AK230" s="77">
        <f t="shared" si="340"/>
        <v>9.5384554422342463E-2</v>
      </c>
      <c r="AL230" s="78">
        <f t="shared" si="341"/>
        <v>965.86264640099989</v>
      </c>
      <c r="AM230" s="77">
        <f t="shared" si="342"/>
        <v>141.71470514469027</v>
      </c>
      <c r="AN230" s="77">
        <v>253.465897961</v>
      </c>
      <c r="AO230" s="77">
        <f t="shared" si="343"/>
        <v>37.189392433408514</v>
      </c>
      <c r="AP230" s="81">
        <f>SUMIFS($AO$3:$AO230,$D$3:$D230,D230)</f>
        <v>408.26400900298376</v>
      </c>
      <c r="AQ230" s="78">
        <v>134.47109585199999</v>
      </c>
      <c r="AR230" s="77">
        <f t="shared" si="344"/>
        <v>19.73006386586961</v>
      </c>
      <c r="AS230" s="81">
        <f>SUMIFS($AR$3:$AR230,$D$3:$D230,D230)</f>
        <v>45.73855376188817</v>
      </c>
      <c r="AT230" s="77">
        <f t="shared" si="508"/>
        <v>577.92565258799993</v>
      </c>
      <c r="AU230" s="80">
        <f t="shared" si="345"/>
        <v>387.93699381299996</v>
      </c>
      <c r="AV230" s="76">
        <f t="shared" si="346"/>
        <v>5916.542261603</v>
      </c>
      <c r="AW230" s="77">
        <f t="shared" si="347"/>
        <v>2.1869206456238297</v>
      </c>
      <c r="AX230" s="67">
        <f>SUMIFS($AV$3:$AV230,$D$3:$D230,D230)</f>
        <v>39051.307610763994</v>
      </c>
      <c r="AY230" s="78">
        <f t="shared" si="744"/>
        <v>39051.307610763994</v>
      </c>
      <c r="AZ230" s="67">
        <f t="shared" si="398"/>
        <v>14.434463082741223</v>
      </c>
      <c r="BA230" s="263">
        <f t="shared" si="348"/>
        <v>5487.947209127</v>
      </c>
      <c r="BB230" s="263">
        <f t="shared" si="349"/>
        <v>2.0284998438398425</v>
      </c>
      <c r="BC230" s="263">
        <f t="shared" si="399"/>
        <v>36560.735100614998</v>
      </c>
      <c r="BD230" s="262">
        <f t="shared" si="400"/>
        <v>13.513877341772931</v>
      </c>
      <c r="BE230" s="261">
        <f t="shared" si="350"/>
        <v>5435.8342545550004</v>
      </c>
      <c r="BF230" s="261">
        <f t="shared" si="351"/>
        <v>2.0092374281891368</v>
      </c>
      <c r="BG230" s="260">
        <f t="shared" si="401"/>
        <v>33598.25112904</v>
      </c>
      <c r="BH230" s="260">
        <f t="shared" si="402"/>
        <v>12.418859834366211</v>
      </c>
      <c r="BI230" s="71">
        <f t="shared" si="745"/>
        <v>0.1155111147235417</v>
      </c>
      <c r="BJ230" s="71">
        <f t="shared" si="746"/>
        <v>1.4050569316159445E-2</v>
      </c>
      <c r="BK230" s="71">
        <f t="shared" si="747"/>
        <v>1.4050569316159445E-2</v>
      </c>
      <c r="BL230" s="67">
        <f t="shared" si="352"/>
        <v>2841.2442090250001</v>
      </c>
      <c r="BM230" s="14">
        <f>SUMIFS($BL$3:$BL230,$D$3:$D230,D230)</f>
        <v>17841.12001517</v>
      </c>
      <c r="BN230" s="78">
        <f t="shared" si="748"/>
        <v>17841.12001517</v>
      </c>
      <c r="BO230" s="71">
        <f t="shared" ref="BO230:BO231" si="758">IFERROR(BL230/BL218-1,0)</f>
        <v>7.4024114529513962E-2</v>
      </c>
      <c r="BP230" s="71">
        <f t="shared" ref="BP230:BP231" si="759">IFERROR(BM230/BM218-1,0)</f>
        <v>1.879178908953727E-2</v>
      </c>
      <c r="BQ230" s="71">
        <f t="shared" ref="BQ230:BQ231" si="760">IFERROR(BN230/BN218-1,0)</f>
        <v>1.879178908953727E-2</v>
      </c>
      <c r="BR230" s="78">
        <v>1009.943126875</v>
      </c>
      <c r="BS230" s="77">
        <f t="shared" si="515"/>
        <v>1831.3010821500002</v>
      </c>
      <c r="BT230" s="67">
        <f t="shared" si="353"/>
        <v>1154.8788095780001</v>
      </c>
      <c r="BU230" s="67">
        <f t="shared" si="354"/>
        <v>52.112954572</v>
      </c>
      <c r="BV230" s="78">
        <f t="shared" si="355"/>
        <v>7.6461927779361467</v>
      </c>
      <c r="BW230" s="78">
        <f t="shared" si="356"/>
        <v>1.9262415650705737E-2</v>
      </c>
      <c r="BX230" s="78">
        <f t="shared" si="405"/>
        <v>2962.4839715749999</v>
      </c>
      <c r="BY230" s="67">
        <f t="shared" si="357"/>
        <v>763.47756059500011</v>
      </c>
      <c r="BZ230" s="67">
        <f t="shared" si="358"/>
        <v>883.77359831199999</v>
      </c>
      <c r="CA230" s="67">
        <f t="shared" si="359"/>
        <v>221.055129521</v>
      </c>
      <c r="CB230" s="76">
        <f t="shared" si="360"/>
        <v>-2353.1505870380001</v>
      </c>
      <c r="CC230" s="40">
        <f>SUMIFS($CB$3:$CB230,$D$3:$D230,D230)</f>
        <v>-1949.3691775909988</v>
      </c>
      <c r="CD230" s="76">
        <f t="shared" si="750"/>
        <v>-1949.3691775909988</v>
      </c>
      <c r="CE230" s="73">
        <f t="shared" ref="CE230:CE231" si="761">IFERROR(CB230/CB218-1,0)</f>
        <v>0.3047936498294741</v>
      </c>
      <c r="CF230" s="73">
        <f t="shared" ref="CF230:CF231" si="762">IFERROR(CC230/CC218-1,0)</f>
        <v>-0.67598806100454278</v>
      </c>
      <c r="CG230" s="73">
        <f t="shared" ref="CG230:CG231" si="763">IFERROR(CD230/CD218-1,0)</f>
        <v>-0.67598806100454278</v>
      </c>
      <c r="CH230" s="78">
        <f t="shared" si="361"/>
        <v>-345.26238574992459</v>
      </c>
      <c r="CI230" s="78">
        <f t="shared" si="362"/>
        <v>-0.86979072801568436</v>
      </c>
      <c r="CJ230" s="14">
        <f t="shared" si="406"/>
        <v>-287.95695792241384</v>
      </c>
      <c r="CK230" s="264">
        <f t="shared" si="407"/>
        <v>-0.72054174751410838</v>
      </c>
      <c r="CL230" s="82">
        <f t="shared" si="363"/>
        <v>-2301.0376324660001</v>
      </c>
      <c r="CM230" s="82">
        <f t="shared" si="364"/>
        <v>-0.8505283123649785</v>
      </c>
      <c r="CN230" s="40">
        <f t="shared" si="365"/>
        <v>1847.869838826</v>
      </c>
      <c r="CO230" s="40">
        <f>SUMIFS($CN$3:$CN230,$D$3:$D230,D230)</f>
        <v>7877.2009714119995</v>
      </c>
      <c r="CP230" s="76">
        <f t="shared" si="752"/>
        <v>7877.2009714119995</v>
      </c>
      <c r="CQ230" s="73">
        <f t="shared" ref="CQ230:CQ231" si="764">IFERROR(CN230/CN218-1,0)</f>
        <v>-0.19975576475195467</v>
      </c>
      <c r="CR230" s="73">
        <f t="shared" ref="CR230:CR231" si="765">IFERROR(CO230/CO218-1,0)</f>
        <v>-9.5913585361336207E-2</v>
      </c>
      <c r="CS230" s="73">
        <f t="shared" ref="CS230:CS231" si="766">IFERROR(CP230/CP218-1,0)</f>
        <v>-9.5913585361336207E-2</v>
      </c>
      <c r="CT230" s="76">
        <f t="shared" si="366"/>
        <v>271.12584830853012</v>
      </c>
      <c r="CU230" s="76">
        <f t="shared" si="367"/>
        <v>0.68302473341232739</v>
      </c>
      <c r="CV230" s="76">
        <f t="shared" si="368"/>
        <v>2.9116353221892877</v>
      </c>
      <c r="CW230" s="40">
        <f t="shared" si="409"/>
        <v>1161.1979972064103</v>
      </c>
      <c r="CX230" s="267">
        <f t="shared" si="410"/>
        <v>2.9116353221892877</v>
      </c>
      <c r="CY230" s="78">
        <v>1363.3710899869998</v>
      </c>
      <c r="CZ230" s="77">
        <f t="shared" si="369"/>
        <v>200.03851763005986</v>
      </c>
      <c r="DA230" s="67">
        <f t="shared" si="411"/>
        <v>893.76371968243075</v>
      </c>
      <c r="DB230" s="77">
        <f>'Situfin serie mensual'!HU77</f>
        <v>122.45001160699999</v>
      </c>
      <c r="DC230" s="77">
        <f t="shared" si="370"/>
        <v>17.966288845013917</v>
      </c>
      <c r="DD230" s="77">
        <f t="shared" si="522"/>
        <v>484.4987488390002</v>
      </c>
      <c r="DE230" s="77">
        <f t="shared" si="372"/>
        <v>71.087330678470252</v>
      </c>
      <c r="DF230" s="82">
        <f t="shared" si="373"/>
        <v>7764.412100429</v>
      </c>
      <c r="DG230" s="82">
        <f t="shared" si="374"/>
        <v>2.8699453790361571</v>
      </c>
      <c r="DH230" s="76">
        <f t="shared" si="375"/>
        <v>-4201.0204258640006</v>
      </c>
      <c r="DI230" s="40">
        <f>SUMIFS($DH$3:$DH230,$D$3:$D230,D230)</f>
        <v>-9826.5701490029987</v>
      </c>
      <c r="DJ230" s="76">
        <f t="shared" si="754"/>
        <v>-9826.5701490029987</v>
      </c>
      <c r="DK230" s="76">
        <f t="shared" si="376"/>
        <v>-616.38823405845483</v>
      </c>
      <c r="DL230" s="76">
        <f t="shared" si="755"/>
        <v>-1449.1549551288244</v>
      </c>
      <c r="DM230" s="73">
        <f t="shared" ref="DM230:DM231" si="767">IFERROR(DH230/DH218-1,0)</f>
        <v>2.1500374139610257E-2</v>
      </c>
      <c r="DN230" s="73">
        <f t="shared" ref="DN230:DN231" si="768">IFERROR(DI230/DI218-1,0)</f>
        <v>-0.33285263984232871</v>
      </c>
      <c r="DO230" s="73">
        <f t="shared" ref="DO230:DO231" si="769">IFERROR(DJ230/DJ218-1,0)</f>
        <v>-0.33285263984232871</v>
      </c>
      <c r="DP230" s="77">
        <f t="shared" si="377"/>
        <v>-1.5528154614280119</v>
      </c>
      <c r="DQ230" s="264">
        <f t="shared" si="413"/>
        <v>-3.6321770697033964</v>
      </c>
      <c r="DR230" s="82">
        <f t="shared" si="378"/>
        <v>-4148.907471292001</v>
      </c>
      <c r="DS230" s="82">
        <f t="shared" si="757"/>
        <v>-6864.0861774279992</v>
      </c>
      <c r="DT230" s="81">
        <f t="shared" si="379"/>
        <v>-1.5335530457773063</v>
      </c>
      <c r="DU230" s="264">
        <f t="shared" si="415"/>
        <v>-2.5371595622966745</v>
      </c>
      <c r="DV230" s="70">
        <v>2436.9191007039999</v>
      </c>
      <c r="DW230" s="70">
        <v>2703.9785305569999</v>
      </c>
      <c r="DX230" s="217">
        <v>115.8</v>
      </c>
      <c r="DY230" s="218">
        <f t="shared" si="380"/>
        <v>3077.1948830440415</v>
      </c>
      <c r="DZ230" s="218">
        <f t="shared" si="416"/>
        <v>33219.531945645191</v>
      </c>
      <c r="EA230" s="71">
        <f t="shared" si="492"/>
        <v>8.9760719264194266E-2</v>
      </c>
      <c r="EB230" s="219">
        <f t="shared" si="381"/>
        <v>1874.6789949369604</v>
      </c>
      <c r="EC230" s="219">
        <f t="shared" si="417"/>
        <v>23643.954858462461</v>
      </c>
      <c r="ED230" s="71">
        <f t="shared" si="493"/>
        <v>0.10834319502433565</v>
      </c>
      <c r="EE230" s="219">
        <f t="shared" si="382"/>
        <v>5109.2765644240071</v>
      </c>
      <c r="EF230" s="219">
        <f t="shared" si="418"/>
        <v>34867.676107261919</v>
      </c>
      <c r="EG230" s="71">
        <f t="shared" si="494"/>
        <v>-3.4482845911092852E-2</v>
      </c>
      <c r="EH230" s="219">
        <f t="shared" si="383"/>
        <v>1595.7425205751297</v>
      </c>
      <c r="EI230" s="219">
        <f t="shared" si="419"/>
        <v>6999.8627119440553</v>
      </c>
      <c r="EJ230" s="74">
        <f t="shared" si="495"/>
        <v>-0.14124590912737212</v>
      </c>
    </row>
    <row r="231" spans="1:140">
      <c r="A231" s="72">
        <v>44562</v>
      </c>
      <c r="B231" s="87">
        <f t="shared" si="330"/>
        <v>1</v>
      </c>
      <c r="C231" t="str">
        <f t="shared" si="435"/>
        <v>Enero</v>
      </c>
      <c r="D231">
        <f t="shared" si="496"/>
        <v>2022</v>
      </c>
      <c r="E231" s="65">
        <f t="shared" si="437"/>
        <v>292166.75107789051</v>
      </c>
      <c r="F231" s="65">
        <f t="shared" si="333"/>
        <v>6986.9590476190479</v>
      </c>
      <c r="G231" s="76">
        <f t="shared" si="334"/>
        <v>2954.8262798930004</v>
      </c>
      <c r="H231" s="77">
        <f t="shared" si="497"/>
        <v>1.0113492616773685</v>
      </c>
      <c r="I231" s="14">
        <f>SUMIFS($G$3:$G231,$D$3:$D231,D231)</f>
        <v>2954.8262798930004</v>
      </c>
      <c r="J231" s="14">
        <f t="shared" si="702"/>
        <v>37025.583491464</v>
      </c>
      <c r="K231" s="14">
        <f t="shared" si="394"/>
        <v>12.672757373953589</v>
      </c>
      <c r="L231" s="71">
        <f t="shared" si="731"/>
        <v>-2.5189830672230684E-2</v>
      </c>
      <c r="M231" s="71">
        <f t="shared" si="732"/>
        <v>-2.5189830672230684E-2</v>
      </c>
      <c r="N231" s="71">
        <f t="shared" si="733"/>
        <v>0.12198040648958708</v>
      </c>
      <c r="O231" s="77">
        <f t="shared" si="335"/>
        <v>2288.5460974770003</v>
      </c>
      <c r="P231" s="77">
        <f t="shared" si="500"/>
        <v>0.78330134727304501</v>
      </c>
      <c r="Q231" s="14">
        <f>SUMIFS($O$3:$O231,$D$3:$D231,D231)</f>
        <v>2288.5460974770003</v>
      </c>
      <c r="R231" s="78">
        <f t="shared" si="706"/>
        <v>26682.322470302999</v>
      </c>
      <c r="S231" s="71">
        <f t="shared" si="734"/>
        <v>0.13548240366775577</v>
      </c>
      <c r="T231" s="71">
        <f t="shared" si="735"/>
        <v>0.13548240366775577</v>
      </c>
      <c r="U231" s="71">
        <f t="shared" si="736"/>
        <v>0.17196423585759613</v>
      </c>
      <c r="V231" s="80">
        <v>1279.8969499239997</v>
      </c>
      <c r="W231" s="78">
        <f t="shared" si="737"/>
        <v>15567.817400041</v>
      </c>
      <c r="X231" s="182">
        <f t="shared" si="738"/>
        <v>0.1034189430532555</v>
      </c>
      <c r="Y231" s="182">
        <f t="shared" si="739"/>
        <v>4.3553339360953514E-2</v>
      </c>
      <c r="Z231" s="80">
        <v>1018.0805296749999</v>
      </c>
      <c r="AA231" s="78">
        <f t="shared" si="682"/>
        <v>11173.79065506</v>
      </c>
      <c r="AB231" s="182">
        <f t="shared" si="740"/>
        <v>0.29335241426713443</v>
      </c>
      <c r="AC231" s="71">
        <f t="shared" si="741"/>
        <v>0.4503696771263288</v>
      </c>
      <c r="AD231" s="80">
        <v>808.44050036900001</v>
      </c>
      <c r="AE231" s="80">
        <v>526.23606046500004</v>
      </c>
      <c r="AF231" s="71">
        <f t="shared" si="742"/>
        <v>9.5757931989405076E-2</v>
      </c>
      <c r="AG231" s="71">
        <f t="shared" si="743"/>
        <v>0.43669146979082063</v>
      </c>
      <c r="AH231" s="77">
        <f t="shared" si="337"/>
        <v>139.387799234</v>
      </c>
      <c r="AI231" s="77">
        <f t="shared" si="338"/>
        <v>4.7708303124758968E-2</v>
      </c>
      <c r="AJ231" s="77">
        <f t="shared" si="339"/>
        <v>119.586086827</v>
      </c>
      <c r="AK231" s="77">
        <f t="shared" si="340"/>
        <v>4.0930765183174053E-2</v>
      </c>
      <c r="AL231" s="77">
        <f t="shared" si="341"/>
        <v>407.30629635500003</v>
      </c>
      <c r="AM231" s="77">
        <f t="shared" si="342"/>
        <v>58.295217358372547</v>
      </c>
      <c r="AN231" s="78">
        <v>238.444121129</v>
      </c>
      <c r="AO231" s="77">
        <f t="shared" si="343"/>
        <v>34.127024289666451</v>
      </c>
      <c r="AP231" s="81">
        <f>SUMIFS($AO$3:$AO231,$D$3:$D231,D231)</f>
        <v>34.127024289666451</v>
      </c>
      <c r="AQ231" s="78">
        <v>0</v>
      </c>
      <c r="AR231" s="77">
        <f t="shared" si="344"/>
        <v>0</v>
      </c>
      <c r="AS231" s="81">
        <f>SUMIFS($AR$3:$AR231,$D$3:$D231,D231)</f>
        <v>0</v>
      </c>
      <c r="AT231" s="77">
        <f t="shared" si="508"/>
        <v>168.86217522600003</v>
      </c>
      <c r="AU231" s="80">
        <f t="shared" si="345"/>
        <v>238.444121129</v>
      </c>
      <c r="AV231" s="76">
        <f t="shared" si="346"/>
        <v>2467.4700198060004</v>
      </c>
      <c r="AW231" s="77">
        <f t="shared" si="347"/>
        <v>0.84454169090177633</v>
      </c>
      <c r="AX231" s="77">
        <f>SUMIFS($AV$3:$AV231,$D$3:$D231,D231)</f>
        <v>2467.4700198060004</v>
      </c>
      <c r="AY231" s="78">
        <f t="shared" si="744"/>
        <v>39336.56633682199</v>
      </c>
      <c r="AZ231" s="67">
        <f t="shared" si="398"/>
        <v>13.463738153536511</v>
      </c>
      <c r="BA231" s="263">
        <f t="shared" si="348"/>
        <v>2463.7211273980006</v>
      </c>
      <c r="BB231" s="263">
        <f t="shared" si="349"/>
        <v>0.84325855639240144</v>
      </c>
      <c r="BC231" s="263">
        <f t="shared" si="399"/>
        <v>36843.015791195001</v>
      </c>
      <c r="BD231" s="262">
        <f t="shared" si="400"/>
        <v>12.610269873375426</v>
      </c>
      <c r="BE231" s="261">
        <f t="shared" si="350"/>
        <v>2315.8697044810006</v>
      </c>
      <c r="BF231" s="261">
        <f t="shared" si="351"/>
        <v>0.79265340629522862</v>
      </c>
      <c r="BG231" s="260">
        <f t="shared" si="401"/>
        <v>33857.654297702997</v>
      </c>
      <c r="BH231" s="260">
        <f t="shared" si="402"/>
        <v>11.588469315140065</v>
      </c>
      <c r="BI231" s="71">
        <f t="shared" si="745"/>
        <v>0.13072003012506705</v>
      </c>
      <c r="BJ231" s="71">
        <f t="shared" si="746"/>
        <v>0.13072003012506705</v>
      </c>
      <c r="BK231" s="71">
        <f t="shared" si="747"/>
        <v>2.7320835828681833E-2</v>
      </c>
      <c r="BL231" s="67">
        <f t="shared" si="352"/>
        <v>1378.2880245820002</v>
      </c>
      <c r="BM231" s="14">
        <f>SUMIFS($BL$3:$BL231,$D$3:$D231,D231)</f>
        <v>1378.2880245820002</v>
      </c>
      <c r="BN231" s="78">
        <f t="shared" si="748"/>
        <v>17953.18155066</v>
      </c>
      <c r="BO231" s="71">
        <f t="shared" si="758"/>
        <v>8.8500387928512225E-2</v>
      </c>
      <c r="BP231" s="71">
        <f t="shared" si="759"/>
        <v>8.8500387928512225E-2</v>
      </c>
      <c r="BQ231" s="71">
        <f t="shared" si="760"/>
        <v>2.4594545605047813E-2</v>
      </c>
      <c r="BR231" s="80">
        <v>1001.3014589329999</v>
      </c>
      <c r="BS231" s="77">
        <f t="shared" si="515"/>
        <v>376.98656564900023</v>
      </c>
      <c r="BT231" s="67">
        <f t="shared" si="353"/>
        <v>183.993639457</v>
      </c>
      <c r="BU231" s="67">
        <f t="shared" si="354"/>
        <v>147.85142291699998</v>
      </c>
      <c r="BV231" s="77">
        <f t="shared" si="355"/>
        <v>21.161054746325362</v>
      </c>
      <c r="BW231" s="77">
        <f t="shared" si="356"/>
        <v>5.0605150097172896E-2</v>
      </c>
      <c r="BX231" s="77">
        <f t="shared" si="405"/>
        <v>2985.3614934919997</v>
      </c>
      <c r="BY231" s="67">
        <f t="shared" si="357"/>
        <v>181.90650433100004</v>
      </c>
      <c r="BZ231" s="67">
        <f t="shared" si="358"/>
        <v>558.01460446999999</v>
      </c>
      <c r="CA231" s="67">
        <f t="shared" si="359"/>
        <v>17.415824048999998</v>
      </c>
      <c r="CB231" s="76">
        <f t="shared" si="360"/>
        <v>487.35626008700001</v>
      </c>
      <c r="CC231" s="76">
        <f>SUMIFS($CB$3:$CB231,$D$3:$D231,D231)</f>
        <v>487.35626008700001</v>
      </c>
      <c r="CD231" s="76">
        <f t="shared" si="750"/>
        <v>-2310.9828453579989</v>
      </c>
      <c r="CE231" s="73">
        <f t="shared" si="761"/>
        <v>-0.42594402452048685</v>
      </c>
      <c r="CF231" s="73">
        <f t="shared" si="762"/>
        <v>-0.42594402452048685</v>
      </c>
      <c r="CG231" s="73">
        <f t="shared" si="763"/>
        <v>-0.56316060047761418</v>
      </c>
      <c r="CH231" s="78">
        <f t="shared" si="361"/>
        <v>69.752270875707623</v>
      </c>
      <c r="CI231" s="78">
        <f t="shared" si="362"/>
        <v>0.16680757077559202</v>
      </c>
      <c r="CJ231" s="14">
        <f t="shared" si="406"/>
        <v>-341.19344402078883</v>
      </c>
      <c r="CK231" s="264">
        <f t="shared" si="407"/>
        <v>-0.7909807795829239</v>
      </c>
      <c r="CL231" s="82">
        <f t="shared" si="363"/>
        <v>635.20768300400005</v>
      </c>
      <c r="CM231" s="82">
        <f t="shared" si="364"/>
        <v>0.21741272087276495</v>
      </c>
      <c r="CN231" s="40">
        <f t="shared" si="365"/>
        <v>150.41103527000001</v>
      </c>
      <c r="CO231" s="40">
        <f>SUMIFS($CN$3:$CN231,$D$3:$D231,D231)</f>
        <v>150.41103527000001</v>
      </c>
      <c r="CP231" s="76">
        <f t="shared" si="752"/>
        <v>7676.4114603399994</v>
      </c>
      <c r="CQ231" s="73">
        <f t="shared" si="764"/>
        <v>-0.57172323096693201</v>
      </c>
      <c r="CR231" s="73">
        <f t="shared" si="765"/>
        <v>-0.57172323096693201</v>
      </c>
      <c r="CS231" s="73">
        <f t="shared" si="766"/>
        <v>-0.13475320251081424</v>
      </c>
      <c r="CT231" s="76">
        <f t="shared" si="366"/>
        <v>21.527396145431211</v>
      </c>
      <c r="CU231" s="76">
        <f t="shared" si="367"/>
        <v>5.1481229371613549E-2</v>
      </c>
      <c r="CV231" s="76">
        <f t="shared" si="368"/>
        <v>5.1481229371613549E-2</v>
      </c>
      <c r="CW231" s="40">
        <f t="shared" si="409"/>
        <v>1131.8475975359106</v>
      </c>
      <c r="CX231" s="267">
        <f t="shared" si="410"/>
        <v>2.6274076129537063</v>
      </c>
      <c r="CY231" s="80">
        <v>124.16863266</v>
      </c>
      <c r="CZ231" s="77">
        <f t="shared" si="369"/>
        <v>17.771484248546304</v>
      </c>
      <c r="DA231" s="67">
        <f t="shared" si="411"/>
        <v>862.98822388852909</v>
      </c>
      <c r="DB231" s="80">
        <v>0</v>
      </c>
      <c r="DC231" s="77">
        <f t="shared" si="370"/>
        <v>0</v>
      </c>
      <c r="DD231" s="77">
        <f t="shared" si="522"/>
        <v>26.242402610000013</v>
      </c>
      <c r="DE231" s="77">
        <f t="shared" si="372"/>
        <v>3.7559118968849057</v>
      </c>
      <c r="DF231" s="82">
        <f t="shared" ref="DF231:DF242" si="770">AV231+CN231</f>
        <v>2617.8810550760004</v>
      </c>
      <c r="DG231" s="82">
        <f t="shared" ref="DG231:DG242" si="771">(DF231/E231)*100</f>
        <v>0.89602292027338992</v>
      </c>
      <c r="DH231" s="76">
        <f t="shared" si="375"/>
        <v>336.945224817</v>
      </c>
      <c r="DI231" s="76">
        <f>SUMIFS($DH$3:$DH231,$D$3:$D231,D231)</f>
        <v>336.945224817</v>
      </c>
      <c r="DJ231" s="76">
        <f t="shared" si="754"/>
        <v>-9987.3943056979988</v>
      </c>
      <c r="DK231" s="76">
        <f t="shared" si="376"/>
        <v>48.224874730276412</v>
      </c>
      <c r="DL231" s="76">
        <f t="shared" si="755"/>
        <v>-1473.0410415566998</v>
      </c>
      <c r="DM231" s="73">
        <f t="shared" si="767"/>
        <v>-0.32308969307531232</v>
      </c>
      <c r="DN231" s="73">
        <f t="shared" si="768"/>
        <v>-0.32308969307531232</v>
      </c>
      <c r="DO231" s="73">
        <f t="shared" si="769"/>
        <v>-0.29478348142918487</v>
      </c>
      <c r="DP231" s="77">
        <f t="shared" si="377"/>
        <v>0.11532634140397847</v>
      </c>
      <c r="DQ231" s="264">
        <f t="shared" si="413"/>
        <v>-3.4183883925366301</v>
      </c>
      <c r="DR231" s="82">
        <f t="shared" ref="DR231:DR242" si="772">DH231+BU231</f>
        <v>484.79664773399998</v>
      </c>
      <c r="DS231" s="82">
        <f t="shared" si="757"/>
        <v>-7002.032812206</v>
      </c>
      <c r="DT231" s="82">
        <f t="shared" ref="DT231:DT242" si="773">(DR231/E231)*100</f>
        <v>0.16593149150115136</v>
      </c>
      <c r="DU231" s="264">
        <f t="shared" si="415"/>
        <v>-2.3965878343012705</v>
      </c>
      <c r="DV231" s="250">
        <v>1329.0651844829999</v>
      </c>
      <c r="DW231" s="250">
        <v>1460.9130390949999</v>
      </c>
      <c r="DX231" s="223">
        <v>117.5</v>
      </c>
      <c r="DY231" s="224">
        <f t="shared" si="380"/>
        <v>2514.7457701217027</v>
      </c>
      <c r="DZ231" s="218">
        <f t="shared" si="416"/>
        <v>32950.823885094716</v>
      </c>
      <c r="EA231" s="71">
        <f t="shared" si="492"/>
        <v>6.6815155542266247E-2</v>
      </c>
      <c r="EB231" s="225">
        <f t="shared" si="381"/>
        <v>1947.6988063634046</v>
      </c>
      <c r="EC231" s="219">
        <f t="shared" si="417"/>
        <v>23740.888244645881</v>
      </c>
      <c r="ED231" s="71">
        <f t="shared" si="493"/>
        <v>0.11405269293006626</v>
      </c>
      <c r="EE231" s="225">
        <f t="shared" si="382"/>
        <v>2099.9744849412773</v>
      </c>
      <c r="EF231" s="219">
        <f t="shared" si="418"/>
        <v>34963.783472140749</v>
      </c>
      <c r="EG231" s="71">
        <f t="shared" si="494"/>
        <v>-2.4799804840864637E-2</v>
      </c>
      <c r="EH231" s="225">
        <f t="shared" si="383"/>
        <v>128.00939171914897</v>
      </c>
      <c r="EI231" s="219">
        <f t="shared" si="419"/>
        <v>6805.3738976558589</v>
      </c>
      <c r="EJ231" s="74">
        <f t="shared" si="495"/>
        <v>-0.17934149008361455</v>
      </c>
    </row>
    <row r="232" spans="1:140">
      <c r="A232" s="192">
        <v>44593</v>
      </c>
      <c r="B232" s="191">
        <f t="shared" si="330"/>
        <v>2</v>
      </c>
      <c r="C232" t="str">
        <f t="shared" si="435"/>
        <v>Febrero</v>
      </c>
      <c r="D232">
        <f t="shared" si="496"/>
        <v>2022</v>
      </c>
      <c r="E232" s="65">
        <f t="shared" si="437"/>
        <v>292166.75107789051</v>
      </c>
      <c r="F232" s="65">
        <f t="shared" si="333"/>
        <v>6966.1513157894742</v>
      </c>
      <c r="G232" s="40">
        <f t="shared" si="334"/>
        <v>3019.0414647440002</v>
      </c>
      <c r="H232" s="78">
        <f t="shared" si="497"/>
        <v>1.0333282119220799</v>
      </c>
      <c r="I232" s="14">
        <f>SUMIFS($G$3:$G232,$D$3:$D232,D232)</f>
        <v>5973.8677446370002</v>
      </c>
      <c r="J232" s="14">
        <f t="shared" ref="J232:J235" si="774">SUM(G221:G232)</f>
        <v>37188.25449746399</v>
      </c>
      <c r="K232" s="14">
        <f t="shared" si="394"/>
        <v>12.728434827120266</v>
      </c>
      <c r="L232" s="71">
        <f t="shared" ref="L232:L235" si="775">IFERROR(I232/I220-1,0)</f>
        <v>1.4660773947707595E-2</v>
      </c>
      <c r="M232" s="71">
        <f t="shared" ref="M232:M235" si="776">IFERROR(G232/G220-1,0)</f>
        <v>5.6950247998128756E-2</v>
      </c>
      <c r="N232" s="71">
        <f t="shared" ref="N232:N235" si="777">IFERROR(J232/J220-1,0)</f>
        <v>0.12524026861008908</v>
      </c>
      <c r="O232" s="78">
        <f t="shared" si="335"/>
        <v>1893.3392896509999</v>
      </c>
      <c r="P232" s="78">
        <f t="shared" si="500"/>
        <v>0.64803379668148586</v>
      </c>
      <c r="Q232" s="14">
        <f>SUMIFS($O$3:$O232,$D$3:$D232,D232)</f>
        <v>4181.8853871280007</v>
      </c>
      <c r="R232" s="78">
        <f t="shared" ref="R232:R235" si="778">SUM(O221:O232)</f>
        <v>26859.860855859999</v>
      </c>
      <c r="S232" s="71">
        <f t="shared" ref="S232:S235" si="779">IFERROR(O232/O220-1,0)</f>
        <v>0.1034726028721531</v>
      </c>
      <c r="T232" s="71">
        <f t="shared" ref="T232:T235" si="780">IFERROR(Q232/Q220-1,0)</f>
        <v>0.12076295626835432</v>
      </c>
      <c r="U232" s="71">
        <f t="shared" ref="U232:U235" si="781">IFERROR(R232/R220-1,0)</f>
        <v>0.17841895338460834</v>
      </c>
      <c r="V232" s="78">
        <v>974.58086213600006</v>
      </c>
      <c r="W232" s="78">
        <f t="shared" ref="W232:W235" si="782">SUM(V221:V232)</f>
        <v>15556.020522792</v>
      </c>
      <c r="X232" s="182">
        <f t="shared" ref="X232" si="783">IFERROR(W232/W220-1,0)</f>
        <v>9.8986308245007537E-2</v>
      </c>
      <c r="Y232" s="182">
        <f t="shared" ref="Y232" si="784">IFERROR(V232/V220-1,0)</f>
        <v>-1.1959796716778381E-2</v>
      </c>
      <c r="Z232" s="248">
        <v>964.21226303499998</v>
      </c>
      <c r="AA232" s="78">
        <f t="shared" ref="AA232:AA235" si="785">SUM(Z221:Z232)</f>
        <v>11333.462303897</v>
      </c>
      <c r="AB232" s="182">
        <f t="shared" ref="AB232" si="786">IFERROR(AA232/AA220-1,0)</f>
        <v>0.30879847681605521</v>
      </c>
      <c r="AC232" s="71">
        <f t="shared" ref="AC232" si="787">IFERROR(Z232/Z220-1,0)</f>
        <v>0.19846313041159203</v>
      </c>
      <c r="AD232" s="78">
        <v>665.25097422700003</v>
      </c>
      <c r="AE232" s="78">
        <v>497.34374984999999</v>
      </c>
      <c r="AF232" s="71">
        <f t="shared" ref="AF232:AF235" si="788">IFERROR(AD232/AD220-1,0)</f>
        <v>6.625207717954118E-2</v>
      </c>
      <c r="AG232" s="71">
        <f t="shared" ref="AG232:AG235" si="789">IFERROR(AE232/AE220-1,0)</f>
        <v>0.27693839109180307</v>
      </c>
      <c r="AH232" s="78">
        <f t="shared" si="337"/>
        <v>683.29204039700005</v>
      </c>
      <c r="AI232" s="77">
        <f t="shared" si="338"/>
        <v>0.23387056804928397</v>
      </c>
      <c r="AJ232" s="78">
        <f t="shared" si="339"/>
        <v>82.60947037199999</v>
      </c>
      <c r="AK232" s="77">
        <f t="shared" si="340"/>
        <v>2.8274767771222752E-2</v>
      </c>
      <c r="AL232" s="78">
        <f t="shared" si="341"/>
        <v>359.80066432400002</v>
      </c>
      <c r="AM232" s="77">
        <f t="shared" si="342"/>
        <v>51.649849107996843</v>
      </c>
      <c r="AN232" s="77">
        <v>209.27574706799999</v>
      </c>
      <c r="AO232" s="77">
        <f t="shared" si="343"/>
        <v>30.04180322549924</v>
      </c>
      <c r="AP232" s="81">
        <f>SUMIFS($AO$3:$AO232,$D$3:$D232,D232)</f>
        <v>64.168827515165688</v>
      </c>
      <c r="AQ232" s="78">
        <v>30.900995959999999</v>
      </c>
      <c r="AR232" s="77">
        <f t="shared" si="344"/>
        <v>4.4358777981121111</v>
      </c>
      <c r="AS232" s="81">
        <f>SUMIFS($AR$3:$AR232,$D$3:$D232,D232)</f>
        <v>4.4358777981121111</v>
      </c>
      <c r="AT232" s="77">
        <f t="shared" si="508"/>
        <v>119.62392129600003</v>
      </c>
      <c r="AU232" s="80">
        <f t="shared" si="345"/>
        <v>240.17674302799998</v>
      </c>
      <c r="AV232" s="76">
        <f t="shared" si="346"/>
        <v>2908.4524072839999</v>
      </c>
      <c r="AW232" s="77">
        <f t="shared" si="347"/>
        <v>0.99547686263198976</v>
      </c>
      <c r="AX232" s="67">
        <f>SUMIFS($AV$3:$AV232,$D$3:$D232,D232)</f>
        <v>5375.9224270900004</v>
      </c>
      <c r="AY232" s="78">
        <f t="shared" ref="AY232:AY235" si="790">SUM(AV221:AV232)</f>
        <v>39400.785594071996</v>
      </c>
      <c r="AZ232" s="67">
        <f t="shared" si="398"/>
        <v>13.485718497642429</v>
      </c>
      <c r="BA232" s="263">
        <f t="shared" si="348"/>
        <v>2772.488546215</v>
      </c>
      <c r="BB232" s="263">
        <f t="shared" si="349"/>
        <v>0.94894047183208241</v>
      </c>
      <c r="BC232" s="263">
        <f t="shared" si="399"/>
        <v>36945.425850743995</v>
      </c>
      <c r="BD232" s="262">
        <f t="shared" si="400"/>
        <v>12.645321794639969</v>
      </c>
      <c r="BE232" s="261">
        <f t="shared" si="350"/>
        <v>2516.6240589200002</v>
      </c>
      <c r="BF232" s="261">
        <f t="shared" si="351"/>
        <v>0.86136565835620293</v>
      </c>
      <c r="BG232" s="260">
        <f t="shared" si="401"/>
        <v>33926.708064879007</v>
      </c>
      <c r="BH232" s="260">
        <f t="shared" si="402"/>
        <v>11.612104368383203</v>
      </c>
      <c r="BI232" s="71">
        <f t="shared" ref="BI232" si="791">IFERROR(AV232/AV220-1,0)</f>
        <v>2.2578759849287477E-2</v>
      </c>
      <c r="BJ232" s="71">
        <f t="shared" ref="BJ232" si="792">IFERROR(AX232/AX220-1,0)</f>
        <v>6.9527871483852755E-2</v>
      </c>
      <c r="BK232" s="71">
        <f t="shared" ref="BK232" si="793">IFERROR(AY232/AY220-1,0)</f>
        <v>2.5510238144059283E-2</v>
      </c>
      <c r="BL232" s="67">
        <f t="shared" si="352"/>
        <v>1448.1492592359998</v>
      </c>
      <c r="BM232" s="14">
        <f>SUMIFS($BL$3:$BL232,$D$3:$D232,D232)</f>
        <v>2826.4372838179997</v>
      </c>
      <c r="BN232" s="78">
        <f t="shared" ref="BN232:BN235" si="794">SUM(BL221:BL232)</f>
        <v>18033.143125331</v>
      </c>
      <c r="BO232" s="71">
        <f t="shared" ref="BO232" si="795">IFERROR(BL232/BL220-1,0)</f>
        <v>5.8443425250112924E-2</v>
      </c>
      <c r="BP232" s="71">
        <f t="shared" ref="BP232" si="796">IFERROR(BM232/BM220-1,0)</f>
        <v>7.2890250926049394E-2</v>
      </c>
      <c r="BQ232" s="71">
        <f t="shared" ref="BQ232" si="797">IFERROR(BN232/BN220-1,0)</f>
        <v>2.6309915936558737E-2</v>
      </c>
      <c r="BR232" s="78">
        <v>1023.73935282</v>
      </c>
      <c r="BS232" s="77">
        <f t="shared" si="515"/>
        <v>424.40990641599979</v>
      </c>
      <c r="BT232" s="67">
        <f t="shared" si="353"/>
        <v>274.60946757400001</v>
      </c>
      <c r="BU232" s="67">
        <f t="shared" si="354"/>
        <v>255.864487295</v>
      </c>
      <c r="BV232" s="78">
        <f t="shared" si="355"/>
        <v>36.729676932951158</v>
      </c>
      <c r="BW232" s="78">
        <f t="shared" si="356"/>
        <v>8.7574813475879573E-2</v>
      </c>
      <c r="BX232" s="78">
        <f t="shared" si="405"/>
        <v>3018.7177858649998</v>
      </c>
      <c r="BY232" s="67">
        <f t="shared" si="357"/>
        <v>304.45394862899997</v>
      </c>
      <c r="BZ232" s="67">
        <f t="shared" si="358"/>
        <v>547.137139488</v>
      </c>
      <c r="CA232" s="67">
        <f t="shared" si="359"/>
        <v>78.238105062000017</v>
      </c>
      <c r="CB232" s="76">
        <f t="shared" si="360"/>
        <v>110.58905746000028</v>
      </c>
      <c r="CC232" s="40">
        <f>SUMIFS($CB$3:$CB232,$D$3:$D232,D232)</f>
        <v>597.94531754700029</v>
      </c>
      <c r="CD232" s="76">
        <f t="shared" ref="CD232:CD235" si="798">SUM(CB221:CB232)</f>
        <v>-2212.5310966079992</v>
      </c>
      <c r="CE232" s="73">
        <f t="shared" ref="CE232" si="799">IFERROR(CB232/CB220-1,0)</f>
        <v>8.1114974581540071</v>
      </c>
      <c r="CF232" s="73">
        <f t="shared" ref="CF232" si="800">IFERROR(CC232/CC220-1,0)</f>
        <v>-0.30560876490490529</v>
      </c>
      <c r="CG232" s="73">
        <f t="shared" ref="CG232" si="801">IFERROR(CD232/CD220-1,0)</f>
        <v>-0.58809789560072612</v>
      </c>
      <c r="CH232" s="78">
        <f t="shared" si="361"/>
        <v>15.875201735761781</v>
      </c>
      <c r="CI232" s="78">
        <f t="shared" si="362"/>
        <v>3.7851349290090049E-2</v>
      </c>
      <c r="CJ232" s="14">
        <f t="shared" si="406"/>
        <v>-327.12354264265701</v>
      </c>
      <c r="CK232" s="264">
        <f t="shared" si="407"/>
        <v>-0.7572836705221625</v>
      </c>
      <c r="CL232" s="82">
        <f t="shared" si="363"/>
        <v>366.45354475500028</v>
      </c>
      <c r="CM232" s="82">
        <f t="shared" si="364"/>
        <v>0.12542616276596963</v>
      </c>
      <c r="CN232" s="40">
        <f t="shared" si="365"/>
        <v>704.32763323999984</v>
      </c>
      <c r="CO232" s="40">
        <f>SUMIFS($CN$3:$CN232,$D$3:$D232,D232)</f>
        <v>854.7386685099998</v>
      </c>
      <c r="CP232" s="76">
        <f t="shared" ref="CP232:CP235" si="802">SUM(CN221:CN232)</f>
        <v>8123.8609302329996</v>
      </c>
      <c r="CQ232" s="73">
        <f t="shared" ref="CQ232" si="803">IFERROR(CN232/CN220-1,0)</f>
        <v>1.741874295825486</v>
      </c>
      <c r="CR232" s="73">
        <f t="shared" ref="CR232" si="804">IFERROR(CO232/CO220-1,0)</f>
        <v>0.40563820915084059</v>
      </c>
      <c r="CS232" s="73">
        <f t="shared" ref="CS232" si="805">IFERROR(CP232/CP220-1,0)</f>
        <v>-7.6725260675831519E-2</v>
      </c>
      <c r="CT232" s="76">
        <f t="shared" si="366"/>
        <v>101.10713955402767</v>
      </c>
      <c r="CU232" s="76">
        <f t="shared" si="367"/>
        <v>0.24107042661135281</v>
      </c>
      <c r="CV232" s="76">
        <f t="shared" si="368"/>
        <v>0.29255165598296629</v>
      </c>
      <c r="CW232" s="40">
        <f t="shared" si="409"/>
        <v>1194.7467412946628</v>
      </c>
      <c r="CX232" s="267">
        <f t="shared" si="410"/>
        <v>2.7805562748881067</v>
      </c>
      <c r="CY232" s="78">
        <v>663.25689123699999</v>
      </c>
      <c r="CZ232" s="77">
        <f t="shared" si="369"/>
        <v>95.2113816037361</v>
      </c>
      <c r="DA232" s="67">
        <f t="shared" si="411"/>
        <v>926.41725765913588</v>
      </c>
      <c r="DB232" s="77">
        <v>137.67080992699999</v>
      </c>
      <c r="DC232" s="77">
        <f t="shared" si="370"/>
        <v>19.762822207860374</v>
      </c>
      <c r="DD232" s="77">
        <f t="shared" si="522"/>
        <v>41.07074200299985</v>
      </c>
      <c r="DE232" s="77">
        <f t="shared" si="372"/>
        <v>5.895757950291566</v>
      </c>
      <c r="DF232" s="82">
        <f t="shared" si="770"/>
        <v>3612.7800405239996</v>
      </c>
      <c r="DG232" s="82">
        <f t="shared" si="771"/>
        <v>1.2365472892433427</v>
      </c>
      <c r="DH232" s="76">
        <f t="shared" si="375"/>
        <v>-593.73857577999956</v>
      </c>
      <c r="DI232" s="40">
        <f>SUMIFS($DH$3:$DH232,$D$3:$D232,D232)</f>
        <v>-256.79335096299957</v>
      </c>
      <c r="DJ232" s="76">
        <f t="shared" ref="DJ232:DJ235" si="806">SUM(DH221:DH232)</f>
        <v>-10336.392026840998</v>
      </c>
      <c r="DK232" s="76">
        <f t="shared" si="376"/>
        <v>-85.231937818265891</v>
      </c>
      <c r="DL232" s="76">
        <f t="shared" ref="DL232:DL235" si="807">SUM(DK221:DK232)</f>
        <v>-1521.8702839373198</v>
      </c>
      <c r="DM232" s="73">
        <f t="shared" ref="DM232" si="808">IFERROR(DH232/DH220-1,0)</f>
        <v>1.4259888144161086</v>
      </c>
      <c r="DN232" s="73">
        <f t="shared" ref="DN232" si="809">IFERROR(DI232/DI220-1,0)</f>
        <v>-2.0148790499415061</v>
      </c>
      <c r="DO232" s="73">
        <f t="shared" ref="DO232" si="810">IFERROR(DJ232/DJ220-1,0)</f>
        <v>-0.27056770287072185</v>
      </c>
      <c r="DP232" s="77">
        <f t="shared" si="377"/>
        <v>-0.20321907732126274</v>
      </c>
      <c r="DQ232" s="264">
        <f t="shared" si="413"/>
        <v>-3.5378399454102691</v>
      </c>
      <c r="DR232" s="82">
        <f t="shared" si="772"/>
        <v>-337.87408848499956</v>
      </c>
      <c r="DS232" s="82">
        <f t="shared" ref="DS232:DS235" si="811">SUM(DR221:DR232)</f>
        <v>-7317.6742409759991</v>
      </c>
      <c r="DT232" s="81">
        <f t="shared" si="773"/>
        <v>-0.11564426384538316</v>
      </c>
      <c r="DU232" s="264">
        <f t="shared" si="415"/>
        <v>-2.504622519153501</v>
      </c>
      <c r="DV232" s="70">
        <v>1465.8948889220001</v>
      </c>
      <c r="DW232" s="70">
        <v>1608.9617456579999</v>
      </c>
      <c r="DX232" s="217">
        <v>119.1</v>
      </c>
      <c r="DY232" s="218">
        <f t="shared" si="380"/>
        <v>2534.8794834122591</v>
      </c>
      <c r="DZ232" s="218">
        <f t="shared" si="416"/>
        <v>32865.180011861099</v>
      </c>
      <c r="EA232" s="71">
        <f t="shared" si="492"/>
        <v>6.4749028618731108E-2</v>
      </c>
      <c r="EB232" s="219">
        <f t="shared" si="381"/>
        <v>1589.7055328723761</v>
      </c>
      <c r="EC232" s="219">
        <f t="shared" si="417"/>
        <v>23756.464507707249</v>
      </c>
      <c r="ED232" s="71">
        <f t="shared" si="493"/>
        <v>0.11559862245851082</v>
      </c>
      <c r="EE232" s="219">
        <f t="shared" si="382"/>
        <v>2442.025530884971</v>
      </c>
      <c r="EF232" s="219">
        <f t="shared" si="418"/>
        <v>34796.420791985358</v>
      </c>
      <c r="EG232" s="71">
        <f t="shared" si="494"/>
        <v>-3.0987585038553811E-2</v>
      </c>
      <c r="EH232" s="219">
        <f t="shared" si="383"/>
        <v>591.37500691855575</v>
      </c>
      <c r="EI232" s="219">
        <f t="shared" si="419"/>
        <v>7161.0808648065249</v>
      </c>
      <c r="EJ232" s="74">
        <f t="shared" si="495"/>
        <v>-0.12860459900469867</v>
      </c>
    </row>
    <row r="233" spans="1:140">
      <c r="A233" s="192">
        <v>44621</v>
      </c>
      <c r="B233" s="191">
        <f t="shared" si="330"/>
        <v>3</v>
      </c>
      <c r="C233" t="str">
        <f t="shared" si="435"/>
        <v>Marzo</v>
      </c>
      <c r="D233">
        <f t="shared" si="496"/>
        <v>2022</v>
      </c>
      <c r="E233" s="65">
        <f t="shared" si="437"/>
        <v>292166.75107789051</v>
      </c>
      <c r="F233" s="65">
        <f t="shared" si="333"/>
        <v>6962.944130434782</v>
      </c>
      <c r="G233" s="40">
        <f t="shared" si="334"/>
        <v>3265.4024512279998</v>
      </c>
      <c r="H233" s="78">
        <f t="shared" si="497"/>
        <v>1.1176502593744682</v>
      </c>
      <c r="I233" s="14">
        <f>SUMIFS($G$3:$G233,$D$3:$D233,D233)</f>
        <v>9239.2701958649996</v>
      </c>
      <c r="J233" s="14">
        <f t="shared" si="774"/>
        <v>37718.011125641002</v>
      </c>
      <c r="K233" s="14">
        <f t="shared" si="394"/>
        <v>12.909754784378435</v>
      </c>
      <c r="L233" s="71">
        <f t="shared" si="775"/>
        <v>7.1443648626313472E-2</v>
      </c>
      <c r="M233" s="71">
        <f t="shared" si="776"/>
        <v>0.19364956666290056</v>
      </c>
      <c r="N233" s="71">
        <f t="shared" si="777"/>
        <v>0.14083796418349182</v>
      </c>
      <c r="O233" s="78">
        <f t="shared" si="335"/>
        <v>2252.6018098459999</v>
      </c>
      <c r="P233" s="78">
        <f t="shared" si="500"/>
        <v>0.77099868535193627</v>
      </c>
      <c r="Q233" s="14">
        <f>SUMIFS($O$3:$O233,$D$3:$D233,D233)</f>
        <v>6434.4871969740007</v>
      </c>
      <c r="R233" s="78">
        <f t="shared" si="778"/>
        <v>27151.360128356002</v>
      </c>
      <c r="S233" s="71">
        <f t="shared" si="779"/>
        <v>0.14864050550355068</v>
      </c>
      <c r="T233" s="71">
        <f t="shared" si="780"/>
        <v>0.13036714036436159</v>
      </c>
      <c r="U233" s="71">
        <f t="shared" si="781"/>
        <v>0.1762020827830062</v>
      </c>
      <c r="V233" s="78">
        <v>1286.6640075509999</v>
      </c>
      <c r="W233" s="78">
        <f t="shared" si="782"/>
        <v>15735.079739479999</v>
      </c>
      <c r="X233" s="182">
        <f t="shared" ref="X233:X235" si="812">IFERROR(W233/W221-1,0)</f>
        <v>0.10107992420259237</v>
      </c>
      <c r="Y233" s="182">
        <f t="shared" ref="Y233:Y235" si="813">IFERROR(V233/V221-1,0)</f>
        <v>0.16166345447863617</v>
      </c>
      <c r="Z233" s="248">
        <v>942.11963164299993</v>
      </c>
      <c r="AA233" s="78">
        <f t="shared" si="785"/>
        <v>11430.639876224001</v>
      </c>
      <c r="AB233" s="182">
        <f t="shared" ref="AB233:AB235" si="814">IFERROR(AA233/AA221-1,0)</f>
        <v>0.29743443283385962</v>
      </c>
      <c r="AC233" s="71">
        <f t="shared" ref="AC233:AC235" si="815">IFERROR(Z233/Z221-1,0)</f>
        <v>0.11501093034197818</v>
      </c>
      <c r="AD233" s="78">
        <v>630.48197051099999</v>
      </c>
      <c r="AE233" s="78">
        <v>551.43936583200002</v>
      </c>
      <c r="AF233" s="71">
        <f t="shared" si="788"/>
        <v>5.8645030344832705E-2</v>
      </c>
      <c r="AG233" s="71">
        <f t="shared" si="789"/>
        <v>0.30972498863210296</v>
      </c>
      <c r="AH233" s="78">
        <f t="shared" si="337"/>
        <v>303.34954659200002</v>
      </c>
      <c r="AI233" s="77">
        <f t="shared" si="338"/>
        <v>0.10382753871645313</v>
      </c>
      <c r="AJ233" s="78">
        <f t="shared" si="339"/>
        <v>155.175735468</v>
      </c>
      <c r="AK233" s="77">
        <f t="shared" si="340"/>
        <v>5.3112044712654773E-2</v>
      </c>
      <c r="AL233" s="78">
        <f t="shared" si="341"/>
        <v>554.27535932199999</v>
      </c>
      <c r="AM233" s="77">
        <f t="shared" si="342"/>
        <v>79.603591374413298</v>
      </c>
      <c r="AN233" s="77">
        <v>188.70709296199999</v>
      </c>
      <c r="AO233" s="77">
        <f t="shared" si="343"/>
        <v>27.101623885960535</v>
      </c>
      <c r="AP233" s="81">
        <f>SUMIFS($AO$3:$AO233,$D$3:$D233,D233)</f>
        <v>91.270451401126223</v>
      </c>
      <c r="AQ233" s="78">
        <v>198.43704666799999</v>
      </c>
      <c r="AR233" s="77">
        <f t="shared" si="344"/>
        <v>28.499014633858501</v>
      </c>
      <c r="AS233" s="81">
        <f>SUMIFS($AR$3:$AR233,$D$3:$D233,D233)</f>
        <v>32.93489243197061</v>
      </c>
      <c r="AT233" s="77">
        <f t="shared" si="508"/>
        <v>167.131219692</v>
      </c>
      <c r="AU233" s="80">
        <f t="shared" si="345"/>
        <v>387.14413962999998</v>
      </c>
      <c r="AV233" s="76">
        <f t="shared" si="346"/>
        <v>3906.5423582769995</v>
      </c>
      <c r="AW233" s="77">
        <f t="shared" si="347"/>
        <v>1.3370934043194842</v>
      </c>
      <c r="AX233" s="67">
        <f>SUMIFS($AV$3:$AV233,$D$3:$D233,D233)</f>
        <v>9282.4647853669994</v>
      </c>
      <c r="AY233" s="78">
        <f t="shared" si="790"/>
        <v>40022.399767358002</v>
      </c>
      <c r="AZ233" s="67">
        <f t="shared" si="398"/>
        <v>13.698478563937682</v>
      </c>
      <c r="BA233" s="263">
        <f t="shared" si="348"/>
        <v>3516.1274818689994</v>
      </c>
      <c r="BB233" s="263">
        <f t="shared" si="349"/>
        <v>1.2034659895066615</v>
      </c>
      <c r="BC233" s="263">
        <f t="shared" si="399"/>
        <v>37514.347988561</v>
      </c>
      <c r="BD233" s="262">
        <f t="shared" si="400"/>
        <v>12.840046942425637</v>
      </c>
      <c r="BE233" s="261">
        <f t="shared" si="350"/>
        <v>2959.3893553699995</v>
      </c>
      <c r="BF233" s="261">
        <f t="shared" si="351"/>
        <v>1.0129110668657288</v>
      </c>
      <c r="BG233" s="260">
        <f t="shared" si="401"/>
        <v>34420.180759964001</v>
      </c>
      <c r="BH233" s="260">
        <f t="shared" si="402"/>
        <v>11.78100541316822</v>
      </c>
      <c r="BI233" s="71">
        <f t="shared" ref="BI233:BI235" si="816">IFERROR(AV233/AV221-1,0)</f>
        <v>0.18923219573754646</v>
      </c>
      <c r="BJ233" s="71">
        <f t="shared" ref="BJ233:BJ235" si="817">IFERROR(AX233/AX221-1,0)</f>
        <v>0.11683896270421013</v>
      </c>
      <c r="BK233" s="71">
        <f t="shared" ref="BK233:BK235" si="818">IFERROR(AY233/AY221-1,0)</f>
        <v>3.9920100349893684E-2</v>
      </c>
      <c r="BL233" s="67">
        <f t="shared" si="352"/>
        <v>1444.4326760119998</v>
      </c>
      <c r="BM233" s="14">
        <f>SUMIFS($BL$3:$BL233,$D$3:$D233,D233)</f>
        <v>4270.8699598299991</v>
      </c>
      <c r="BN233" s="78">
        <f t="shared" si="794"/>
        <v>18116.098502027999</v>
      </c>
      <c r="BO233" s="71">
        <f t="shared" ref="BO233:BO235" si="819">IFERROR(BL233/BL221-1,0)</f>
        <v>6.0930414880025818E-2</v>
      </c>
      <c r="BP233" s="71">
        <f t="shared" ref="BP233:BP235" si="820">IFERROR(BM233/BM221-1,0)</f>
        <v>6.8815304098707175E-2</v>
      </c>
      <c r="BQ233" s="71">
        <f t="shared" ref="BQ233:BQ235" si="821">IFERROR(BN233/BN221-1,0)</f>
        <v>3.1061100930574792E-2</v>
      </c>
      <c r="BR233" s="78">
        <v>1072.469851733</v>
      </c>
      <c r="BS233" s="77">
        <f t="shared" si="515"/>
        <v>371.96282427899973</v>
      </c>
      <c r="BT233" s="67">
        <f t="shared" si="353"/>
        <v>541.94908631199996</v>
      </c>
      <c r="BU233" s="67">
        <f t="shared" si="354"/>
        <v>556.73812649899992</v>
      </c>
      <c r="BV233" s="78">
        <f t="shared" si="355"/>
        <v>79.957287617103987</v>
      </c>
      <c r="BW233" s="78">
        <f t="shared" si="356"/>
        <v>0.19055492264093243</v>
      </c>
      <c r="BX233" s="78">
        <f t="shared" si="405"/>
        <v>3094.1672285969998</v>
      </c>
      <c r="BY233" s="67">
        <f t="shared" si="357"/>
        <v>367.91253187000001</v>
      </c>
      <c r="BZ233" s="67">
        <f t="shared" si="358"/>
        <v>668.74631575399997</v>
      </c>
      <c r="CA233" s="67">
        <f t="shared" si="359"/>
        <v>326.76362183000003</v>
      </c>
      <c r="CB233" s="76">
        <f t="shared" si="360"/>
        <v>-641.1399070489997</v>
      </c>
      <c r="CC233" s="40">
        <f>SUMIFS($CB$3:$CB233,$D$3:$D233,D233)</f>
        <v>-43.194589501999417</v>
      </c>
      <c r="CD233" s="76">
        <f t="shared" si="798"/>
        <v>-2304.3886417169992</v>
      </c>
      <c r="CE233" s="73">
        <f t="shared" ref="CE233:CE235" si="822">IFERROR(CB233/CB221-1,0)</f>
        <v>0.1672319220019558</v>
      </c>
      <c r="CF233" s="73">
        <f t="shared" ref="CF233:CF235" si="823">IFERROR(CC233/CC221-1,0)</f>
        <v>-1.1385219493925349</v>
      </c>
      <c r="CG233" s="73">
        <f t="shared" ref="CG233:CG235" si="824">IFERROR(CD233/CD221-1,0)</f>
        <v>-0.57517785876170624</v>
      </c>
      <c r="CH233" s="78">
        <f t="shared" si="361"/>
        <v>-92.078852714988741</v>
      </c>
      <c r="CI233" s="78">
        <f t="shared" si="362"/>
        <v>-0.21944314494501613</v>
      </c>
      <c r="CJ233" s="14">
        <f t="shared" si="406"/>
        <v>-335.21103551015653</v>
      </c>
      <c r="CK233" s="264">
        <f t="shared" si="407"/>
        <v>-0.78872377955924844</v>
      </c>
      <c r="CL233" s="82">
        <f t="shared" si="363"/>
        <v>-84.401780549999785</v>
      </c>
      <c r="CM233" s="82">
        <f t="shared" si="364"/>
        <v>-2.888822230408367E-2</v>
      </c>
      <c r="CN233" s="40">
        <f t="shared" si="365"/>
        <v>782.70984796899972</v>
      </c>
      <c r="CO233" s="40">
        <f>SUMIFS($CN$3:$CN233,$D$3:$D233,D233)</f>
        <v>1637.4485164789994</v>
      </c>
      <c r="CP233" s="76">
        <f t="shared" si="802"/>
        <v>8357.2040744119986</v>
      </c>
      <c r="CQ233" s="73">
        <f t="shared" ref="CQ233:CQ235" si="825">IFERROR(CN233/CN221-1,0)</f>
        <v>0.42474933877353638</v>
      </c>
      <c r="CR233" s="73">
        <f t="shared" ref="CR233:CR235" si="826">IFERROR(CO233/CO221-1,0)</f>
        <v>0.41470906308853639</v>
      </c>
      <c r="CS233" s="73">
        <f t="shared" ref="CS233:CS235" si="827">IFERROR(CP233/CP221-1,0)</f>
        <v>1.1605562890773857E-2</v>
      </c>
      <c r="CT233" s="76">
        <f t="shared" si="366"/>
        <v>112.41076092335751</v>
      </c>
      <c r="CU233" s="76">
        <f t="shared" si="367"/>
        <v>0.267898330347772</v>
      </c>
      <c r="CV233" s="76">
        <f t="shared" si="368"/>
        <v>0.56044998633073828</v>
      </c>
      <c r="CW233" s="40">
        <f t="shared" si="409"/>
        <v>1223.1532455670572</v>
      </c>
      <c r="CX233" s="267">
        <f t="shared" si="410"/>
        <v>2.860422701618091</v>
      </c>
      <c r="CY233" s="78">
        <v>666.28725067300002</v>
      </c>
      <c r="CZ233" s="77">
        <f t="shared" si="369"/>
        <v>95.690449067468748</v>
      </c>
      <c r="DA233" s="67">
        <f t="shared" si="411"/>
        <v>950.81820990499682</v>
      </c>
      <c r="DB233" s="77">
        <v>294.49399879043688</v>
      </c>
      <c r="DC233" s="77">
        <f t="shared" si="370"/>
        <v>42.294465282755041</v>
      </c>
      <c r="DD233" s="77">
        <f t="shared" si="522"/>
        <v>116.42259729599971</v>
      </c>
      <c r="DE233" s="77">
        <f t="shared" si="372"/>
        <v>16.720311855888756</v>
      </c>
      <c r="DF233" s="82">
        <f t="shared" si="770"/>
        <v>4689.2522062459993</v>
      </c>
      <c r="DG233" s="82">
        <f t="shared" si="771"/>
        <v>1.6049917346672562</v>
      </c>
      <c r="DH233" s="76">
        <f t="shared" si="375"/>
        <v>-1423.8497550179995</v>
      </c>
      <c r="DI233" s="40">
        <f>SUMIFS($DH$3:$DH233,$D$3:$D233,D233)</f>
        <v>-1680.6431059809991</v>
      </c>
      <c r="DJ233" s="76">
        <f t="shared" si="806"/>
        <v>-10661.592716129</v>
      </c>
      <c r="DK233" s="76">
        <f t="shared" si="376"/>
        <v>-204.48961363834627</v>
      </c>
      <c r="DL233" s="76">
        <f t="shared" si="807"/>
        <v>-1558.3642810772137</v>
      </c>
      <c r="DM233" s="73">
        <f t="shared" ref="DM233:DM235" si="828">IFERROR(DH233/DH221-1,0)</f>
        <v>0.29600051502516833</v>
      </c>
      <c r="DN233" s="73">
        <f t="shared" ref="DN233:DN235" si="829">IFERROR(DI233/DI221-1,0)</f>
        <v>0.98746722525998609</v>
      </c>
      <c r="DO233" s="73">
        <f t="shared" ref="DO233:DO235" si="830">IFERROR(DJ233/DJ221-1,0)</f>
        <v>-0.22096770344883143</v>
      </c>
      <c r="DP233" s="77">
        <f t="shared" si="377"/>
        <v>-0.4873414752927881</v>
      </c>
      <c r="DQ233" s="264">
        <f t="shared" si="413"/>
        <v>-3.6491464811773398</v>
      </c>
      <c r="DR233" s="82">
        <f t="shared" si="772"/>
        <v>-867.11162851899962</v>
      </c>
      <c r="DS233" s="82">
        <f t="shared" si="811"/>
        <v>-7567.4254875320003</v>
      </c>
      <c r="DT233" s="81">
        <f t="shared" si="773"/>
        <v>-0.29678655265185566</v>
      </c>
      <c r="DU233" s="264">
        <f t="shared" si="415"/>
        <v>-2.590104951919924</v>
      </c>
      <c r="DV233" s="70">
        <v>1538.7655230840001</v>
      </c>
      <c r="DW233" s="70">
        <v>1684.951157517</v>
      </c>
      <c r="DX233" s="217">
        <v>120.1</v>
      </c>
      <c r="DY233" s="218">
        <f t="shared" si="380"/>
        <v>2718.9029568925898</v>
      </c>
      <c r="DZ233" s="218">
        <f t="shared" si="416"/>
        <v>33076.616586488795</v>
      </c>
      <c r="EA233" s="71">
        <f t="shared" si="492"/>
        <v>7.3319381978668607E-2</v>
      </c>
      <c r="EB233" s="219">
        <f t="shared" si="381"/>
        <v>1875.6051705628643</v>
      </c>
      <c r="EC233" s="219">
        <f t="shared" si="417"/>
        <v>23834.542146326938</v>
      </c>
      <c r="ED233" s="71">
        <f t="shared" si="493"/>
        <v>0.10734863203654377</v>
      </c>
      <c r="EE233" s="219">
        <f t="shared" si="382"/>
        <v>3252.7413474412988</v>
      </c>
      <c r="EF233" s="219">
        <f t="shared" si="418"/>
        <v>35038.228880956442</v>
      </c>
      <c r="EG233" s="71">
        <f t="shared" si="494"/>
        <v>-2.3924046563385759E-2</v>
      </c>
      <c r="EH233" s="219">
        <f t="shared" si="383"/>
        <v>651.71511071523707</v>
      </c>
      <c r="EI233" s="219">
        <f t="shared" si="419"/>
        <v>7309.2517923961877</v>
      </c>
      <c r="EJ233" s="74">
        <f t="shared" si="495"/>
        <v>-5.0848835383131563E-2</v>
      </c>
    </row>
    <row r="234" spans="1:140">
      <c r="A234" s="192">
        <v>44652</v>
      </c>
      <c r="B234" s="191">
        <f t="shared" si="330"/>
        <v>4</v>
      </c>
      <c r="C234" t="str">
        <f t="shared" si="435"/>
        <v>Abril</v>
      </c>
      <c r="D234">
        <f t="shared" si="496"/>
        <v>2022</v>
      </c>
      <c r="E234" s="65">
        <f t="shared" si="437"/>
        <v>292166.75107789051</v>
      </c>
      <c r="F234" s="65">
        <f t="shared" si="333"/>
        <v>6851.9389473684205</v>
      </c>
      <c r="G234" s="40">
        <f t="shared" si="334"/>
        <v>3956.124359425</v>
      </c>
      <c r="H234" s="78">
        <f t="shared" si="497"/>
        <v>1.354063850465419</v>
      </c>
      <c r="I234" s="14">
        <f>SUMIFS($G$3:$G234,$D$3:$D234,D234)</f>
        <v>13195.39455529</v>
      </c>
      <c r="J234" s="14">
        <f t="shared" si="774"/>
        <v>38539.256305063995</v>
      </c>
      <c r="K234" s="14">
        <f t="shared" si="394"/>
        <v>13.190842613980253</v>
      </c>
      <c r="L234" s="71">
        <f t="shared" si="775"/>
        <v>0.12224089964648033</v>
      </c>
      <c r="M234" s="71">
        <f t="shared" si="776"/>
        <v>0.26197028091604979</v>
      </c>
      <c r="N234" s="71">
        <f t="shared" si="777"/>
        <v>0.116155651040315</v>
      </c>
      <c r="O234" s="78">
        <f t="shared" si="335"/>
        <v>3116.3321059039999</v>
      </c>
      <c r="P234" s="78">
        <f t="shared" si="500"/>
        <v>1.0666279083458055</v>
      </c>
      <c r="Q234" s="14">
        <f>SUMIFS($O$3:$O234,$D$3:$D234,D234)</f>
        <v>9550.8193028780006</v>
      </c>
      <c r="R234" s="78">
        <f t="shared" si="778"/>
        <v>27891.273938730999</v>
      </c>
      <c r="S234" s="71">
        <f t="shared" si="779"/>
        <v>0.31135672190669283</v>
      </c>
      <c r="T234" s="71">
        <f t="shared" si="780"/>
        <v>0.18367205205524995</v>
      </c>
      <c r="U234" s="71">
        <f t="shared" si="781"/>
        <v>0.14380850501030418</v>
      </c>
      <c r="V234" s="23">
        <v>2190.0316200099996</v>
      </c>
      <c r="W234" s="78">
        <f t="shared" si="782"/>
        <v>16274.023797440997</v>
      </c>
      <c r="X234" s="182">
        <f t="shared" si="812"/>
        <v>6.5348025751158945E-2</v>
      </c>
      <c r="Y234" s="182">
        <f t="shared" si="813"/>
        <v>0.32641761124538426</v>
      </c>
      <c r="Z234" s="23">
        <v>902.85513617200002</v>
      </c>
      <c r="AA234" s="78">
        <f t="shared" si="785"/>
        <v>11609.617220780001</v>
      </c>
      <c r="AB234" s="182">
        <f t="shared" si="814"/>
        <v>0.26823458887306995</v>
      </c>
      <c r="AC234" s="71">
        <f t="shared" si="815"/>
        <v>0.24724801151372144</v>
      </c>
      <c r="AD234" s="78">
        <v>719.85358656599999</v>
      </c>
      <c r="AE234" s="78">
        <v>495.49711589100002</v>
      </c>
      <c r="AF234" s="71">
        <f t="shared" si="788"/>
        <v>5.4633690101393295E-2</v>
      </c>
      <c r="AG234" s="71">
        <f t="shared" si="789"/>
        <v>0.28638987960649365</v>
      </c>
      <c r="AH234" s="78">
        <f t="shared" si="337"/>
        <v>243.23236706700001</v>
      </c>
      <c r="AI234" s="77">
        <f t="shared" si="338"/>
        <v>8.3251213962452289E-2</v>
      </c>
      <c r="AJ234" s="78">
        <f t="shared" si="339"/>
        <v>103.43830642099998</v>
      </c>
      <c r="AK234" s="77">
        <f t="shared" si="340"/>
        <v>3.5403859624473052E-2</v>
      </c>
      <c r="AL234" s="78">
        <f t="shared" si="341"/>
        <v>493.12158003299999</v>
      </c>
      <c r="AM234" s="77">
        <f t="shared" si="342"/>
        <v>71.968180659635038</v>
      </c>
      <c r="AN234" s="77">
        <v>184.82243183899999</v>
      </c>
      <c r="AO234" s="77">
        <f t="shared" si="343"/>
        <v>26.973741777133544</v>
      </c>
      <c r="AP234" s="81">
        <f>SUMIFS($AO$3:$AO234,$D$3:$D234,D234)</f>
        <v>118.24419317825976</v>
      </c>
      <c r="AQ234" s="78">
        <v>50.474643804000003</v>
      </c>
      <c r="AR234" s="77">
        <f t="shared" si="344"/>
        <v>7.3664759992331028</v>
      </c>
      <c r="AS234" s="81">
        <f>SUMIFS($AR$3:$AR234,$D$3:$D234,D234)</f>
        <v>40.301368431203713</v>
      </c>
      <c r="AT234" s="77">
        <f t="shared" si="508"/>
        <v>257.82450439000002</v>
      </c>
      <c r="AU234" s="80">
        <f t="shared" si="345"/>
        <v>235.297075643</v>
      </c>
      <c r="AV234" s="76">
        <f t="shared" si="346"/>
        <v>3197.4985246199999</v>
      </c>
      <c r="AW234" s="77">
        <f t="shared" si="347"/>
        <v>1.0944087624014271</v>
      </c>
      <c r="AX234" s="67">
        <f>SUMIFS($AV$3:$AV234,$D$3:$D234,D234)</f>
        <v>12479.963309986999</v>
      </c>
      <c r="AY234" s="78">
        <f t="shared" si="790"/>
        <v>40176.270392854007</v>
      </c>
      <c r="AZ234" s="67">
        <f t="shared" si="398"/>
        <v>13.751143908275576</v>
      </c>
      <c r="BA234" s="263">
        <f t="shared" si="348"/>
        <v>2964.5099955119999</v>
      </c>
      <c r="BB234" s="263">
        <f t="shared" si="349"/>
        <v>1.0146637098763072</v>
      </c>
      <c r="BC234" s="263">
        <f t="shared" si="399"/>
        <v>37637.724600980997</v>
      </c>
      <c r="BD234" s="262">
        <f t="shared" si="400"/>
        <v>12.882275091920684</v>
      </c>
      <c r="BE234" s="261">
        <f t="shared" si="350"/>
        <v>2612.7492982660001</v>
      </c>
      <c r="BF234" s="261">
        <f t="shared" si="351"/>
        <v>0.89426647235757895</v>
      </c>
      <c r="BG234" s="260">
        <f t="shared" si="401"/>
        <v>34510.295970997999</v>
      </c>
      <c r="BH234" s="260">
        <f t="shared" si="402"/>
        <v>11.811849173007948</v>
      </c>
      <c r="BI234" s="71">
        <f t="shared" si="816"/>
        <v>5.0555005603768466E-2</v>
      </c>
      <c r="BJ234" s="71">
        <f t="shared" si="817"/>
        <v>9.9072014952900078E-2</v>
      </c>
      <c r="BK234" s="71">
        <f t="shared" si="818"/>
        <v>5.3743106280614406E-2</v>
      </c>
      <c r="BL234" s="67">
        <f t="shared" si="352"/>
        <v>1442.9756117459997</v>
      </c>
      <c r="BM234" s="14">
        <f>SUMIFS($BL$3:$BL234,$D$3:$D234,D234)</f>
        <v>5713.8455715759992</v>
      </c>
      <c r="BN234" s="78">
        <f t="shared" si="794"/>
        <v>18210.069781154998</v>
      </c>
      <c r="BO234" s="71">
        <f t="shared" si="819"/>
        <v>6.9659731147461157E-2</v>
      </c>
      <c r="BP234" s="71">
        <f t="shared" si="820"/>
        <v>6.9028430002145535E-2</v>
      </c>
      <c r="BQ234" s="71">
        <f t="shared" si="821"/>
        <v>3.3989614667888857E-2</v>
      </c>
      <c r="BR234" s="78">
        <v>1021.655786602</v>
      </c>
      <c r="BS234" s="77">
        <f t="shared" si="515"/>
        <v>421.31982514399965</v>
      </c>
      <c r="BT234" s="67">
        <f t="shared" si="353"/>
        <v>308.53645900200007</v>
      </c>
      <c r="BU234" s="67">
        <f t="shared" si="354"/>
        <v>351.76069724599995</v>
      </c>
      <c r="BV234" s="78">
        <f t="shared" si="355"/>
        <v>51.337395144347916</v>
      </c>
      <c r="BW234" s="78">
        <f t="shared" si="356"/>
        <v>0.12039723751872844</v>
      </c>
      <c r="BX234" s="78">
        <f t="shared" si="405"/>
        <v>3127.4286299829996</v>
      </c>
      <c r="BY234" s="67">
        <f t="shared" si="357"/>
        <v>445.04071703399995</v>
      </c>
      <c r="BZ234" s="67">
        <f t="shared" si="358"/>
        <v>546.71720772499998</v>
      </c>
      <c r="CA234" s="67">
        <f t="shared" si="359"/>
        <v>102.467831867</v>
      </c>
      <c r="CB234" s="76">
        <f t="shared" si="360"/>
        <v>758.62583480500007</v>
      </c>
      <c r="CC234" s="40">
        <f>SUMIFS($CB$3:$CB234,$D$3:$D234,D234)</f>
        <v>715.43124530300065</v>
      </c>
      <c r="CD234" s="76">
        <f t="shared" si="798"/>
        <v>-1637.0140877899994</v>
      </c>
      <c r="CE234" s="73">
        <f t="shared" si="822"/>
        <v>7.3135910806474751</v>
      </c>
      <c r="CF234" s="73">
        <f t="shared" si="823"/>
        <v>0.77492822519353566</v>
      </c>
      <c r="CG234" s="73">
        <f t="shared" si="824"/>
        <v>-0.54510054967640786</v>
      </c>
      <c r="CH234" s="78">
        <f t="shared" si="361"/>
        <v>110.71695773009779</v>
      </c>
      <c r="CI234" s="78">
        <f t="shared" si="362"/>
        <v>0.25965508806399173</v>
      </c>
      <c r="CJ234" s="14">
        <f t="shared" si="406"/>
        <v>-238.72818434647192</v>
      </c>
      <c r="CK234" s="264">
        <f t="shared" si="407"/>
        <v>-0.56030129429531761</v>
      </c>
      <c r="CL234" s="82">
        <f t="shared" si="363"/>
        <v>1110.3865320509999</v>
      </c>
      <c r="CM234" s="82">
        <f t="shared" si="364"/>
        <v>0.38005232558272012</v>
      </c>
      <c r="CN234" s="40">
        <f t="shared" si="365"/>
        <v>635.54538233499989</v>
      </c>
      <c r="CO234" s="40">
        <f>SUMIFS($CN$3:$CN234,$D$3:$D234,D234)</f>
        <v>2272.9938988139993</v>
      </c>
      <c r="CP234" s="76">
        <f t="shared" si="802"/>
        <v>8420.633531342999</v>
      </c>
      <c r="CQ234" s="73">
        <f t="shared" si="825"/>
        <v>0.11086818967014267</v>
      </c>
      <c r="CR234" s="73">
        <f t="shared" si="826"/>
        <v>0.31420253662813935</v>
      </c>
      <c r="CS234" s="73">
        <f t="shared" si="827"/>
        <v>2.5880795566242343E-2</v>
      </c>
      <c r="CT234" s="76">
        <f t="shared" si="366"/>
        <v>92.754092997149314</v>
      </c>
      <c r="CU234" s="76">
        <f t="shared" si="367"/>
        <v>0.21752830532231437</v>
      </c>
      <c r="CV234" s="76">
        <f t="shared" si="368"/>
        <v>0.77797829165305254</v>
      </c>
      <c r="CW234" s="40">
        <f t="shared" si="409"/>
        <v>1226.6641085274655</v>
      </c>
      <c r="CX234" s="267">
        <f t="shared" si="410"/>
        <v>2.8821327205360516</v>
      </c>
      <c r="CY234" s="78">
        <v>432.79808181499999</v>
      </c>
      <c r="CZ234" s="77">
        <f t="shared" si="369"/>
        <v>63.164322557372159</v>
      </c>
      <c r="DA234" s="67">
        <f t="shared" si="411"/>
        <v>945.25283935296432</v>
      </c>
      <c r="DB234" s="77">
        <v>0</v>
      </c>
      <c r="DC234" s="77">
        <f t="shared" si="370"/>
        <v>0</v>
      </c>
      <c r="DD234" s="77">
        <f t="shared" si="522"/>
        <v>202.7473005199999</v>
      </c>
      <c r="DE234" s="77">
        <f t="shared" si="372"/>
        <v>29.589770439777158</v>
      </c>
      <c r="DF234" s="82">
        <f t="shared" si="770"/>
        <v>3833.0439069549998</v>
      </c>
      <c r="DG234" s="82">
        <f t="shared" si="771"/>
        <v>1.3119370677237416</v>
      </c>
      <c r="DH234" s="76">
        <f t="shared" si="375"/>
        <v>123.08045247000018</v>
      </c>
      <c r="DI234" s="40">
        <f>SUMIFS($DH$3:$DH234,$D$3:$D234,D234)</f>
        <v>-1557.5626535109989</v>
      </c>
      <c r="DJ234" s="76">
        <f t="shared" si="806"/>
        <v>-10057.647619133</v>
      </c>
      <c r="DK234" s="76">
        <f t="shared" si="376"/>
        <v>17.962864732948457</v>
      </c>
      <c r="DL234" s="76">
        <f t="shared" si="807"/>
        <v>-1465.3922928739375</v>
      </c>
      <c r="DM234" s="73">
        <f t="shared" si="828"/>
        <v>-1.2559565438447313</v>
      </c>
      <c r="DN234" s="73">
        <f t="shared" si="829"/>
        <v>0.17420282791325326</v>
      </c>
      <c r="DO234" s="73">
        <f t="shared" si="830"/>
        <v>-0.14814984392366481</v>
      </c>
      <c r="DP234" s="77">
        <f t="shared" si="377"/>
        <v>4.2126782741677339E-2</v>
      </c>
      <c r="DQ234" s="264">
        <f t="shared" si="413"/>
        <v>-3.4424340148313699</v>
      </c>
      <c r="DR234" s="82">
        <f t="shared" si="772"/>
        <v>474.84114971600013</v>
      </c>
      <c r="DS234" s="82">
        <f t="shared" si="811"/>
        <v>-6930.2189891499993</v>
      </c>
      <c r="DT234" s="81">
        <f t="shared" si="773"/>
        <v>0.1625240202604058</v>
      </c>
      <c r="DU234" s="264">
        <f t="shared" si="415"/>
        <v>-2.3720080959186318</v>
      </c>
      <c r="DV234" s="70">
        <v>1426.2567185309999</v>
      </c>
      <c r="DW234" s="70">
        <v>1567.327411991</v>
      </c>
      <c r="DX234" s="217">
        <v>121.9</v>
      </c>
      <c r="DY234" s="218">
        <f t="shared" si="380"/>
        <v>3245.3850364438063</v>
      </c>
      <c r="DZ234" s="218">
        <f t="shared" si="416"/>
        <v>33445.965677976645</v>
      </c>
      <c r="EA234" s="71">
        <f t="shared" si="492"/>
        <v>4.1150943136271767E-2</v>
      </c>
      <c r="EB234" s="219">
        <f t="shared" si="381"/>
        <v>2556.4660425791631</v>
      </c>
      <c r="EC234" s="219">
        <f t="shared" si="417"/>
        <v>24210.80791777858</v>
      </c>
      <c r="ED234" s="71">
        <f t="shared" si="493"/>
        <v>6.6924198840204729E-2</v>
      </c>
      <c r="EE234" s="219">
        <f t="shared" si="382"/>
        <v>2623.050471386382</v>
      </c>
      <c r="EF234" s="219">
        <f t="shared" si="418"/>
        <v>34868.960178834568</v>
      </c>
      <c r="EG234" s="71">
        <f t="shared" si="494"/>
        <v>-1.7458495435956678E-2</v>
      </c>
      <c r="EH234" s="219">
        <f t="shared" si="383"/>
        <v>521.36618731337148</v>
      </c>
      <c r="EI234" s="219">
        <f t="shared" ref="EI234:EI255" si="831">SUM(EH223:EH234)</f>
        <v>7305.7409839260727</v>
      </c>
      <c r="EJ234" s="74">
        <f t="shared" ref="EJ234:EJ255" si="832">EI234/EI222-1</f>
        <v>-4.3440552863194259E-2</v>
      </c>
    </row>
    <row r="235" spans="1:140">
      <c r="A235" s="192">
        <v>44682</v>
      </c>
      <c r="B235" s="191">
        <f t="shared" si="330"/>
        <v>5</v>
      </c>
      <c r="C235" t="str">
        <f t="shared" si="435"/>
        <v>Mayo</v>
      </c>
      <c r="D235">
        <f t="shared" si="496"/>
        <v>2022</v>
      </c>
      <c r="E235" s="65">
        <f t="shared" si="437"/>
        <v>292166.75107789051</v>
      </c>
      <c r="F235" s="65">
        <f t="shared" si="333"/>
        <v>6852.8014285714289</v>
      </c>
      <c r="G235" s="40">
        <f t="shared" si="334"/>
        <v>4099.3208053459994</v>
      </c>
      <c r="H235" s="78">
        <f t="shared" si="497"/>
        <v>1.4030757402142369</v>
      </c>
      <c r="I235" s="14">
        <f>SUMIFS($G$3:$G235,$D$3:$D235,D235)</f>
        <v>17294.715360636001</v>
      </c>
      <c r="J235" s="14">
        <f t="shared" si="774"/>
        <v>39385.914420081994</v>
      </c>
      <c r="K235" s="14">
        <f t="shared" si="394"/>
        <v>13.480628536537981</v>
      </c>
      <c r="L235" s="71">
        <f t="shared" si="775"/>
        <v>0.15215612835878001</v>
      </c>
      <c r="M235" s="71">
        <f t="shared" si="776"/>
        <v>0.26029693073788152</v>
      </c>
      <c r="N235" s="71">
        <f t="shared" si="777"/>
        <v>0.10235336089058045</v>
      </c>
      <c r="O235" s="78">
        <f t="shared" si="335"/>
        <v>3241.9092968249997</v>
      </c>
      <c r="P235" s="78">
        <f t="shared" si="500"/>
        <v>1.1096092504929556</v>
      </c>
      <c r="Q235" s="14">
        <f>SUMIFS($O$3:$O235,$D$3:$D235,D235)</f>
        <v>12792.728599703001</v>
      </c>
      <c r="R235" s="78">
        <f t="shared" si="778"/>
        <v>28552.752130237004</v>
      </c>
      <c r="S235" s="71">
        <f t="shared" si="779"/>
        <v>0.25634406209974192</v>
      </c>
      <c r="T235" s="71">
        <f t="shared" si="780"/>
        <v>0.20128130669357569</v>
      </c>
      <c r="U235" s="71">
        <f t="shared" si="781"/>
        <v>0.11897061198720071</v>
      </c>
      <c r="V235" s="78">
        <v>2316.9516608480003</v>
      </c>
      <c r="W235" s="78">
        <f t="shared" si="782"/>
        <v>16799.680219909998</v>
      </c>
      <c r="X235" s="182">
        <f t="shared" si="812"/>
        <v>4.3545849102378575E-2</v>
      </c>
      <c r="Y235" s="182">
        <f t="shared" si="813"/>
        <v>0.29345046601289648</v>
      </c>
      <c r="Z235" s="78">
        <v>927.92144751499995</v>
      </c>
      <c r="AA235" s="78">
        <f t="shared" si="785"/>
        <v>11737.155860833001</v>
      </c>
      <c r="AB235" s="182">
        <f t="shared" si="814"/>
        <v>0.24653513787422465</v>
      </c>
      <c r="AC235" s="71">
        <f t="shared" si="815"/>
        <v>0.15934705101602931</v>
      </c>
      <c r="AD235" s="78">
        <v>663.80673907899995</v>
      </c>
      <c r="AE235" s="78">
        <v>542.75470011900006</v>
      </c>
      <c r="AF235" s="71">
        <f t="shared" si="788"/>
        <v>6.8613515551991799E-2</v>
      </c>
      <c r="AG235" s="71">
        <f t="shared" si="789"/>
        <v>0.33400710690281388</v>
      </c>
      <c r="AH235" s="78">
        <f t="shared" si="337"/>
        <v>264.68826652999996</v>
      </c>
      <c r="AI235" s="77">
        <f t="shared" si="338"/>
        <v>9.0594930995223047E-2</v>
      </c>
      <c r="AJ235" s="78">
        <f t="shared" si="339"/>
        <v>90.824655859000003</v>
      </c>
      <c r="AK235" s="77">
        <f t="shared" si="340"/>
        <v>3.1086581729071049E-2</v>
      </c>
      <c r="AL235" s="78">
        <f t="shared" si="341"/>
        <v>501.89858613199999</v>
      </c>
      <c r="AM235" s="77">
        <f t="shared" si="342"/>
        <v>73.239913831361136</v>
      </c>
      <c r="AN235" s="77">
        <v>223.07848680199999</v>
      </c>
      <c r="AO235" s="77">
        <f t="shared" si="343"/>
        <v>32.552889373376182</v>
      </c>
      <c r="AP235" s="81">
        <f>SUMIFS($AO$3:$AO235,$D$3:$D235,D235)</f>
        <v>150.79708255163595</v>
      </c>
      <c r="AQ235" s="78">
        <v>68.847601066999999</v>
      </c>
      <c r="AR235" s="77">
        <f t="shared" si="344"/>
        <v>10.046635931978599</v>
      </c>
      <c r="AS235" s="81">
        <f>SUMIFS($AR$3:$AR235,$D$3:$D235,D235)</f>
        <v>50.348004363182312</v>
      </c>
      <c r="AT235" s="77">
        <f t="shared" si="508"/>
        <v>209.97249826300001</v>
      </c>
      <c r="AU235" s="80">
        <f t="shared" si="345"/>
        <v>291.92608786899996</v>
      </c>
      <c r="AV235" s="76">
        <f t="shared" si="346"/>
        <v>3056.744350121</v>
      </c>
      <c r="AW235" s="77">
        <f t="shared" si="347"/>
        <v>1.0462327896120129</v>
      </c>
      <c r="AX235" s="67">
        <f>SUMIFS($AV$3:$AV235,$D$3:$D235,D235)</f>
        <v>15536.707660107999</v>
      </c>
      <c r="AY235" s="78">
        <f t="shared" si="790"/>
        <v>40277.280984171004</v>
      </c>
      <c r="AZ235" s="67">
        <f t="shared" si="398"/>
        <v>13.785716833135897</v>
      </c>
      <c r="BA235" s="263">
        <f t="shared" si="348"/>
        <v>2879.3641109979999</v>
      </c>
      <c r="BB235" s="263">
        <f t="shared" si="349"/>
        <v>0.98552080288916</v>
      </c>
      <c r="BC235" s="263">
        <f t="shared" si="399"/>
        <v>37701.999681499001</v>
      </c>
      <c r="BD235" s="262">
        <f t="shared" si="400"/>
        <v>12.904274542672994</v>
      </c>
      <c r="BE235" s="261">
        <f t="shared" si="350"/>
        <v>2663.8963567259998</v>
      </c>
      <c r="BF235" s="261">
        <f t="shared" si="351"/>
        <v>0.91177259113095155</v>
      </c>
      <c r="BG235" s="260">
        <f t="shared" si="401"/>
        <v>34561.498817426</v>
      </c>
      <c r="BH235" s="260">
        <f t="shared" si="402"/>
        <v>11.82937438634557</v>
      </c>
      <c r="BI235" s="71">
        <f t="shared" si="816"/>
        <v>3.4174455333173537E-2</v>
      </c>
      <c r="BJ235" s="71">
        <f t="shared" si="817"/>
        <v>8.5668097027439272E-2</v>
      </c>
      <c r="BK235" s="71">
        <f t="shared" si="818"/>
        <v>4.9814881469131045E-2</v>
      </c>
      <c r="BL235" s="67">
        <f t="shared" si="352"/>
        <v>1453.2250417989997</v>
      </c>
      <c r="BM235" s="14">
        <f>SUMIFS($BL$3:$BL235,$D$3:$D235,D235)</f>
        <v>7167.0706133749991</v>
      </c>
      <c r="BN235" s="78">
        <f t="shared" si="794"/>
        <v>18313.907692149998</v>
      </c>
      <c r="BO235" s="71">
        <f t="shared" si="819"/>
        <v>7.6951905516640329E-2</v>
      </c>
      <c r="BP235" s="71">
        <f t="shared" si="820"/>
        <v>7.0625589248638043E-2</v>
      </c>
      <c r="BQ235" s="71">
        <f t="shared" si="821"/>
        <v>3.718982174115637E-2</v>
      </c>
      <c r="BR235" s="78">
        <v>1051.7960010230001</v>
      </c>
      <c r="BS235" s="77">
        <f t="shared" si="515"/>
        <v>401.42904077599951</v>
      </c>
      <c r="BT235" s="67">
        <f t="shared" si="353"/>
        <v>289.86914024600003</v>
      </c>
      <c r="BU235" s="67">
        <f t="shared" si="354"/>
        <v>215.46775427200001</v>
      </c>
      <c r="BV235" s="78">
        <f t="shared" si="355"/>
        <v>31.442287729752234</v>
      </c>
      <c r="BW235" s="78">
        <f t="shared" si="356"/>
        <v>7.3748211758208296E-2</v>
      </c>
      <c r="BX235" s="78">
        <f t="shared" si="405"/>
        <v>3140.5008640729998</v>
      </c>
      <c r="BY235" s="67">
        <f t="shared" si="357"/>
        <v>399.60277200199999</v>
      </c>
      <c r="BZ235" s="67">
        <f t="shared" si="358"/>
        <v>599.58814249299996</v>
      </c>
      <c r="CA235" s="67">
        <f t="shared" si="359"/>
        <v>98.991499309000005</v>
      </c>
      <c r="CB235" s="76">
        <f t="shared" si="360"/>
        <v>1042.5764552249993</v>
      </c>
      <c r="CC235" s="40">
        <f>SUMIFS($CB$3:$CB235,$D$3:$D235,D235)</f>
        <v>1758.007700528</v>
      </c>
      <c r="CD235" s="76">
        <f t="shared" si="798"/>
        <v>-891.36656408900126</v>
      </c>
      <c r="CE235" s="73">
        <f t="shared" si="822"/>
        <v>2.5111986220875426</v>
      </c>
      <c r="CF235" s="73">
        <f t="shared" si="823"/>
        <v>1.5114213212320511</v>
      </c>
      <c r="CG235" s="73">
        <f t="shared" si="824"/>
        <v>-0.66199519752902136</v>
      </c>
      <c r="CH235" s="78">
        <f t="shared" si="361"/>
        <v>152.13872254902626</v>
      </c>
      <c r="CI235" s="78">
        <f t="shared" si="362"/>
        <v>0.35684295060222387</v>
      </c>
      <c r="CJ235" s="14">
        <f t="shared" si="406"/>
        <v>-130.79255028950266</v>
      </c>
      <c r="CK235" s="264">
        <f t="shared" si="407"/>
        <v>-0.3050882965979132</v>
      </c>
      <c r="CL235" s="82">
        <f t="shared" si="363"/>
        <v>1258.0442094969994</v>
      </c>
      <c r="CM235" s="82">
        <f t="shared" si="364"/>
        <v>0.43059116236043227</v>
      </c>
      <c r="CN235" s="40">
        <f t="shared" si="365"/>
        <v>446.16607789999995</v>
      </c>
      <c r="CO235" s="40">
        <f>SUMIFS($CN$3:$CN235,$D$3:$D235,D235)</f>
        <v>2719.1599767139992</v>
      </c>
      <c r="CP235" s="76">
        <f t="shared" si="802"/>
        <v>8419.4980260049979</v>
      </c>
      <c r="CQ235" s="73">
        <f t="shared" si="825"/>
        <v>-2.5385676701168425E-3</v>
      </c>
      <c r="CR235" s="73">
        <f t="shared" si="826"/>
        <v>0.24911860507257799</v>
      </c>
      <c r="CS235" s="73">
        <f t="shared" si="827"/>
        <v>3.657831398222311E-2</v>
      </c>
      <c r="CT235" s="76">
        <f t="shared" si="366"/>
        <v>65.107107297724525</v>
      </c>
      <c r="CU235" s="76">
        <f t="shared" si="367"/>
        <v>0.15270939497870989</v>
      </c>
      <c r="CV235" s="76">
        <f t="shared" si="368"/>
        <v>0.9306876866317626</v>
      </c>
      <c r="CW235" s="40">
        <f t="shared" si="409"/>
        <v>1225.1825160813648</v>
      </c>
      <c r="CX235" s="267">
        <f t="shared" si="410"/>
        <v>2.8817440707893529</v>
      </c>
      <c r="CY235" s="78">
        <v>299.38400406599999</v>
      </c>
      <c r="CZ235" s="77">
        <f t="shared" si="369"/>
        <v>43.687827115167288</v>
      </c>
      <c r="DA235" s="67">
        <f t="shared" si="411"/>
        <v>942.53628598361308</v>
      </c>
      <c r="DB235" s="77">
        <v>0</v>
      </c>
      <c r="DC235" s="77">
        <f t="shared" si="370"/>
        <v>0</v>
      </c>
      <c r="DD235" s="77">
        <f t="shared" si="522"/>
        <v>146.78207383399996</v>
      </c>
      <c r="DE235" s="77">
        <f t="shared" si="372"/>
        <v>21.419280182557241</v>
      </c>
      <c r="DF235" s="82">
        <f t="shared" si="770"/>
        <v>3502.9104280209999</v>
      </c>
      <c r="DG235" s="82">
        <f t="shared" si="771"/>
        <v>1.1989421845907229</v>
      </c>
      <c r="DH235" s="76">
        <f t="shared" si="375"/>
        <v>596.41037732499944</v>
      </c>
      <c r="DI235" s="40">
        <f>SUMIFS($DH$3:$DH235,$D$3:$D235,D235)</f>
        <v>-961.15227618599943</v>
      </c>
      <c r="DJ235" s="76">
        <f t="shared" si="806"/>
        <v>-9310.8645900940028</v>
      </c>
      <c r="DK235" s="76">
        <f t="shared" si="376"/>
        <v>87.03161525130173</v>
      </c>
      <c r="DL235" s="76">
        <f t="shared" si="807"/>
        <v>-1355.9750663708678</v>
      </c>
      <c r="DM235" s="73">
        <f t="shared" si="828"/>
        <v>-4.9662157348886939</v>
      </c>
      <c r="DN235" s="73">
        <f t="shared" si="829"/>
        <v>-0.34919106406462319</v>
      </c>
      <c r="DO235" s="73">
        <f t="shared" si="830"/>
        <v>-0.13464071496976893</v>
      </c>
      <c r="DP235" s="77">
        <f t="shared" si="377"/>
        <v>0.20413355562351404</v>
      </c>
      <c r="DQ235" s="264">
        <f t="shared" si="413"/>
        <v>-3.1868323673872676</v>
      </c>
      <c r="DR235" s="82">
        <f t="shared" si="772"/>
        <v>811.87813159699942</v>
      </c>
      <c r="DS235" s="82">
        <f t="shared" si="811"/>
        <v>-6170.3637260210025</v>
      </c>
      <c r="DT235" s="81">
        <f t="shared" si="773"/>
        <v>0.27788176738172232</v>
      </c>
      <c r="DU235" s="264">
        <f t="shared" si="415"/>
        <v>-2.1119322110598437</v>
      </c>
      <c r="DV235" s="70">
        <v>1449.418302305</v>
      </c>
      <c r="DW235" s="70">
        <v>1591.5094248969999</v>
      </c>
      <c r="DX235" s="217">
        <v>122.1</v>
      </c>
      <c r="DY235" s="218">
        <f t="shared" si="380"/>
        <v>3357.3470969254709</v>
      </c>
      <c r="DZ235" s="218">
        <f t="shared" si="416"/>
        <v>33835.554845770726</v>
      </c>
      <c r="EA235" s="71">
        <f t="shared" si="492"/>
        <v>2.0675194058568991E-2</v>
      </c>
      <c r="EB235" s="219">
        <f t="shared" si="381"/>
        <v>2655.1263692260441</v>
      </c>
      <c r="EC235" s="219">
        <f t="shared" si="417"/>
        <v>24511.526344195318</v>
      </c>
      <c r="ED235" s="71">
        <f t="shared" si="493"/>
        <v>3.5262384880345055E-2</v>
      </c>
      <c r="EE235" s="219">
        <f t="shared" si="382"/>
        <v>2503.4761262252255</v>
      </c>
      <c r="EF235" s="219">
        <f t="shared" si="418"/>
        <v>34675.598933888257</v>
      </c>
      <c r="EG235" s="71">
        <f t="shared" si="494"/>
        <v>-2.6377447223154604E-2</v>
      </c>
      <c r="EH235" s="219">
        <f t="shared" si="383"/>
        <v>365.41038321048319</v>
      </c>
      <c r="EI235" s="219">
        <f t="shared" si="831"/>
        <v>7263.0294846201323</v>
      </c>
      <c r="EJ235" s="74">
        <f t="shared" si="832"/>
        <v>-3.6897424781237365E-2</v>
      </c>
    </row>
    <row r="236" spans="1:140">
      <c r="A236" s="192">
        <v>44713</v>
      </c>
      <c r="B236" s="191">
        <f t="shared" si="330"/>
        <v>6</v>
      </c>
      <c r="C236" t="str">
        <f t="shared" si="435"/>
        <v>Junio</v>
      </c>
      <c r="D236">
        <f t="shared" si="496"/>
        <v>2022</v>
      </c>
      <c r="E236" s="65">
        <f t="shared" si="437"/>
        <v>292166.75107789051</v>
      </c>
      <c r="F236" s="65">
        <f t="shared" si="333"/>
        <v>6858.1115909090913</v>
      </c>
      <c r="G236" s="40">
        <f t="shared" si="334"/>
        <v>3002.8473109559995</v>
      </c>
      <c r="H236" s="78">
        <f t="shared" si="497"/>
        <v>1.0277854341322543</v>
      </c>
      <c r="I236" s="14">
        <f>SUMIFS($G$3:$G236,$D$3:$D236,D236)</f>
        <v>20297.562671592001</v>
      </c>
      <c r="J236" s="14">
        <f t="shared" ref="J236:J257" si="833">SUM(G225:G236)</f>
        <v>39501.258847593002</v>
      </c>
      <c r="K236" s="14">
        <f t="shared" si="394"/>
        <v>13.520107507736951</v>
      </c>
      <c r="L236" s="71">
        <f t="shared" ref="L236:L242" si="834">IFERROR(I236/I224-1,0)</f>
        <v>0.13405341038216023</v>
      </c>
      <c r="M236" s="71">
        <f t="shared" ref="M236:M242" si="835">IFERROR(G236/G224-1,0)</f>
        <v>3.9946082191746779E-2</v>
      </c>
      <c r="N236" s="71">
        <f t="shared" ref="N236:N242" si="836">IFERROR(J236/J224-1,0)</f>
        <v>9.6280639786779032E-2</v>
      </c>
      <c r="O236" s="78">
        <f t="shared" si="335"/>
        <v>2168.7629193399998</v>
      </c>
      <c r="P236" s="78">
        <f t="shared" si="500"/>
        <v>0.74230312358910955</v>
      </c>
      <c r="Q236" s="14">
        <f>SUMIFS($O$3:$O236,$D$3:$D236,D236)</f>
        <v>14961.491519043</v>
      </c>
      <c r="R236" s="78">
        <f t="shared" ref="R236:R280" si="837">SUM(O225:O236)</f>
        <v>28860.376601323002</v>
      </c>
      <c r="S236" s="71">
        <f t="shared" ref="S236:S242" si="838">IFERROR(O236/O224-1,0)</f>
        <v>0.1652883327269894</v>
      </c>
      <c r="T236" s="71">
        <f t="shared" ref="T236:U242" si="839">IFERROR(Q236/Q224-1,0)</f>
        <v>0.19592671831314878</v>
      </c>
      <c r="U236" s="71">
        <f t="shared" si="839"/>
        <v>0.12806278869461218</v>
      </c>
      <c r="V236" s="78">
        <v>1181.8893769190001</v>
      </c>
      <c r="W236" s="78">
        <f t="shared" ref="W236:W280" si="840">SUM(V225:V236)</f>
        <v>16908.919768518997</v>
      </c>
      <c r="X236" s="182">
        <f t="shared" ref="X236:X242" si="841">IFERROR(W236/W224-1,0)</f>
        <v>4.9646397026814393E-2</v>
      </c>
      <c r="Y236" s="182">
        <f t="shared" ref="Y236:Y242" si="842">IFERROR(V236/V224-1,0)</f>
        <v>0.1018408298084672</v>
      </c>
      <c r="Z236" s="78">
        <v>964.35237069800007</v>
      </c>
      <c r="AA236" s="78">
        <f t="shared" ref="AA236:AA280" si="843">SUM(Z225:Z236)</f>
        <v>11925.431894025</v>
      </c>
      <c r="AB236" s="182">
        <f t="shared" ref="AB236:AB242" si="844">IFERROR(AA236/AA224-1,0)</f>
        <v>0.2555178320958198</v>
      </c>
      <c r="AC236" s="71">
        <f t="shared" ref="AC236:AC242" si="845">IFERROR(Z236/Z224-1,0)</f>
        <v>0.24259988881640715</v>
      </c>
      <c r="AD236" s="78">
        <v>674.12934560099995</v>
      </c>
      <c r="AE236" s="78">
        <v>535.57061705400008</v>
      </c>
      <c r="AF236" s="71">
        <f t="shared" ref="AF236:AG242" si="846">IFERROR(AD236/AD224-1,0)</f>
        <v>5.2461578295323497E-2</v>
      </c>
      <c r="AG236" s="71">
        <f t="shared" si="846"/>
        <v>0.20758596948853203</v>
      </c>
      <c r="AH236" s="78">
        <f t="shared" si="337"/>
        <v>233.67498020800002</v>
      </c>
      <c r="AI236" s="77">
        <f t="shared" si="338"/>
        <v>7.9980004345430525E-2</v>
      </c>
      <c r="AJ236" s="78">
        <f t="shared" si="339"/>
        <v>122.49067695499998</v>
      </c>
      <c r="AK236" s="77">
        <f t="shared" si="340"/>
        <v>4.1924920102337192E-2</v>
      </c>
      <c r="AL236" s="78">
        <f t="shared" si="341"/>
        <v>477.91873445300001</v>
      </c>
      <c r="AM236" s="77">
        <f t="shared" si="342"/>
        <v>69.68663722044343</v>
      </c>
      <c r="AN236" s="77">
        <v>214.23942899799999</v>
      </c>
      <c r="AO236" s="77">
        <f t="shared" si="343"/>
        <v>31.238836836949314</v>
      </c>
      <c r="AP236" s="81">
        <f>SUMIFS($AO$3:$AO236,$D$3:$D236,D236)</f>
        <v>182.03591938858526</v>
      </c>
      <c r="AQ236" s="78">
        <v>43.272003964</v>
      </c>
      <c r="AR236" s="77">
        <f t="shared" si="344"/>
        <v>6.3096091964091228</v>
      </c>
      <c r="AS236" s="81">
        <f>SUMIFS($AR$3:$AR236,$D$3:$D236,D236)</f>
        <v>56.657613559591432</v>
      </c>
      <c r="AT236" s="77">
        <f t="shared" si="508"/>
        <v>220.40730149100003</v>
      </c>
      <c r="AU236" s="80">
        <f t="shared" si="345"/>
        <v>257.51143296200001</v>
      </c>
      <c r="AV236" s="76">
        <f t="shared" si="346"/>
        <v>2975.1765565720002</v>
      </c>
      <c r="AW236" s="77">
        <f t="shared" si="347"/>
        <v>1.0183145568740057</v>
      </c>
      <c r="AX236" s="67">
        <f>SUMIFS($AV$3:$AV236,$D$3:$D236,D236)</f>
        <v>18511.884216679999</v>
      </c>
      <c r="AY236" s="78">
        <f t="shared" ref="AY236:AY280" si="847">SUM(AV225:AV236)</f>
        <v>40523.992565877998</v>
      </c>
      <c r="AZ236" s="67">
        <f t="shared" si="398"/>
        <v>13.870158878918588</v>
      </c>
      <c r="BA236" s="263">
        <f t="shared" si="348"/>
        <v>2779.356500677</v>
      </c>
      <c r="BB236" s="263">
        <f t="shared" si="349"/>
        <v>0.95129116862994256</v>
      </c>
      <c r="BC236" s="263">
        <f t="shared" si="399"/>
        <v>37865.303108332999</v>
      </c>
      <c r="BD236" s="262">
        <f t="shared" si="400"/>
        <v>12.960168454704915</v>
      </c>
      <c r="BE236" s="261">
        <f t="shared" si="350"/>
        <v>2671.5405789689999</v>
      </c>
      <c r="BF236" s="261">
        <f t="shared" si="351"/>
        <v>0.91438898133099944</v>
      </c>
      <c r="BG236" s="260">
        <f t="shared" si="401"/>
        <v>34666.405452618994</v>
      </c>
      <c r="BH236" s="260">
        <f t="shared" si="402"/>
        <v>11.865280811291585</v>
      </c>
      <c r="BI236" s="71">
        <f t="shared" ref="BI236:BI242" si="848">IFERROR(AV236/AV224-1,0)</f>
        <v>9.0421384910468694E-2</v>
      </c>
      <c r="BJ236" s="71">
        <f t="shared" ref="BJ236:BK242" si="849">IFERROR(AX236/AX224-1,0)</f>
        <v>8.6429234878180106E-2</v>
      </c>
      <c r="BK236" s="71">
        <f t="shared" si="849"/>
        <v>5.8193745047853795E-2</v>
      </c>
      <c r="BL236" s="67">
        <f t="shared" si="352"/>
        <v>1450.8331989940004</v>
      </c>
      <c r="BM236" s="14">
        <f>SUMIFS($BL$3:$BL236,$D$3:$D236,D236)</f>
        <v>8617.9038123689988</v>
      </c>
      <c r="BN236" s="78">
        <f t="shared" ref="BN236:BN280" si="850">SUM(BL225:BL236)</f>
        <v>18379.874049975999</v>
      </c>
      <c r="BO236" s="71">
        <f t="shared" ref="BO236:BQ242" si="851">IFERROR(BL236/BL224-1,0)</f>
        <v>4.7633718899908306E-2</v>
      </c>
      <c r="BP236" s="71">
        <f t="shared" si="851"/>
        <v>6.6684496467957377E-2</v>
      </c>
      <c r="BQ236" s="71">
        <f t="shared" si="851"/>
        <v>3.8225769237008489E-2</v>
      </c>
      <c r="BR236" s="78">
        <v>1040.373033264</v>
      </c>
      <c r="BS236" s="77">
        <f t="shared" si="515"/>
        <v>410.46016573000043</v>
      </c>
      <c r="BT236" s="67">
        <f t="shared" si="353"/>
        <v>311.91465933500001</v>
      </c>
      <c r="BU236" s="67">
        <f t="shared" si="354"/>
        <v>107.81592170799999</v>
      </c>
      <c r="BV236" s="78">
        <f t="shared" si="355"/>
        <v>15.720934294932963</v>
      </c>
      <c r="BW236" s="78">
        <f t="shared" si="356"/>
        <v>3.6902187298943095E-2</v>
      </c>
      <c r="BX236" s="78">
        <f t="shared" si="405"/>
        <v>3198.8976557139999</v>
      </c>
      <c r="BY236" s="67">
        <f t="shared" si="357"/>
        <v>394.296952594</v>
      </c>
      <c r="BZ236" s="67">
        <f t="shared" si="358"/>
        <v>597.26568690900001</v>
      </c>
      <c r="CA236" s="67">
        <f t="shared" si="359"/>
        <v>113.05013703199999</v>
      </c>
      <c r="CB236" s="76">
        <f t="shared" si="360"/>
        <v>27.670754383999338</v>
      </c>
      <c r="CC236" s="40">
        <f>SUMIFS($CB$3:$CB236,$D$3:$D236,D236)</f>
        <v>1785.6784549119993</v>
      </c>
      <c r="CD236" s="76">
        <f t="shared" ref="CD236:CD255" si="852">SUM(CB225:CB236)</f>
        <v>-1022.7337182850019</v>
      </c>
      <c r="CE236" s="73">
        <f t="shared" ref="CE236:CG242" si="853">IFERROR(CB236/CB224-1,0)</f>
        <v>-0.8260115803140089</v>
      </c>
      <c r="CF236" s="73">
        <f t="shared" si="853"/>
        <v>1.0786834466327404</v>
      </c>
      <c r="CG236" s="73">
        <f t="shared" si="853"/>
        <v>-0.54813662669642527</v>
      </c>
      <c r="CH236" s="78">
        <f t="shared" si="361"/>
        <v>4.0347483439433773</v>
      </c>
      <c r="CI236" s="78">
        <f t="shared" si="362"/>
        <v>9.4708772582484651E-3</v>
      </c>
      <c r="CJ236" s="14">
        <f t="shared" si="406"/>
        <v>-150.33814591519484</v>
      </c>
      <c r="CK236" s="264">
        <f t="shared" si="407"/>
        <v>-0.35005137118163904</v>
      </c>
      <c r="CL236" s="82">
        <f t="shared" si="363"/>
        <v>135.48667609199933</v>
      </c>
      <c r="CM236" s="82">
        <f t="shared" si="364"/>
        <v>4.6373064557191555E-2</v>
      </c>
      <c r="CN236" s="40">
        <f t="shared" si="365"/>
        <v>745.59017486897312</v>
      </c>
      <c r="CO236" s="40">
        <f>SUMIFS($CN$3:$CN236,$D$3:$D236,D236)</f>
        <v>3464.7501515829722</v>
      </c>
      <c r="CP236" s="76">
        <f t="shared" ref="CP236:CP255" si="854">SUM(CN225:CN236)</f>
        <v>8562.416655409972</v>
      </c>
      <c r="CQ236" s="73">
        <f t="shared" ref="CQ236:CS242" si="855">IFERROR(CN236/CN224-1,0)</f>
        <v>0.23714182373574566</v>
      </c>
      <c r="CR236" s="73">
        <f t="shared" si="855"/>
        <v>0.24652174383479508</v>
      </c>
      <c r="CS236" s="73">
        <f t="shared" si="855"/>
        <v>5.8257361653789363E-2</v>
      </c>
      <c r="CT236" s="76">
        <f t="shared" si="366"/>
        <v>108.71654171642602</v>
      </c>
      <c r="CU236" s="76">
        <f t="shared" si="367"/>
        <v>0.25519336889576522</v>
      </c>
      <c r="CV236" s="76">
        <f t="shared" si="368"/>
        <v>1.1858810555275276</v>
      </c>
      <c r="CW236" s="40">
        <f t="shared" si="409"/>
        <v>1244.541731172709</v>
      </c>
      <c r="CX236" s="267">
        <f t="shared" si="410"/>
        <v>2.9306608721973517</v>
      </c>
      <c r="CY236" s="78">
        <v>540.31420672399997</v>
      </c>
      <c r="CZ236" s="77">
        <f t="shared" si="369"/>
        <v>78.784691611058705</v>
      </c>
      <c r="DA236" s="67">
        <f t="shared" si="411"/>
        <v>951.78848370493279</v>
      </c>
      <c r="DB236" s="77">
        <v>192.93166879697318</v>
      </c>
      <c r="DC236" s="77">
        <f t="shared" si="370"/>
        <v>28.131894070186561</v>
      </c>
      <c r="DD236" s="77">
        <f t="shared" si="522"/>
        <v>205.27596814497315</v>
      </c>
      <c r="DE236" s="77">
        <f t="shared" si="372"/>
        <v>29.931850105367324</v>
      </c>
      <c r="DF236" s="82">
        <f t="shared" si="770"/>
        <v>3720.7667314409732</v>
      </c>
      <c r="DG236" s="82">
        <f t="shared" si="771"/>
        <v>1.2735079257697708</v>
      </c>
      <c r="DH236" s="76">
        <f t="shared" si="375"/>
        <v>-717.91942048497378</v>
      </c>
      <c r="DI236" s="40">
        <f>SUMIFS($DH$3:$DH236,$D$3:$D236,D236)</f>
        <v>-1679.0716966709733</v>
      </c>
      <c r="DJ236" s="76">
        <f t="shared" ref="DJ236:DJ255" si="856">SUM(DH225:DH236)</f>
        <v>-9585.1503736949744</v>
      </c>
      <c r="DK236" s="76">
        <f t="shared" si="376"/>
        <v>-104.68179337248266</v>
      </c>
      <c r="DL236" s="76">
        <f t="shared" ref="DL236:DL255" si="857">SUM(DK225:DK236)</f>
        <v>-1394.8798770879039</v>
      </c>
      <c r="DM236" s="73">
        <f t="shared" ref="DM236:DO242" si="858">IFERROR(DH236/DH224-1,0)</f>
        <v>0.61827093528684252</v>
      </c>
      <c r="DN236" s="73">
        <f t="shared" si="858"/>
        <v>-0.1257072883844933</v>
      </c>
      <c r="DO236" s="73">
        <f t="shared" si="858"/>
        <v>-7.4294073680601813E-2</v>
      </c>
      <c r="DP236" s="77">
        <f t="shared" si="377"/>
        <v>-0.24572249163751672</v>
      </c>
      <c r="DQ236" s="264">
        <f t="shared" si="413"/>
        <v>-3.2807122433789906</v>
      </c>
      <c r="DR236" s="82">
        <f t="shared" si="772"/>
        <v>-610.10349877697377</v>
      </c>
      <c r="DS236" s="82">
        <f t="shared" ref="DS236:DS255" si="859">SUM(DR225:DR236)</f>
        <v>-6386.2527179809749</v>
      </c>
      <c r="DT236" s="81">
        <f t="shared" si="773"/>
        <v>-0.20882030433857363</v>
      </c>
      <c r="DU236" s="264">
        <f t="shared" si="415"/>
        <v>-2.1858245999656631</v>
      </c>
      <c r="DV236" s="70">
        <v>1432.725649684</v>
      </c>
      <c r="DW236" s="70">
        <v>1573.8416784349999</v>
      </c>
      <c r="DX236" s="217">
        <v>122.7</v>
      </c>
      <c r="DY236" s="218">
        <f t="shared" si="380"/>
        <v>2447.3083218875304</v>
      </c>
      <c r="DZ236" s="218">
        <f t="shared" si="416"/>
        <v>33657.860546344622</v>
      </c>
      <c r="EA236" s="71">
        <f t="shared" si="492"/>
        <v>1.0113294392056993E-2</v>
      </c>
      <c r="EB236" s="219">
        <f t="shared" si="381"/>
        <v>1767.532941597392</v>
      </c>
      <c r="EC236" s="219">
        <f t="shared" si="417"/>
        <v>24587.115241925436</v>
      </c>
      <c r="ED236" s="71">
        <f t="shared" si="493"/>
        <v>3.8975289241074629E-2</v>
      </c>
      <c r="EE236" s="219">
        <f t="shared" si="382"/>
        <v>2424.7567698223311</v>
      </c>
      <c r="EF236" s="219">
        <f t="shared" si="418"/>
        <v>34619.932999287863</v>
      </c>
      <c r="EG236" s="71">
        <f t="shared" si="494"/>
        <v>-2.3063350463257581E-2</v>
      </c>
      <c r="EH236" s="219">
        <f t="shared" si="383"/>
        <v>607.65295425344186</v>
      </c>
      <c r="EI236" s="219">
        <f t="shared" si="831"/>
        <v>7322.7992157244835</v>
      </c>
      <c r="EJ236" s="74">
        <f t="shared" si="832"/>
        <v>-2.1939968386750164E-2</v>
      </c>
    </row>
    <row r="237" spans="1:140">
      <c r="A237" s="192">
        <v>44743</v>
      </c>
      <c r="B237" s="191">
        <f t="shared" si="330"/>
        <v>7</v>
      </c>
      <c r="C237" t="str">
        <f t="shared" si="435"/>
        <v>Julio</v>
      </c>
      <c r="D237">
        <f t="shared" si="496"/>
        <v>2022</v>
      </c>
      <c r="E237" s="65">
        <f t="shared" si="437"/>
        <v>292166.75107789051</v>
      </c>
      <c r="F237" s="65">
        <f t="shared" si="333"/>
        <v>6868.3819047619063</v>
      </c>
      <c r="G237" s="40">
        <f t="shared" si="334"/>
        <v>3632.1605173959997</v>
      </c>
      <c r="H237" s="78">
        <f t="shared" si="497"/>
        <v>1.2431806507742149</v>
      </c>
      <c r="I237" s="14">
        <f>SUMIFS($G$3:$G237,$D$3:$D237,D237)</f>
        <v>23929.723188987999</v>
      </c>
      <c r="J237" s="14">
        <f t="shared" si="833"/>
        <v>39963.77640327</v>
      </c>
      <c r="K237" s="14">
        <f t="shared" si="394"/>
        <v>13.678413527833566</v>
      </c>
      <c r="L237" s="71">
        <f t="shared" si="834"/>
        <v>0.13583888180342196</v>
      </c>
      <c r="M237" s="71">
        <f t="shared" si="835"/>
        <v>0.14592102683583064</v>
      </c>
      <c r="N237" s="71">
        <f t="shared" si="836"/>
        <v>9.8443727575953321E-2</v>
      </c>
      <c r="O237" s="78">
        <f t="shared" si="335"/>
        <v>2830.2325402469996</v>
      </c>
      <c r="P237" s="78">
        <f t="shared" si="500"/>
        <v>0.96870452568795917</v>
      </c>
      <c r="Q237" s="14">
        <f>SUMIFS($O$3:$O237,$D$3:$D237,D237)</f>
        <v>17791.724059289998</v>
      </c>
      <c r="R237" s="78">
        <f t="shared" si="837"/>
        <v>29270.628252101</v>
      </c>
      <c r="S237" s="71">
        <f t="shared" si="838"/>
        <v>0.16952681426671057</v>
      </c>
      <c r="T237" s="71">
        <f t="shared" si="839"/>
        <v>0.1916477001528829</v>
      </c>
      <c r="U237" s="71">
        <f t="shared" si="839"/>
        <v>0.1310141795938764</v>
      </c>
      <c r="V237" s="78">
        <v>1822.83217687</v>
      </c>
      <c r="W237" s="78">
        <f t="shared" si="840"/>
        <v>17173.855540744</v>
      </c>
      <c r="X237" s="182">
        <f t="shared" si="841"/>
        <v>5.5397403128878198E-2</v>
      </c>
      <c r="Y237" s="182">
        <f t="shared" si="842"/>
        <v>0.17005994200581731</v>
      </c>
      <c r="Z237" s="78">
        <v>1005.7429628830001</v>
      </c>
      <c r="AA237" s="78">
        <f t="shared" si="843"/>
        <v>12071.248978518999</v>
      </c>
      <c r="AB237" s="182">
        <f t="shared" si="844"/>
        <v>0.25721801820546863</v>
      </c>
      <c r="AC237" s="71">
        <f t="shared" si="845"/>
        <v>0.16956936424238833</v>
      </c>
      <c r="AD237" s="78">
        <v>667.48007323800005</v>
      </c>
      <c r="AE237" s="78">
        <v>606.01941169500003</v>
      </c>
      <c r="AF237" s="71">
        <f t="shared" si="846"/>
        <v>1.2606629258817836E-3</v>
      </c>
      <c r="AG237" s="71">
        <f t="shared" si="846"/>
        <v>0.27458632888265111</v>
      </c>
      <c r="AH237" s="78">
        <f t="shared" si="337"/>
        <v>254.64293021100002</v>
      </c>
      <c r="AI237" s="77">
        <f t="shared" si="338"/>
        <v>8.7156710772716639E-2</v>
      </c>
      <c r="AJ237" s="78">
        <f t="shared" si="339"/>
        <v>95.582703430000009</v>
      </c>
      <c r="AK237" s="77">
        <f t="shared" si="340"/>
        <v>3.2715120073508311E-2</v>
      </c>
      <c r="AL237" s="78">
        <f t="shared" si="341"/>
        <v>451.70234350799996</v>
      </c>
      <c r="AM237" s="77">
        <f t="shared" si="342"/>
        <v>65.765467001016788</v>
      </c>
      <c r="AN237" s="77">
        <v>219.24449142200001</v>
      </c>
      <c r="AO237" s="77">
        <f t="shared" si="343"/>
        <v>31.920835862373348</v>
      </c>
      <c r="AP237" s="81">
        <f>SUMIFS($AO$3:$AO237,$D$3:$D237,D237)</f>
        <v>213.95675525095859</v>
      </c>
      <c r="AQ237" s="78">
        <v>0</v>
      </c>
      <c r="AR237" s="77">
        <f t="shared" si="344"/>
        <v>0</v>
      </c>
      <c r="AS237" s="81">
        <f>SUMIFS($AR$3:$AR237,$D$3:$D237,D237)</f>
        <v>56.657613559591432</v>
      </c>
      <c r="AT237" s="77">
        <f t="shared" si="508"/>
        <v>232.45785208599995</v>
      </c>
      <c r="AU237" s="80">
        <f t="shared" si="345"/>
        <v>219.24449142200001</v>
      </c>
      <c r="AV237" s="76">
        <f t="shared" si="346"/>
        <v>3271.6374591370009</v>
      </c>
      <c r="AW237" s="77">
        <f t="shared" si="347"/>
        <v>1.1197843173690887</v>
      </c>
      <c r="AX237" s="67">
        <f>SUMIFS($AV$3:$AV237,$D$3:$D237,D237)</f>
        <v>21783.521675816999</v>
      </c>
      <c r="AY237" s="78">
        <f t="shared" si="847"/>
        <v>40711.38129682</v>
      </c>
      <c r="AZ237" s="67">
        <f t="shared" si="398"/>
        <v>13.934296475086072</v>
      </c>
      <c r="BA237" s="263">
        <f t="shared" si="348"/>
        <v>2846.789680408001</v>
      </c>
      <c r="BB237" s="263">
        <f t="shared" si="349"/>
        <v>0.97437154293065265</v>
      </c>
      <c r="BC237" s="263">
        <f t="shared" si="399"/>
        <v>37996.644398327</v>
      </c>
      <c r="BD237" s="262">
        <f t="shared" si="400"/>
        <v>13.0051226767406</v>
      </c>
      <c r="BE237" s="261">
        <f t="shared" si="350"/>
        <v>2737.2661344670009</v>
      </c>
      <c r="BF237" s="261">
        <f t="shared" si="351"/>
        <v>0.93688488658220259</v>
      </c>
      <c r="BG237" s="260">
        <f t="shared" si="401"/>
        <v>34832.263083464997</v>
      </c>
      <c r="BH237" s="260">
        <f t="shared" si="402"/>
        <v>11.922048951483481</v>
      </c>
      <c r="BI237" s="71">
        <f t="shared" si="848"/>
        <v>6.0756685811026223E-2</v>
      </c>
      <c r="BJ237" s="71">
        <f t="shared" si="849"/>
        <v>8.2494495322106731E-2</v>
      </c>
      <c r="BK237" s="71">
        <f t="shared" si="849"/>
        <v>6.3560150214774014E-2</v>
      </c>
      <c r="BL237" s="67">
        <f t="shared" si="352"/>
        <v>1454.6303973900006</v>
      </c>
      <c r="BM237" s="14">
        <f>SUMIFS($BL$3:$BL237,$D$3:$D237,D237)</f>
        <v>10072.534209759</v>
      </c>
      <c r="BN237" s="78">
        <f t="shared" si="850"/>
        <v>18458.911459194998</v>
      </c>
      <c r="BO237" s="71">
        <f t="shared" si="851"/>
        <v>5.7456973028111591E-2</v>
      </c>
      <c r="BP237" s="71">
        <f t="shared" si="851"/>
        <v>6.5341962159352285E-2</v>
      </c>
      <c r="BQ237" s="71">
        <f t="shared" si="851"/>
        <v>4.8029127742121203E-2</v>
      </c>
      <c r="BR237" s="78">
        <v>1051.295245885</v>
      </c>
      <c r="BS237" s="77">
        <f t="shared" si="515"/>
        <v>403.33515150500057</v>
      </c>
      <c r="BT237" s="67">
        <f t="shared" si="353"/>
        <v>303.95301729400001</v>
      </c>
      <c r="BU237" s="67">
        <f t="shared" si="354"/>
        <v>109.52354594099999</v>
      </c>
      <c r="BV237" s="78">
        <f t="shared" si="355"/>
        <v>15.946047767825258</v>
      </c>
      <c r="BW237" s="78">
        <f t="shared" si="356"/>
        <v>3.748665634844995E-2</v>
      </c>
      <c r="BX237" s="78">
        <f t="shared" si="405"/>
        <v>3164.3813148620002</v>
      </c>
      <c r="BY237" s="67">
        <f t="shared" si="357"/>
        <v>414.41454508300006</v>
      </c>
      <c r="BZ237" s="67">
        <f t="shared" si="358"/>
        <v>630.49724762400001</v>
      </c>
      <c r="CA237" s="67">
        <f t="shared" si="359"/>
        <v>358.61870580500005</v>
      </c>
      <c r="CB237" s="76">
        <f t="shared" si="360"/>
        <v>360.52305825899884</v>
      </c>
      <c r="CC237" s="40">
        <f>SUMIFS($CB$3:$CB237,$D$3:$D237,D237)</f>
        <v>2146.2015131709982</v>
      </c>
      <c r="CD237" s="76">
        <f t="shared" si="852"/>
        <v>-747.604893550003</v>
      </c>
      <c r="CE237" s="73">
        <f t="shared" si="853"/>
        <v>3.2218665521211625</v>
      </c>
      <c r="CF237" s="73">
        <f t="shared" si="853"/>
        <v>1.2724660220648421</v>
      </c>
      <c r="CG237" s="73">
        <f t="shared" si="853"/>
        <v>-0.60573964745586883</v>
      </c>
      <c r="CH237" s="78">
        <f t="shared" si="361"/>
        <v>52.49024635759482</v>
      </c>
      <c r="CI237" s="78">
        <f t="shared" si="362"/>
        <v>0.12339633340512618</v>
      </c>
      <c r="CJ237" s="14">
        <f t="shared" si="406"/>
        <v>-110.31752991195648</v>
      </c>
      <c r="CK237" s="264">
        <f t="shared" si="407"/>
        <v>-0.25588294725250732</v>
      </c>
      <c r="CL237" s="82">
        <f t="shared" si="363"/>
        <v>470.04660419999885</v>
      </c>
      <c r="CM237" s="82">
        <f t="shared" si="364"/>
        <v>0.16088298975357612</v>
      </c>
      <c r="CN237" s="40">
        <f t="shared" si="365"/>
        <v>606.82756364900001</v>
      </c>
      <c r="CO237" s="40">
        <f>SUMIFS($CN$3:$CN237,$D$3:$D237,D237)</f>
        <v>4071.5777152319724</v>
      </c>
      <c r="CP237" s="76">
        <f t="shared" si="854"/>
        <v>8498.919545506973</v>
      </c>
      <c r="CQ237" s="73">
        <f t="shared" si="855"/>
        <v>-9.4725902847247911E-2</v>
      </c>
      <c r="CR237" s="73">
        <f t="shared" si="855"/>
        <v>0.18021564030874249</v>
      </c>
      <c r="CS237" s="73">
        <f t="shared" si="855"/>
        <v>5.6242440059229848E-2</v>
      </c>
      <c r="CT237" s="76">
        <f t="shared" si="366"/>
        <v>88.350876824173312</v>
      </c>
      <c r="CU237" s="76">
        <f t="shared" si="367"/>
        <v>0.20769904905682512</v>
      </c>
      <c r="CV237" s="76">
        <f t="shared" si="368"/>
        <v>1.3935801045843528</v>
      </c>
      <c r="CW237" s="40">
        <f t="shared" si="409"/>
        <v>1235.008938905235</v>
      </c>
      <c r="CX237" s="267">
        <f t="shared" si="410"/>
        <v>2.9089276976767264</v>
      </c>
      <c r="CY237" s="78">
        <v>390.73096710599998</v>
      </c>
      <c r="CZ237" s="77">
        <f t="shared" si="369"/>
        <v>56.888357771006149</v>
      </c>
      <c r="DA237" s="67">
        <f t="shared" si="411"/>
        <v>933.57990761208168</v>
      </c>
      <c r="DB237" s="77">
        <v>0</v>
      </c>
      <c r="DC237" s="77">
        <f t="shared" si="370"/>
        <v>0</v>
      </c>
      <c r="DD237" s="77">
        <f t="shared" si="522"/>
        <v>216.09659654300003</v>
      </c>
      <c r="DE237" s="77">
        <f t="shared" si="372"/>
        <v>31.46251905316716</v>
      </c>
      <c r="DF237" s="82">
        <f t="shared" si="770"/>
        <v>3878.4650227860011</v>
      </c>
      <c r="DG237" s="82">
        <f t="shared" si="771"/>
        <v>1.3274833664259138</v>
      </c>
      <c r="DH237" s="76">
        <f t="shared" si="375"/>
        <v>-246.30450539000117</v>
      </c>
      <c r="DI237" s="40">
        <f>SUMIFS($DH$3:$DH237,$D$3:$D237,D237)</f>
        <v>-1925.3762020609745</v>
      </c>
      <c r="DJ237" s="76">
        <f t="shared" si="856"/>
        <v>-9246.5244390569751</v>
      </c>
      <c r="DK237" s="76">
        <f t="shared" si="376"/>
        <v>-35.860630466578485</v>
      </c>
      <c r="DL237" s="76">
        <f t="shared" si="857"/>
        <v>-1345.3264688171917</v>
      </c>
      <c r="DM237" s="73">
        <f t="shared" si="858"/>
        <v>-0.57891658813617086</v>
      </c>
      <c r="DN237" s="73">
        <f t="shared" si="858"/>
        <v>-0.23151617983630168</v>
      </c>
      <c r="DO237" s="73">
        <f t="shared" si="858"/>
        <v>-7.0008782674885639E-2</v>
      </c>
      <c r="DP237" s="77">
        <f t="shared" si="377"/>
        <v>-8.4302715651698973E-2</v>
      </c>
      <c r="DQ237" s="264">
        <f t="shared" si="413"/>
        <v>-3.1648106449292337</v>
      </c>
      <c r="DR237" s="82">
        <f t="shared" si="772"/>
        <v>-136.78095944900116</v>
      </c>
      <c r="DS237" s="82">
        <f t="shared" si="859"/>
        <v>-6082.1431241949758</v>
      </c>
      <c r="DT237" s="81">
        <f t="shared" si="773"/>
        <v>-4.6816059303249016E-2</v>
      </c>
      <c r="DU237" s="264">
        <f t="shared" si="415"/>
        <v>-2.0817369196721156</v>
      </c>
      <c r="DV237" s="70">
        <v>1435.6198846340001</v>
      </c>
      <c r="DW237" s="70">
        <v>1577.151870209</v>
      </c>
      <c r="DX237" s="217">
        <v>123.6</v>
      </c>
      <c r="DY237" s="218">
        <f t="shared" si="380"/>
        <v>2938.641195304207</v>
      </c>
      <c r="DZ237" s="218">
        <f t="shared" si="416"/>
        <v>33748.664399583235</v>
      </c>
      <c r="EA237" s="71">
        <f t="shared" si="492"/>
        <v>7.3100643881729432E-3</v>
      </c>
      <c r="EB237" s="219">
        <f t="shared" si="381"/>
        <v>2289.8321523033978</v>
      </c>
      <c r="EC237" s="219">
        <f t="shared" si="417"/>
        <v>24702.660880779604</v>
      </c>
      <c r="ED237" s="71">
        <f t="shared" si="493"/>
        <v>3.6555622444775393E-2</v>
      </c>
      <c r="EE237" s="219">
        <f t="shared" si="382"/>
        <v>2646.9558730881886</v>
      </c>
      <c r="EF237" s="219">
        <f t="shared" si="418"/>
        <v>34495.775909038224</v>
      </c>
      <c r="EG237" s="71">
        <f t="shared" si="494"/>
        <v>-2.2147506474368472E-2</v>
      </c>
      <c r="EH237" s="219">
        <f t="shared" si="383"/>
        <v>490.96081201375409</v>
      </c>
      <c r="EI237" s="219">
        <f t="shared" si="831"/>
        <v>7211.4916777364415</v>
      </c>
      <c r="EJ237" s="74">
        <f t="shared" si="832"/>
        <v>-2.7251926487597555E-2</v>
      </c>
    </row>
    <row r="238" spans="1:140">
      <c r="A238" s="192">
        <v>44774</v>
      </c>
      <c r="B238" s="191">
        <f t="shared" si="330"/>
        <v>8</v>
      </c>
      <c r="C238" t="str">
        <f t="shared" si="435"/>
        <v>Agosto</v>
      </c>
      <c r="D238">
        <f t="shared" si="496"/>
        <v>2022</v>
      </c>
      <c r="E238" s="65">
        <f t="shared" si="437"/>
        <v>292166.75107789051</v>
      </c>
      <c r="F238" s="65">
        <f t="shared" si="333"/>
        <v>6874.4722727272738</v>
      </c>
      <c r="G238" s="40">
        <f t="shared" si="334"/>
        <v>3020.259187141</v>
      </c>
      <c r="H238" s="78">
        <f t="shared" si="497"/>
        <v>1.033745002125793</v>
      </c>
      <c r="I238" s="14">
        <f>SUMIFS($G$3:$G238,$D$3:$D238,D238)</f>
        <v>26949.982376128999</v>
      </c>
      <c r="J238" s="14">
        <f t="shared" si="833"/>
        <v>40335.933231668998</v>
      </c>
      <c r="K238" s="14">
        <f t="shared" si="394"/>
        <v>13.805791755173264</v>
      </c>
      <c r="L238" s="71">
        <f t="shared" si="834"/>
        <v>0.13636348846573187</v>
      </c>
      <c r="M238" s="71">
        <f t="shared" si="835"/>
        <v>0.14053717643142605</v>
      </c>
      <c r="N238" s="71">
        <f t="shared" si="836"/>
        <v>0.1162830496306213</v>
      </c>
      <c r="O238" s="78">
        <f t="shared" si="335"/>
        <v>2170.8190062859999</v>
      </c>
      <c r="P238" s="78">
        <f t="shared" si="500"/>
        <v>0.7430068610740953</v>
      </c>
      <c r="Q238" s="14">
        <f>SUMIFS($O$3:$O238,$D$3:$D238,D238)</f>
        <v>19962.543065575999</v>
      </c>
      <c r="R238" s="78">
        <f t="shared" si="837"/>
        <v>29508.212310956995</v>
      </c>
      <c r="S238" s="71">
        <f t="shared" si="838"/>
        <v>0.1228945603181022</v>
      </c>
      <c r="T238" s="71">
        <f t="shared" si="839"/>
        <v>0.18376586909596404</v>
      </c>
      <c r="U238" s="71">
        <f t="shared" si="839"/>
        <v>0.13949962995129983</v>
      </c>
      <c r="V238" s="78">
        <v>1063.378020874</v>
      </c>
      <c r="W238" s="78">
        <f t="shared" si="840"/>
        <v>17214.410279364998</v>
      </c>
      <c r="X238" s="182">
        <f t="shared" si="841"/>
        <v>6.2516920319495517E-2</v>
      </c>
      <c r="Y238" s="182">
        <f t="shared" si="842"/>
        <v>3.9649800043335848E-2</v>
      </c>
      <c r="Z238" s="78">
        <v>1124.2599055970002</v>
      </c>
      <c r="AA238" s="78">
        <f t="shared" si="843"/>
        <v>12272.119160504999</v>
      </c>
      <c r="AB238" s="182">
        <f t="shared" si="844"/>
        <v>0.26437570170677782</v>
      </c>
      <c r="AC238" s="71">
        <f t="shared" si="845"/>
        <v>0.21753564811234738</v>
      </c>
      <c r="AD238" s="78">
        <v>656.81477616799998</v>
      </c>
      <c r="AE238" s="78">
        <v>641.688890851</v>
      </c>
      <c r="AF238" s="71">
        <f t="shared" si="846"/>
        <v>1.082927391555577E-3</v>
      </c>
      <c r="AG238" s="71">
        <f t="shared" si="846"/>
        <v>0.25064056046136662</v>
      </c>
      <c r="AH238" s="78">
        <f t="shared" si="337"/>
        <v>303.77530322199999</v>
      </c>
      <c r="AI238" s="77">
        <f t="shared" si="338"/>
        <v>0.10397326256368394</v>
      </c>
      <c r="AJ238" s="78">
        <f t="shared" si="339"/>
        <v>89.712094755999999</v>
      </c>
      <c r="AK238" s="77">
        <f t="shared" si="340"/>
        <v>3.0705785112448713E-2</v>
      </c>
      <c r="AL238" s="78">
        <f t="shared" si="341"/>
        <v>455.95278287699995</v>
      </c>
      <c r="AM238" s="77">
        <f t="shared" si="342"/>
        <v>66.32549594910391</v>
      </c>
      <c r="AN238" s="77">
        <v>220.08391958799999</v>
      </c>
      <c r="AO238" s="77">
        <f t="shared" si="343"/>
        <v>32.014663941714794</v>
      </c>
      <c r="AP238" s="81">
        <f>SUMIFS($AO$3:$AO238,$D$3:$D238,D238)</f>
        <v>245.97141919267338</v>
      </c>
      <c r="AQ238" s="78">
        <v>39.716864250999997</v>
      </c>
      <c r="AR238" s="77">
        <f t="shared" si="344"/>
        <v>5.7774419148603728</v>
      </c>
      <c r="AS238" s="81">
        <f>SUMIFS($AR$3:$AR238,$D$3:$D238,D238)</f>
        <v>62.435055474451808</v>
      </c>
      <c r="AT238" s="77">
        <f t="shared" si="508"/>
        <v>196.15199903799996</v>
      </c>
      <c r="AU238" s="80">
        <f t="shared" si="345"/>
        <v>259.80078383899996</v>
      </c>
      <c r="AV238" s="76">
        <f t="shared" si="346"/>
        <v>3177.4668603110003</v>
      </c>
      <c r="AW238" s="77">
        <f t="shared" si="347"/>
        <v>1.0875525187545725</v>
      </c>
      <c r="AX238" s="67">
        <f>SUMIFS($AV$3:$AV238,$D$3:$D238,D238)</f>
        <v>24960.988536127999</v>
      </c>
      <c r="AY238" s="78">
        <f t="shared" si="847"/>
        <v>40862.918584305007</v>
      </c>
      <c r="AZ238" s="67">
        <f t="shared" si="398"/>
        <v>13.986163187135251</v>
      </c>
      <c r="BA238" s="263">
        <f t="shared" si="348"/>
        <v>3029.5182067660003</v>
      </c>
      <c r="BB238" s="263">
        <f t="shared" si="349"/>
        <v>1.0369140895016977</v>
      </c>
      <c r="BC238" s="263">
        <f t="shared" si="399"/>
        <v>38173.952062614</v>
      </c>
      <c r="BD238" s="262">
        <f t="shared" si="400"/>
        <v>13.065809823252946</v>
      </c>
      <c r="BE238" s="261">
        <f t="shared" si="350"/>
        <v>2768.7392514460003</v>
      </c>
      <c r="BF238" s="261">
        <f t="shared" si="351"/>
        <v>0.94765719960648953</v>
      </c>
      <c r="BG238" s="260">
        <f t="shared" si="401"/>
        <v>35012.073316916998</v>
      </c>
      <c r="BH238" s="260">
        <f t="shared" si="402"/>
        <v>11.983592653081498</v>
      </c>
      <c r="BI238" s="71">
        <f t="shared" si="848"/>
        <v>5.007958177409777E-2</v>
      </c>
      <c r="BJ238" s="71">
        <f t="shared" si="849"/>
        <v>7.8257437749377878E-2</v>
      </c>
      <c r="BK238" s="71">
        <f t="shared" si="849"/>
        <v>7.1583026226683666E-2</v>
      </c>
      <c r="BL238" s="67">
        <f t="shared" si="352"/>
        <v>1507.3164664430001</v>
      </c>
      <c r="BM238" s="14">
        <f>SUMIFS($BL$3:$BL238,$D$3:$D238,D238)</f>
        <v>11579.850676202001</v>
      </c>
      <c r="BN238" s="78">
        <f t="shared" si="850"/>
        <v>18569.954587318</v>
      </c>
      <c r="BO238" s="71">
        <f t="shared" si="851"/>
        <v>7.9528216342372948E-2</v>
      </c>
      <c r="BP238" s="71">
        <f t="shared" si="851"/>
        <v>6.716740304861446E-2</v>
      </c>
      <c r="BQ238" s="71">
        <f t="shared" si="851"/>
        <v>5.2139859330857075E-2</v>
      </c>
      <c r="BR238" s="78">
        <v>1139.5967420900001</v>
      </c>
      <c r="BS238" s="77">
        <f t="shared" si="515"/>
        <v>367.71972435299995</v>
      </c>
      <c r="BT238" s="67">
        <f t="shared" si="353"/>
        <v>307.37405990700006</v>
      </c>
      <c r="BU238" s="67">
        <f t="shared" si="354"/>
        <v>260.77895532000002</v>
      </c>
      <c r="BV238" s="78">
        <f t="shared" si="355"/>
        <v>37.934396266979562</v>
      </c>
      <c r="BW238" s="78">
        <f t="shared" si="356"/>
        <v>8.9256889895208302E-2</v>
      </c>
      <c r="BX238" s="78">
        <f t="shared" si="405"/>
        <v>3161.8787456969999</v>
      </c>
      <c r="BY238" s="67">
        <f t="shared" si="357"/>
        <v>367.51811569300003</v>
      </c>
      <c r="BZ238" s="67">
        <f t="shared" si="358"/>
        <v>635.25651790899997</v>
      </c>
      <c r="CA238" s="67">
        <f t="shared" si="359"/>
        <v>99.222745038999989</v>
      </c>
      <c r="CB238" s="76">
        <f t="shared" si="360"/>
        <v>-157.20767317000036</v>
      </c>
      <c r="CC238" s="40">
        <f>SUMIFS($CB$3:$CB238,$D$3:$D238,D238)</f>
        <v>1988.9938400009978</v>
      </c>
      <c r="CD238" s="76">
        <f t="shared" si="852"/>
        <v>-526.98535263600343</v>
      </c>
      <c r="CE238" s="73">
        <f t="shared" si="853"/>
        <v>-0.58391649063413054</v>
      </c>
      <c r="CF238" s="73">
        <f t="shared" si="853"/>
        <v>2.5103400702148084</v>
      </c>
      <c r="CG238" s="73">
        <f t="shared" si="853"/>
        <v>-0.73638634060627084</v>
      </c>
      <c r="CH238" s="78">
        <f t="shared" si="361"/>
        <v>-22.868326023174458</v>
      </c>
      <c r="CI238" s="78">
        <f t="shared" si="362"/>
        <v>-5.3807516628779369E-2</v>
      </c>
      <c r="CJ238" s="14">
        <f t="shared" si="406"/>
        <v>-78.637451980203693</v>
      </c>
      <c r="CK238" s="264">
        <f t="shared" si="407"/>
        <v>-0.18037143196198638</v>
      </c>
      <c r="CL238" s="82">
        <f t="shared" si="363"/>
        <v>103.57128214999966</v>
      </c>
      <c r="CM238" s="82">
        <f t="shared" si="364"/>
        <v>3.5449373266428927E-2</v>
      </c>
      <c r="CN238" s="40">
        <f t="shared" si="365"/>
        <v>620.548820933</v>
      </c>
      <c r="CO238" s="40">
        <f>SUMIFS($CN$3:$CN238,$D$3:$D238,D238)</f>
        <v>4692.1265361649721</v>
      </c>
      <c r="CP238" s="76">
        <f t="shared" si="854"/>
        <v>8605.2954563399726</v>
      </c>
      <c r="CQ238" s="73">
        <f t="shared" si="855"/>
        <v>0.20688742783495018</v>
      </c>
      <c r="CR238" s="73">
        <f t="shared" si="855"/>
        <v>0.1836752265160837</v>
      </c>
      <c r="CS238" s="73">
        <f t="shared" si="855"/>
        <v>6.4268126015265548E-2</v>
      </c>
      <c r="CT238" s="76">
        <f t="shared" si="366"/>
        <v>90.268575726877259</v>
      </c>
      <c r="CU238" s="76">
        <f t="shared" si="367"/>
        <v>0.21239542783140444</v>
      </c>
      <c r="CV238" s="76">
        <f t="shared" si="368"/>
        <v>1.6059755324157572</v>
      </c>
      <c r="CW238" s="40">
        <f t="shared" si="409"/>
        <v>1251.0443451903268</v>
      </c>
      <c r="CX238" s="267">
        <f t="shared" si="410"/>
        <v>2.9453370120290772</v>
      </c>
      <c r="CY238" s="78">
        <v>395.86658466</v>
      </c>
      <c r="CZ238" s="77">
        <f t="shared" si="369"/>
        <v>57.585014377103583</v>
      </c>
      <c r="DA238" s="67">
        <f t="shared" si="411"/>
        <v>936.01682877655207</v>
      </c>
      <c r="DB238" s="77">
        <v>0</v>
      </c>
      <c r="DC238" s="77">
        <f t="shared" si="370"/>
        <v>0</v>
      </c>
      <c r="DD238" s="77">
        <f t="shared" si="522"/>
        <v>224.682236273</v>
      </c>
      <c r="DE238" s="77">
        <f t="shared" si="372"/>
        <v>32.683561349773683</v>
      </c>
      <c r="DF238" s="82">
        <f t="shared" si="770"/>
        <v>3798.0156812440005</v>
      </c>
      <c r="DG238" s="82">
        <f t="shared" si="771"/>
        <v>1.2999479465859771</v>
      </c>
      <c r="DH238" s="76">
        <f t="shared" si="375"/>
        <v>-777.75649410300036</v>
      </c>
      <c r="DI238" s="40">
        <f>SUMIFS($DH$3:$DH238,$D$3:$D238,D238)</f>
        <v>-2703.1326961639747</v>
      </c>
      <c r="DJ238" s="76">
        <f t="shared" si="856"/>
        <v>-9132.2808089759747</v>
      </c>
      <c r="DK238" s="76">
        <f t="shared" si="376"/>
        <v>-113.13690175005173</v>
      </c>
      <c r="DL238" s="76">
        <f t="shared" si="857"/>
        <v>-1329.6817971705307</v>
      </c>
      <c r="DM238" s="73">
        <f t="shared" si="858"/>
        <v>-0.12807580064577839</v>
      </c>
      <c r="DN238" s="73">
        <f t="shared" si="858"/>
        <v>-0.20435769610931875</v>
      </c>
      <c r="DO238" s="73">
        <f t="shared" si="858"/>
        <v>-9.4444532121663372E-2</v>
      </c>
      <c r="DP238" s="77">
        <f t="shared" si="377"/>
        <v>-0.26620294446018383</v>
      </c>
      <c r="DQ238" s="264">
        <f t="shared" si="413"/>
        <v>-3.1257084439910634</v>
      </c>
      <c r="DR238" s="82">
        <f t="shared" si="772"/>
        <v>-516.97753878300034</v>
      </c>
      <c r="DS238" s="82">
        <f t="shared" si="859"/>
        <v>-5970.402063278977</v>
      </c>
      <c r="DT238" s="81">
        <f t="shared" si="773"/>
        <v>-0.17694605456497553</v>
      </c>
      <c r="DU238" s="264">
        <f t="shared" si="415"/>
        <v>-2.0434912738196176</v>
      </c>
      <c r="DV238" s="70">
        <v>1495.0932028550001</v>
      </c>
      <c r="DW238" s="70">
        <v>1637.339201901</v>
      </c>
      <c r="DX238" s="217">
        <v>124.1</v>
      </c>
      <c r="DY238" s="218">
        <f t="shared" si="380"/>
        <v>2433.7302072046737</v>
      </c>
      <c r="DZ238" s="218">
        <f t="shared" si="416"/>
        <v>33824.333735245615</v>
      </c>
      <c r="EA238" s="71">
        <f t="shared" si="492"/>
        <v>2.0732417077746756E-2</v>
      </c>
      <c r="EB238" s="219">
        <f t="shared" si="381"/>
        <v>1749.2498036148265</v>
      </c>
      <c r="EC238" s="219">
        <f t="shared" si="417"/>
        <v>24730.419190690067</v>
      </c>
      <c r="ED238" s="71">
        <f t="shared" si="493"/>
        <v>4.1317529100595829E-2</v>
      </c>
      <c r="EE238" s="219">
        <f t="shared" si="382"/>
        <v>2560.4084289371476</v>
      </c>
      <c r="EF238" s="219">
        <f t="shared" si="418"/>
        <v>34361.678930294162</v>
      </c>
      <c r="EG238" s="71">
        <f t="shared" si="494"/>
        <v>-1.7912721955127164E-2</v>
      </c>
      <c r="EH238" s="219">
        <f t="shared" si="383"/>
        <v>500.03933999435947</v>
      </c>
      <c r="EI238" s="219">
        <f t="shared" si="831"/>
        <v>7253.6744637681995</v>
      </c>
      <c r="EJ238" s="74">
        <f t="shared" si="832"/>
        <v>-2.3025170089412295E-2</v>
      </c>
    </row>
    <row r="239" spans="1:140">
      <c r="A239" s="192">
        <v>44805</v>
      </c>
      <c r="B239" s="191">
        <f t="shared" si="330"/>
        <v>9</v>
      </c>
      <c r="C239" t="str">
        <f t="shared" si="435"/>
        <v>Septiembre</v>
      </c>
      <c r="D239">
        <f t="shared" si="496"/>
        <v>2022</v>
      </c>
      <c r="E239" s="65">
        <f t="shared" si="437"/>
        <v>292166.75107789051</v>
      </c>
      <c r="F239" s="65">
        <f t="shared" si="333"/>
        <v>6974.2354545454546</v>
      </c>
      <c r="G239" s="40">
        <f t="shared" si="334"/>
        <v>3842.1276175130001</v>
      </c>
      <c r="H239" s="78">
        <f t="shared" si="497"/>
        <v>1.3150461520136163</v>
      </c>
      <c r="I239" s="14">
        <f>SUMIFS($G$3:$G239,$D$3:$D239,D239)</f>
        <v>30792.109993642</v>
      </c>
      <c r="J239" s="14">
        <f t="shared" si="833"/>
        <v>40862.731973435999</v>
      </c>
      <c r="K239" s="14">
        <f t="shared" si="394"/>
        <v>13.986099315778116</v>
      </c>
      <c r="L239" s="71">
        <f t="shared" si="834"/>
        <v>0.13912728026950716</v>
      </c>
      <c r="M239" s="71">
        <f t="shared" si="835"/>
        <v>0.15889788359185419</v>
      </c>
      <c r="N239" s="71">
        <f t="shared" si="836"/>
        <v>0.12747047386636212</v>
      </c>
      <c r="O239" s="78">
        <f t="shared" si="335"/>
        <v>2906.530687337</v>
      </c>
      <c r="P239" s="78">
        <f t="shared" si="500"/>
        <v>0.99481911497935305</v>
      </c>
      <c r="Q239" s="14">
        <f>SUMIFS($O$3:$O239,$D$3:$D239,D239)</f>
        <v>22869.073752912998</v>
      </c>
      <c r="R239" s="78">
        <f t="shared" si="837"/>
        <v>29885.907880610001</v>
      </c>
      <c r="S239" s="71">
        <f t="shared" si="838"/>
        <v>0.14935555387213539</v>
      </c>
      <c r="T239" s="71">
        <f t="shared" si="839"/>
        <v>0.17927865256610809</v>
      </c>
      <c r="U239" s="71">
        <f t="shared" si="839"/>
        <v>0.1527581917321037</v>
      </c>
      <c r="V239" s="78">
        <v>1792.3744259870002</v>
      </c>
      <c r="W239" s="78">
        <f t="shared" si="840"/>
        <v>17462.17282543</v>
      </c>
      <c r="X239" s="182">
        <f t="shared" si="841"/>
        <v>9.0139672735413789E-2</v>
      </c>
      <c r="Y239" s="182">
        <f t="shared" si="842"/>
        <v>0.16040440274064971</v>
      </c>
      <c r="Z239" s="78">
        <v>1106.9471942470002</v>
      </c>
      <c r="AA239" s="78">
        <f t="shared" si="843"/>
        <v>12368.184936452</v>
      </c>
      <c r="AB239" s="182">
        <f t="shared" si="844"/>
        <v>0.24433570873743604</v>
      </c>
      <c r="AC239" s="71">
        <f t="shared" si="845"/>
        <v>9.5031696307717128E-2</v>
      </c>
      <c r="AD239" s="78">
        <v>732.29134261900003</v>
      </c>
      <c r="AE239" s="78">
        <v>649.28415772100004</v>
      </c>
      <c r="AF239" s="71">
        <f t="shared" si="846"/>
        <v>5.8207885885439792E-2</v>
      </c>
      <c r="AG239" s="71">
        <f t="shared" si="846"/>
        <v>0.20526368308117049</v>
      </c>
      <c r="AH239" s="78">
        <f t="shared" si="337"/>
        <v>316.98033833899996</v>
      </c>
      <c r="AI239" s="77">
        <f t="shared" si="338"/>
        <v>0.10849295382502105</v>
      </c>
      <c r="AJ239" s="78">
        <f t="shared" si="339"/>
        <v>92.571731033999995</v>
      </c>
      <c r="AK239" s="77">
        <f t="shared" si="340"/>
        <v>3.1684553664123379E-2</v>
      </c>
      <c r="AL239" s="78">
        <f t="shared" si="341"/>
        <v>526.04486080300001</v>
      </c>
      <c r="AM239" s="77">
        <f t="shared" si="342"/>
        <v>75.42688574704637</v>
      </c>
      <c r="AN239" s="77">
        <v>221.50873925799999</v>
      </c>
      <c r="AO239" s="77">
        <f t="shared" si="343"/>
        <v>31.76100673710862</v>
      </c>
      <c r="AP239" s="81">
        <f>SUMIFS($AO$3:$AO239,$D$3:$D239,D239)</f>
        <v>277.73242592978198</v>
      </c>
      <c r="AQ239" s="78">
        <v>60.968167696999998</v>
      </c>
      <c r="AR239" s="77">
        <f t="shared" si="344"/>
        <v>8.7419141631164781</v>
      </c>
      <c r="AS239" s="81">
        <f>SUMIFS($AR$3:$AR239,$D$3:$D239,D239)</f>
        <v>71.176969637568291</v>
      </c>
      <c r="AT239" s="77">
        <f t="shared" si="508"/>
        <v>243.567953848</v>
      </c>
      <c r="AU239" s="80">
        <f t="shared" si="345"/>
        <v>282.476906955</v>
      </c>
      <c r="AV239" s="76">
        <f t="shared" si="346"/>
        <v>3679.4796807150001</v>
      </c>
      <c r="AW239" s="77">
        <f t="shared" si="347"/>
        <v>1.259376594749505</v>
      </c>
      <c r="AX239" s="67">
        <f>SUMIFS($AV$3:$AV239,$D$3:$D239,D239)</f>
        <v>28640.468216843001</v>
      </c>
      <c r="AY239" s="78">
        <f t="shared" si="847"/>
        <v>41165.230426541995</v>
      </c>
      <c r="AZ239" s="67">
        <f t="shared" si="398"/>
        <v>14.089635550476279</v>
      </c>
      <c r="BA239" s="263">
        <f t="shared" si="348"/>
        <v>3531.9759842779999</v>
      </c>
      <c r="BB239" s="263">
        <f t="shared" si="349"/>
        <v>1.2088904610971249</v>
      </c>
      <c r="BC239" s="263">
        <f t="shared" si="399"/>
        <v>38488.061955502999</v>
      </c>
      <c r="BD239" s="262">
        <f t="shared" si="400"/>
        <v>13.173320308867806</v>
      </c>
      <c r="BE239" s="261">
        <f t="shared" si="350"/>
        <v>2900.9105957930001</v>
      </c>
      <c r="BF239" s="261">
        <f t="shared" si="351"/>
        <v>0.99289552459021213</v>
      </c>
      <c r="BG239" s="260">
        <f t="shared" si="401"/>
        <v>35217.336271799002</v>
      </c>
      <c r="BH239" s="260">
        <f t="shared" si="402"/>
        <v>12.053848065144892</v>
      </c>
      <c r="BI239" s="71">
        <f t="shared" si="848"/>
        <v>8.9516380794756101E-2</v>
      </c>
      <c r="BJ239" s="71">
        <f t="shared" si="849"/>
        <v>7.969084491843148E-2</v>
      </c>
      <c r="BK239" s="71">
        <f t="shared" si="849"/>
        <v>8.8662030585839879E-2</v>
      </c>
      <c r="BL239" s="67">
        <f t="shared" si="352"/>
        <v>1437.2827652569997</v>
      </c>
      <c r="BM239" s="14">
        <f>SUMIFS($BL$3:$BL239,$D$3:$D239,D239)</f>
        <v>13017.133441459</v>
      </c>
      <c r="BN239" s="78">
        <f t="shared" si="850"/>
        <v>18623.377467750001</v>
      </c>
      <c r="BO239" s="71">
        <f t="shared" si="851"/>
        <v>3.8604255400289667E-2</v>
      </c>
      <c r="BP239" s="71">
        <f t="shared" si="851"/>
        <v>6.3936688307347112E-2</v>
      </c>
      <c r="BQ239" s="71">
        <f t="shared" si="851"/>
        <v>5.2530980622618184E-2</v>
      </c>
      <c r="BR239" s="78">
        <v>1163.1478315870002</v>
      </c>
      <c r="BS239" s="77">
        <f t="shared" si="515"/>
        <v>274.13493366999955</v>
      </c>
      <c r="BT239" s="67">
        <f t="shared" si="353"/>
        <v>394.502784061</v>
      </c>
      <c r="BU239" s="67">
        <f t="shared" si="354"/>
        <v>631.06538848499997</v>
      </c>
      <c r="BV239" s="78">
        <f t="shared" si="355"/>
        <v>90.485242805174209</v>
      </c>
      <c r="BW239" s="78">
        <f t="shared" si="356"/>
        <v>0.21599493650691295</v>
      </c>
      <c r="BX239" s="78">
        <f t="shared" si="405"/>
        <v>3270.7256837039999</v>
      </c>
      <c r="BY239" s="67">
        <f t="shared" si="357"/>
        <v>398.17455540099991</v>
      </c>
      <c r="BZ239" s="67">
        <f t="shared" si="358"/>
        <v>730.64940378999995</v>
      </c>
      <c r="CA239" s="67">
        <f t="shared" si="359"/>
        <v>87.804783721000007</v>
      </c>
      <c r="CB239" s="76">
        <f t="shared" si="360"/>
        <v>162.64793679800005</v>
      </c>
      <c r="CC239" s="40">
        <f>SUMIFS($CB$3:$CB239,$D$3:$D239,D239)</f>
        <v>2151.6417767989979</v>
      </c>
      <c r="CD239" s="76">
        <f t="shared" si="852"/>
        <v>-302.49845310600267</v>
      </c>
      <c r="CE239" s="73">
        <f t="shared" si="853"/>
        <v>-3.6301853978839822</v>
      </c>
      <c r="CF239" s="73">
        <f t="shared" si="853"/>
        <v>3.2626092897667416</v>
      </c>
      <c r="CG239" s="73">
        <f t="shared" si="853"/>
        <v>-0.80730635205543</v>
      </c>
      <c r="CH239" s="78">
        <f t="shared" si="361"/>
        <v>23.321256911679736</v>
      </c>
      <c r="CI239" s="78">
        <f t="shared" si="362"/>
        <v>5.5669557264111394E-2</v>
      </c>
      <c r="CJ239" s="14">
        <f t="shared" si="406"/>
        <v>-46.352410415341907</v>
      </c>
      <c r="CK239" s="264">
        <f t="shared" si="407"/>
        <v>-0.10353623469816309</v>
      </c>
      <c r="CL239" s="82">
        <f t="shared" si="363"/>
        <v>793.71332528300002</v>
      </c>
      <c r="CM239" s="82">
        <f t="shared" si="364"/>
        <v>0.27166449377102431</v>
      </c>
      <c r="CN239" s="40">
        <f t="shared" si="365"/>
        <v>653.03030324600002</v>
      </c>
      <c r="CO239" s="40">
        <f>SUMIFS($CN$3:$CN239,$D$3:$D239,D239)</f>
        <v>5345.1568394109718</v>
      </c>
      <c r="CP239" s="76">
        <f t="shared" si="854"/>
        <v>8475.4492793879726</v>
      </c>
      <c r="CQ239" s="73">
        <f t="shared" si="855"/>
        <v>-0.16585780801482264</v>
      </c>
      <c r="CR239" s="73">
        <f t="shared" si="855"/>
        <v>0.12602903637477936</v>
      </c>
      <c r="CS239" s="73">
        <f t="shared" si="855"/>
        <v>2.6587224728618075E-2</v>
      </c>
      <c r="CT239" s="76">
        <f t="shared" si="366"/>
        <v>93.634679744055362</v>
      </c>
      <c r="CU239" s="76">
        <f t="shared" si="367"/>
        <v>0.22351287435574924</v>
      </c>
      <c r="CV239" s="76">
        <f t="shared" si="368"/>
        <v>1.8294884067715063</v>
      </c>
      <c r="CW239" s="40">
        <f t="shared" si="409"/>
        <v>1231.1982052616979</v>
      </c>
      <c r="CX239" s="267">
        <f t="shared" si="410"/>
        <v>2.9008945227749239</v>
      </c>
      <c r="CY239" s="78">
        <v>371.88996558600002</v>
      </c>
      <c r="CZ239" s="77">
        <f t="shared" si="369"/>
        <v>53.32340268833638</v>
      </c>
      <c r="DA239" s="67">
        <f t="shared" si="411"/>
        <v>899.97317169953737</v>
      </c>
      <c r="DB239" s="77">
        <v>0</v>
      </c>
      <c r="DC239" s="77">
        <f t="shared" si="370"/>
        <v>0</v>
      </c>
      <c r="DD239" s="77">
        <f t="shared" si="522"/>
        <v>281.14033766</v>
      </c>
      <c r="DE239" s="77">
        <f t="shared" si="372"/>
        <v>40.311277055718982</v>
      </c>
      <c r="DF239" s="82">
        <f t="shared" si="770"/>
        <v>4332.5099839610002</v>
      </c>
      <c r="DG239" s="82">
        <f t="shared" si="771"/>
        <v>1.4828894691052541</v>
      </c>
      <c r="DH239" s="76">
        <f t="shared" si="375"/>
        <v>-490.38236644799997</v>
      </c>
      <c r="DI239" s="40">
        <f>SUMIFS($DH$3:$DH239,$D$3:$D239,D239)</f>
        <v>-3193.5150626119748</v>
      </c>
      <c r="DJ239" s="76">
        <f t="shared" si="856"/>
        <v>-8777.9477324939762</v>
      </c>
      <c r="DK239" s="76">
        <f t="shared" si="376"/>
        <v>-70.313422832375622</v>
      </c>
      <c r="DL239" s="76">
        <f t="shared" si="857"/>
        <v>-1277.55061567704</v>
      </c>
      <c r="DM239" s="73">
        <f t="shared" si="858"/>
        <v>-0.41947034288014473</v>
      </c>
      <c r="DN239" s="73">
        <f t="shared" si="858"/>
        <v>-0.24719199263817959</v>
      </c>
      <c r="DO239" s="73">
        <f t="shared" si="858"/>
        <v>-0.10664184723863168</v>
      </c>
      <c r="DP239" s="77">
        <f t="shared" si="377"/>
        <v>-0.16784331709163783</v>
      </c>
      <c r="DQ239" s="264">
        <f t="shared" si="413"/>
        <v>-3.0044307574730875</v>
      </c>
      <c r="DR239" s="82">
        <f t="shared" si="772"/>
        <v>140.683022037</v>
      </c>
      <c r="DS239" s="82">
        <f t="shared" si="859"/>
        <v>-5507.2220487899758</v>
      </c>
      <c r="DT239" s="81">
        <f t="shared" si="773"/>
        <v>4.8151619415275099E-2</v>
      </c>
      <c r="DU239" s="264">
        <f t="shared" si="415"/>
        <v>-1.8849585137501741</v>
      </c>
      <c r="DV239" s="70">
        <v>1501.910477827</v>
      </c>
      <c r="DW239" s="70">
        <v>1643.181911313</v>
      </c>
      <c r="DX239" s="217">
        <v>124</v>
      </c>
      <c r="DY239" s="218">
        <f t="shared" si="380"/>
        <v>3098.490014123387</v>
      </c>
      <c r="DZ239" s="218">
        <f t="shared" si="416"/>
        <v>33999.253312203218</v>
      </c>
      <c r="EA239" s="71">
        <f t="shared" si="492"/>
        <v>2.8634947492271801E-2</v>
      </c>
      <c r="EB239" s="219">
        <f t="shared" si="381"/>
        <v>2343.9763607556451</v>
      </c>
      <c r="EC239" s="219">
        <f t="shared" si="417"/>
        <v>24844.382220154708</v>
      </c>
      <c r="ED239" s="71">
        <f t="shared" si="493"/>
        <v>5.1175017069118089E-2</v>
      </c>
      <c r="EE239" s="219">
        <f t="shared" si="382"/>
        <v>2967.3223231572583</v>
      </c>
      <c r="EF239" s="219">
        <f t="shared" si="418"/>
        <v>34350.899103118085</v>
      </c>
      <c r="EG239" s="71">
        <f t="shared" si="494"/>
        <v>-4.2566703817562557E-3</v>
      </c>
      <c r="EH239" s="219">
        <f t="shared" si="383"/>
        <v>526.63734132741934</v>
      </c>
      <c r="EI239" s="219">
        <f t="shared" si="831"/>
        <v>7089.9445386070847</v>
      </c>
      <c r="EJ239" s="74">
        <f t="shared" si="832"/>
        <v>-5.9732182719960503E-2</v>
      </c>
    </row>
    <row r="240" spans="1:140">
      <c r="A240" s="192">
        <v>44835</v>
      </c>
      <c r="B240" s="191">
        <f t="shared" si="330"/>
        <v>10</v>
      </c>
      <c r="C240" t="str">
        <f t="shared" si="435"/>
        <v>Octubre</v>
      </c>
      <c r="D240">
        <f t="shared" si="496"/>
        <v>2022</v>
      </c>
      <c r="E240" s="65">
        <f t="shared" si="437"/>
        <v>292166.75107789051</v>
      </c>
      <c r="F240" s="65">
        <f t="shared" si="333"/>
        <v>7176.8442500000001</v>
      </c>
      <c r="G240" s="40">
        <f t="shared" si="334"/>
        <v>3066.8265546620005</v>
      </c>
      <c r="H240" s="78">
        <f t="shared" si="497"/>
        <v>1.0496836287317295</v>
      </c>
      <c r="I240" s="14">
        <f>SUMIFS($G$3:$G240,$D$3:$D240,D240)</f>
        <v>33858.936548304002</v>
      </c>
      <c r="J240" s="14">
        <f t="shared" si="833"/>
        <v>40981.721008258995</v>
      </c>
      <c r="K240" s="14">
        <f t="shared" si="394"/>
        <v>14.026825727795917</v>
      </c>
      <c r="L240" s="71">
        <f t="shared" si="834"/>
        <v>0.12941601282517912</v>
      </c>
      <c r="M240" s="71">
        <f t="shared" si="835"/>
        <v>4.0364855261594945E-2</v>
      </c>
      <c r="N240" s="71">
        <f t="shared" si="836"/>
        <v>0.12140161930295257</v>
      </c>
      <c r="O240" s="78">
        <f t="shared" si="335"/>
        <v>2085.8314743590004</v>
      </c>
      <c r="P240" s="78">
        <f t="shared" si="500"/>
        <v>0.7139181534735709</v>
      </c>
      <c r="Q240" s="14">
        <f>SUMIFS($O$3:$O240,$D$3:$D240,D240)</f>
        <v>24954.905227272</v>
      </c>
      <c r="R240" s="78">
        <f t="shared" si="837"/>
        <v>29804.677413190002</v>
      </c>
      <c r="S240" s="71">
        <f t="shared" si="838"/>
        <v>-3.7484146555273434E-2</v>
      </c>
      <c r="T240" s="71">
        <f t="shared" si="839"/>
        <v>0.15749063894243398</v>
      </c>
      <c r="U240" s="71">
        <f t="shared" si="839"/>
        <v>0.13729448052253157</v>
      </c>
      <c r="V240" s="78">
        <v>1104.1840216529997</v>
      </c>
      <c r="W240" s="78">
        <f t="shared" si="840"/>
        <v>17549.454735553998</v>
      </c>
      <c r="X240" s="182">
        <f t="shared" si="841"/>
        <v>0.10076584178762782</v>
      </c>
      <c r="Y240" s="182">
        <f t="shared" si="842"/>
        <v>8.583118191461292E-2</v>
      </c>
      <c r="Z240" s="78">
        <v>965.53030783899987</v>
      </c>
      <c r="AA240" s="78">
        <f t="shared" si="843"/>
        <v>12182.843344103003</v>
      </c>
      <c r="AB240" s="182">
        <f t="shared" si="844"/>
        <v>0.18170155313965397</v>
      </c>
      <c r="AC240" s="71">
        <f t="shared" si="845"/>
        <v>-0.16104450227581701</v>
      </c>
      <c r="AD240" s="78">
        <v>716.34228370699998</v>
      </c>
      <c r="AE240" s="78">
        <v>559.64048166499992</v>
      </c>
      <c r="AF240" s="71">
        <f t="shared" si="846"/>
        <v>9.2694537131384314E-2</v>
      </c>
      <c r="AG240" s="71">
        <f t="shared" si="846"/>
        <v>-7.502039262922644E-2</v>
      </c>
      <c r="AH240" s="78">
        <f t="shared" si="337"/>
        <v>361.149693082</v>
      </c>
      <c r="AI240" s="77">
        <f t="shared" si="338"/>
        <v>0.12361081189067914</v>
      </c>
      <c r="AJ240" s="78">
        <f t="shared" si="339"/>
        <v>157.54816883399999</v>
      </c>
      <c r="AK240" s="77">
        <f t="shared" si="340"/>
        <v>5.3924058180048785E-2</v>
      </c>
      <c r="AL240" s="78">
        <f t="shared" si="341"/>
        <v>462.29721838699999</v>
      </c>
      <c r="AM240" s="77">
        <f t="shared" si="342"/>
        <v>64.415110915497436</v>
      </c>
      <c r="AN240" s="77">
        <v>241.67876593599999</v>
      </c>
      <c r="AO240" s="77">
        <f t="shared" si="343"/>
        <v>33.674795985157402</v>
      </c>
      <c r="AP240" s="81">
        <f>SUMIFS($AO$3:$AO240,$D$3:$D240,D240)</f>
        <v>311.40722191493938</v>
      </c>
      <c r="AQ240" s="78">
        <v>29.296786427000001</v>
      </c>
      <c r="AR240" s="77">
        <f t="shared" si="344"/>
        <v>4.082126545661068</v>
      </c>
      <c r="AS240" s="81">
        <f>SUMIFS($AR$3:$AR240,$D$3:$D240,D240)</f>
        <v>75.25909618322936</v>
      </c>
      <c r="AT240" s="77">
        <f t="shared" si="508"/>
        <v>191.321666024</v>
      </c>
      <c r="AU240" s="80">
        <f t="shared" si="345"/>
        <v>270.97555236300002</v>
      </c>
      <c r="AV240" s="76">
        <f t="shared" si="346"/>
        <v>3497.8542130960004</v>
      </c>
      <c r="AW240" s="77">
        <f t="shared" si="347"/>
        <v>1.197211592418155</v>
      </c>
      <c r="AX240" s="67">
        <f>SUMIFS($AV$3:$AV240,$D$3:$D240,D240)</f>
        <v>32138.322429939002</v>
      </c>
      <c r="AY240" s="78">
        <f t="shared" si="847"/>
        <v>41476.805932824995</v>
      </c>
      <c r="AZ240" s="67">
        <f t="shared" si="398"/>
        <v>14.196278590840558</v>
      </c>
      <c r="BA240" s="263">
        <f t="shared" si="348"/>
        <v>3244.0262726510005</v>
      </c>
      <c r="BB240" s="263">
        <f t="shared" si="349"/>
        <v>1.1103338284328443</v>
      </c>
      <c r="BC240" s="263">
        <f t="shared" si="399"/>
        <v>38713.997525615996</v>
      </c>
      <c r="BD240" s="262">
        <f t="shared" si="400"/>
        <v>13.25065134303903</v>
      </c>
      <c r="BE240" s="261">
        <f t="shared" si="350"/>
        <v>2847.4026161720003</v>
      </c>
      <c r="BF240" s="261">
        <f t="shared" si="351"/>
        <v>0.97458133263524349</v>
      </c>
      <c r="BG240" s="260">
        <f t="shared" si="401"/>
        <v>35388.455152586008</v>
      </c>
      <c r="BH240" s="260">
        <f t="shared" si="402"/>
        <v>12.112416974904711</v>
      </c>
      <c r="BI240" s="71">
        <f t="shared" si="848"/>
        <v>9.7786645473536327E-2</v>
      </c>
      <c r="BJ240" s="71">
        <f t="shared" si="849"/>
        <v>8.1631362715801625E-2</v>
      </c>
      <c r="BK240" s="71">
        <f t="shared" si="849"/>
        <v>9.0513960373033386E-2</v>
      </c>
      <c r="BL240" s="67">
        <f t="shared" si="352"/>
        <v>1543.1049889349999</v>
      </c>
      <c r="BM240" s="14">
        <f>SUMIFS($BL$3:$BL240,$D$3:$D240,D240)</f>
        <v>14560.238430394</v>
      </c>
      <c r="BN240" s="78">
        <f t="shared" si="850"/>
        <v>18784.090260845001</v>
      </c>
      <c r="BO240" s="71">
        <f t="shared" si="851"/>
        <v>0.11625701705972347</v>
      </c>
      <c r="BP240" s="71">
        <f t="shared" si="851"/>
        <v>6.9248121787979455E-2</v>
      </c>
      <c r="BQ240" s="71">
        <f t="shared" si="851"/>
        <v>5.9181884195722567E-2</v>
      </c>
      <c r="BR240" s="78">
        <v>1079.541066882</v>
      </c>
      <c r="BS240" s="77">
        <f t="shared" si="515"/>
        <v>463.56392205299994</v>
      </c>
      <c r="BT240" s="67">
        <f t="shared" si="353"/>
        <v>408.50317173399998</v>
      </c>
      <c r="BU240" s="67">
        <f t="shared" si="354"/>
        <v>396.62365647900003</v>
      </c>
      <c r="BV240" s="78">
        <f t="shared" si="355"/>
        <v>55.264353337332082</v>
      </c>
      <c r="BW240" s="78">
        <f t="shared" si="356"/>
        <v>0.13575249579760076</v>
      </c>
      <c r="BX240" s="78">
        <f t="shared" si="405"/>
        <v>3325.5423730299995</v>
      </c>
      <c r="BY240" s="67">
        <f t="shared" si="357"/>
        <v>431.66533240700005</v>
      </c>
      <c r="BZ240" s="67">
        <f t="shared" si="358"/>
        <v>592.29412067200008</v>
      </c>
      <c r="CA240" s="67">
        <f t="shared" si="359"/>
        <v>125.66294286899999</v>
      </c>
      <c r="CB240" s="76">
        <f t="shared" si="360"/>
        <v>-431.02765843399993</v>
      </c>
      <c r="CC240" s="40">
        <f>SUMIFS($CB$3:$CB240,$D$3:$D240,D240)</f>
        <v>1720.6141183649979</v>
      </c>
      <c r="CD240" s="76">
        <f t="shared" si="852"/>
        <v>-495.08492456600243</v>
      </c>
      <c r="CE240" s="73">
        <f t="shared" si="853"/>
        <v>0.80768961899606517</v>
      </c>
      <c r="CF240" s="73">
        <f t="shared" si="853"/>
        <v>5.4604625401977751</v>
      </c>
      <c r="CG240" s="73">
        <f t="shared" si="853"/>
        <v>-0.66752594286000544</v>
      </c>
      <c r="CH240" s="78">
        <f t="shared" si="361"/>
        <v>-60.058104010547524</v>
      </c>
      <c r="CI240" s="78">
        <f t="shared" si="362"/>
        <v>-0.14752796368642565</v>
      </c>
      <c r="CJ240" s="14">
        <f t="shared" si="406"/>
        <v>-71.888873587811446</v>
      </c>
      <c r="CK240" s="264">
        <f t="shared" si="407"/>
        <v>-0.16945286304464352</v>
      </c>
      <c r="CL240" s="82">
        <f t="shared" si="363"/>
        <v>-34.404001954999899</v>
      </c>
      <c r="CM240" s="82">
        <f t="shared" si="364"/>
        <v>-1.1775467888824874E-2</v>
      </c>
      <c r="CN240" s="40">
        <f t="shared" si="365"/>
        <v>1056.3443942690001</v>
      </c>
      <c r="CO240" s="40">
        <f>SUMIFS($CN$3:$CN240,$D$3:$D240,D240)</f>
        <v>6401.5012336799718</v>
      </c>
      <c r="CP240" s="76">
        <f t="shared" si="854"/>
        <v>8733.7462641259735</v>
      </c>
      <c r="CQ240" s="73">
        <f t="shared" si="855"/>
        <v>0.32366120314806524</v>
      </c>
      <c r="CR240" s="73">
        <f t="shared" si="855"/>
        <v>0.15447287621995986</v>
      </c>
      <c r="CS240" s="73">
        <f t="shared" si="855"/>
        <v>4.003835527550903E-2</v>
      </c>
      <c r="CT240" s="76">
        <f t="shared" si="366"/>
        <v>147.18786662661657</v>
      </c>
      <c r="CU240" s="76">
        <f t="shared" si="367"/>
        <v>0.36155530715655693</v>
      </c>
      <c r="CV240" s="76">
        <f t="shared" si="368"/>
        <v>2.1910437139280634</v>
      </c>
      <c r="CW240" s="40">
        <f t="shared" si="409"/>
        <v>1262.8443469320812</v>
      </c>
      <c r="CX240" s="267">
        <f t="shared" si="410"/>
        <v>2.9893019078675351</v>
      </c>
      <c r="CY240" s="78">
        <v>792.15984905000005</v>
      </c>
      <c r="CZ240" s="77">
        <f t="shared" si="369"/>
        <v>110.37718270812412</v>
      </c>
      <c r="DA240" s="67">
        <f t="shared" si="411"/>
        <v>918.04669337836015</v>
      </c>
      <c r="DB240" s="77">
        <v>46.4</v>
      </c>
      <c r="DC240" s="77">
        <f t="shared" si="370"/>
        <v>6.4652371409620599</v>
      </c>
      <c r="DD240" s="77">
        <f t="shared" si="522"/>
        <v>264.18454521900003</v>
      </c>
      <c r="DE240" s="77">
        <f t="shared" si="372"/>
        <v>36.810683918492451</v>
      </c>
      <c r="DF240" s="82">
        <f t="shared" si="770"/>
        <v>4554.1986073650005</v>
      </c>
      <c r="DG240" s="82">
        <f t="shared" si="771"/>
        <v>1.5587668995747122</v>
      </c>
      <c r="DH240" s="76">
        <f t="shared" si="375"/>
        <v>-1487.372052703</v>
      </c>
      <c r="DI240" s="40">
        <f>SUMIFS($DH$3:$DH240,$D$3:$D240,D240)</f>
        <v>-4680.8871153149748</v>
      </c>
      <c r="DJ240" s="76">
        <f t="shared" si="856"/>
        <v>-9228.8311886919764</v>
      </c>
      <c r="DK240" s="76">
        <f t="shared" si="376"/>
        <v>-207.24597063716408</v>
      </c>
      <c r="DL240" s="76">
        <f t="shared" si="857"/>
        <v>-1334.7332205198932</v>
      </c>
      <c r="DM240" s="73">
        <f t="shared" si="858"/>
        <v>0.43501053240562593</v>
      </c>
      <c r="DN240" s="73">
        <f t="shared" si="858"/>
        <v>-0.11323760231304825</v>
      </c>
      <c r="DO240" s="73">
        <f t="shared" si="858"/>
        <v>-6.6532918295419852E-2</v>
      </c>
      <c r="DP240" s="77">
        <f t="shared" si="377"/>
        <v>-0.50908327084298255</v>
      </c>
      <c r="DQ240" s="264">
        <f t="shared" si="413"/>
        <v>-3.158754770912179</v>
      </c>
      <c r="DR240" s="82">
        <f t="shared" si="772"/>
        <v>-1090.7483962239999</v>
      </c>
      <c r="DS240" s="82">
        <f t="shared" si="859"/>
        <v>-5903.2888156619756</v>
      </c>
      <c r="DT240" s="81">
        <f t="shared" si="773"/>
        <v>-0.37333077504538176</v>
      </c>
      <c r="DU240" s="264">
        <f t="shared" si="415"/>
        <v>-2.020520402777858</v>
      </c>
      <c r="DV240" s="70">
        <v>1407.5497374869999</v>
      </c>
      <c r="DW240" s="70">
        <v>1536.9707398739999</v>
      </c>
      <c r="DX240" s="217">
        <v>124.5</v>
      </c>
      <c r="DY240" s="218">
        <f t="shared" si="380"/>
        <v>2463.3145017365464</v>
      </c>
      <c r="DZ240" s="218">
        <f t="shared" si="416"/>
        <v>33903.681077968409</v>
      </c>
      <c r="EA240" s="71">
        <f t="shared" si="492"/>
        <v>2.2998699659550814E-2</v>
      </c>
      <c r="EB240" s="219">
        <f t="shared" si="381"/>
        <v>1675.366646071486</v>
      </c>
      <c r="EC240" s="219">
        <f t="shared" si="417"/>
        <v>24638.618708431921</v>
      </c>
      <c r="ED240" s="71">
        <f t="shared" si="493"/>
        <v>3.7195118122032245E-2</v>
      </c>
      <c r="EE240" s="219">
        <f t="shared" si="382"/>
        <v>2809.5214563020081</v>
      </c>
      <c r="EF240" s="219">
        <f t="shared" si="418"/>
        <v>34394.553626422705</v>
      </c>
      <c r="EG240" s="71">
        <f t="shared" si="494"/>
        <v>-2.9228278480050163E-3</v>
      </c>
      <c r="EH240" s="219">
        <f t="shared" si="383"/>
        <v>848.46939298714869</v>
      </c>
      <c r="EI240" s="219">
        <f t="shared" si="831"/>
        <v>7245.6644441541303</v>
      </c>
      <c r="EJ240" s="74">
        <f t="shared" si="832"/>
        <v>-4.9143387532035954E-2</v>
      </c>
    </row>
    <row r="241" spans="1:140">
      <c r="A241" s="192">
        <v>44866</v>
      </c>
      <c r="B241" s="191">
        <f t="shared" si="330"/>
        <v>11</v>
      </c>
      <c r="C241" t="str">
        <f t="shared" si="435"/>
        <v>Noviembre</v>
      </c>
      <c r="D241">
        <f t="shared" si="496"/>
        <v>2022</v>
      </c>
      <c r="E241" s="65">
        <f t="shared" si="437"/>
        <v>292166.75107789051</v>
      </c>
      <c r="F241" s="65">
        <f t="shared" si="333"/>
        <v>7181.5261904761901</v>
      </c>
      <c r="G241" s="40">
        <f t="shared" si="334"/>
        <v>3775.9355499580001</v>
      </c>
      <c r="H241" s="78">
        <f t="shared" si="497"/>
        <v>1.2923905735431718</v>
      </c>
      <c r="I241" s="14">
        <f>SUMIFS($G$3:$G241,$D$3:$D241,D241)</f>
        <v>37634.872098262</v>
      </c>
      <c r="J241" s="14">
        <f t="shared" si="833"/>
        <v>41198.263772826998</v>
      </c>
      <c r="K241" s="14">
        <f t="shared" si="394"/>
        <v>14.100941883644968</v>
      </c>
      <c r="L241" s="71">
        <f t="shared" si="834"/>
        <v>0.12213783051296456</v>
      </c>
      <c r="M241" s="71">
        <f t="shared" si="835"/>
        <v>6.0836995977749053E-2</v>
      </c>
      <c r="N241" s="71">
        <f t="shared" si="836"/>
        <v>0.11229520036967</v>
      </c>
      <c r="O241" s="78">
        <f t="shared" si="335"/>
        <v>2798.0153501540003</v>
      </c>
      <c r="P241" s="78">
        <f t="shared" si="500"/>
        <v>0.95767753853964721</v>
      </c>
      <c r="Q241" s="14">
        <f>SUMIFS($O$3:$O241,$D$3:$D241,D241)</f>
        <v>27752.920577426001</v>
      </c>
      <c r="R241" s="78">
        <f t="shared" si="837"/>
        <v>29923.798853563003</v>
      </c>
      <c r="S241" s="71">
        <f t="shared" si="838"/>
        <v>4.446665093308555E-2</v>
      </c>
      <c r="T241" s="71">
        <f t="shared" si="839"/>
        <v>0.1449989108376617</v>
      </c>
      <c r="U241" s="71">
        <f t="shared" si="839"/>
        <v>0.12798113631326635</v>
      </c>
      <c r="V241" s="78">
        <v>1713.0936703699999</v>
      </c>
      <c r="W241" s="78">
        <f t="shared" si="840"/>
        <v>17734.557024951999</v>
      </c>
      <c r="X241" s="182">
        <f t="shared" si="841"/>
        <v>0.11699246957552112</v>
      </c>
      <c r="Y241" s="182">
        <f t="shared" si="842"/>
        <v>0.12114092507527818</v>
      </c>
      <c r="Z241" s="78">
        <v>1070.8772352160001</v>
      </c>
      <c r="AA241" s="78">
        <f t="shared" si="843"/>
        <v>12105.975693677003</v>
      </c>
      <c r="AB241" s="182">
        <f t="shared" si="844"/>
        <v>0.13456082985571549</v>
      </c>
      <c r="AC241" s="71">
        <f t="shared" si="845"/>
        <v>-6.6972766672798945E-2</v>
      </c>
      <c r="AD241" s="78">
        <v>703.79041022399997</v>
      </c>
      <c r="AE241" s="78">
        <v>626.50269799099999</v>
      </c>
      <c r="AF241" s="71">
        <f t="shared" si="846"/>
        <v>6.6751185503648891E-2</v>
      </c>
      <c r="AG241" s="71">
        <f t="shared" si="846"/>
        <v>-4.189735470643785E-2</v>
      </c>
      <c r="AH241" s="78">
        <f t="shared" si="337"/>
        <v>248.52893809299999</v>
      </c>
      <c r="AI241" s="77">
        <f t="shared" si="338"/>
        <v>8.5064072888548212E-2</v>
      </c>
      <c r="AJ241" s="78">
        <f t="shared" si="339"/>
        <v>263.06961519700002</v>
      </c>
      <c r="AK241" s="77">
        <f t="shared" si="340"/>
        <v>9.0040914726421659E-2</v>
      </c>
      <c r="AL241" s="78">
        <f t="shared" si="341"/>
        <v>466.32164651400001</v>
      </c>
      <c r="AM241" s="77">
        <f t="shared" si="342"/>
        <v>64.933502175681596</v>
      </c>
      <c r="AN241" s="77">
        <v>245.94754141199999</v>
      </c>
      <c r="AO241" s="77">
        <f t="shared" si="343"/>
        <v>34.247252587919867</v>
      </c>
      <c r="AP241" s="81">
        <f>SUMIFS($AO$3:$AO241,$D$3:$D241,D241)</f>
        <v>345.65447450285927</v>
      </c>
      <c r="AQ241" s="78">
        <v>27.304165681000001</v>
      </c>
      <c r="AR241" s="77">
        <f t="shared" si="344"/>
        <v>3.8020004323328278</v>
      </c>
      <c r="AS241" s="81">
        <f>SUMIFS($AR$3:$AR241,$D$3:$D241,D241)</f>
        <v>79.061096615562192</v>
      </c>
      <c r="AT241" s="77">
        <f t="shared" si="508"/>
        <v>193.06993942100002</v>
      </c>
      <c r="AU241" s="80">
        <f t="shared" si="345"/>
        <v>273.25170709299999</v>
      </c>
      <c r="AV241" s="76">
        <f t="shared" si="346"/>
        <v>3635.1769327659999</v>
      </c>
      <c r="AW241" s="77">
        <f t="shared" si="347"/>
        <v>1.2442130801519151</v>
      </c>
      <c r="AX241" s="67">
        <f>SUMIFS($AV$3:$AV241,$D$3:$D241,D241)</f>
        <v>35773.499362704999</v>
      </c>
      <c r="AY241" s="78">
        <f t="shared" si="847"/>
        <v>41690.041624308004</v>
      </c>
      <c r="AZ241" s="67">
        <f t="shared" si="398"/>
        <v>14.269262833810133</v>
      </c>
      <c r="BA241" s="263">
        <f t="shared" si="348"/>
        <v>3363.7200312509999</v>
      </c>
      <c r="BB241" s="263">
        <f t="shared" si="349"/>
        <v>1.1513014464654965</v>
      </c>
      <c r="BC241" s="263">
        <f t="shared" si="399"/>
        <v>38879.545147150006</v>
      </c>
      <c r="BD241" s="262">
        <f t="shared" si="400"/>
        <v>13.307313376252342</v>
      </c>
      <c r="BE241" s="261">
        <f t="shared" si="350"/>
        <v>2936.797884565</v>
      </c>
      <c r="BF241" s="261">
        <f t="shared" si="351"/>
        <v>1.005178677495052</v>
      </c>
      <c r="BG241" s="260">
        <f t="shared" si="401"/>
        <v>35367.020089730009</v>
      </c>
      <c r="BH241" s="260">
        <f t="shared" si="402"/>
        <v>12.105080389623561</v>
      </c>
      <c r="BI241" s="71">
        <f t="shared" si="848"/>
        <v>6.231424692817078E-2</v>
      </c>
      <c r="BJ241" s="71">
        <f t="shared" si="849"/>
        <v>7.9636417694167294E-2</v>
      </c>
      <c r="BK241" s="71">
        <f t="shared" si="849"/>
        <v>8.4586520115536024E-2</v>
      </c>
      <c r="BL241" s="67">
        <f t="shared" si="352"/>
        <v>1477.3599227760001</v>
      </c>
      <c r="BM241" s="14">
        <f>SUMIFS($BL$3:$BL241,$D$3:$D241,D241)</f>
        <v>16037.59835317</v>
      </c>
      <c r="BN241" s="78">
        <f t="shared" si="850"/>
        <v>18878.842562195001</v>
      </c>
      <c r="BO241" s="71">
        <f t="shared" si="851"/>
        <v>6.8531591958298499E-2</v>
      </c>
      <c r="BP241" s="71">
        <f t="shared" si="851"/>
        <v>6.9182075934247189E-2</v>
      </c>
      <c r="BQ241" s="71">
        <f t="shared" si="851"/>
        <v>6.9908004438737015E-2</v>
      </c>
      <c r="BR241" s="78">
        <v>1055.528133284</v>
      </c>
      <c r="BS241" s="77">
        <f t="shared" si="515"/>
        <v>421.8317894920001</v>
      </c>
      <c r="BT241" s="67">
        <f t="shared" si="353"/>
        <v>398.25830210300001</v>
      </c>
      <c r="BU241" s="67">
        <f t="shared" si="354"/>
        <v>426.92214668600002</v>
      </c>
      <c r="BV241" s="78">
        <f t="shared" si="355"/>
        <v>59.447272816767629</v>
      </c>
      <c r="BW241" s="78">
        <f t="shared" si="356"/>
        <v>0.14612276897044463</v>
      </c>
      <c r="BX241" s="78">
        <f t="shared" si="405"/>
        <v>3512.5250574199995</v>
      </c>
      <c r="BY241" s="67">
        <f t="shared" si="357"/>
        <v>451.31509101500001</v>
      </c>
      <c r="BZ241" s="67">
        <f t="shared" si="358"/>
        <v>724.31812427500006</v>
      </c>
      <c r="CA241" s="67">
        <f t="shared" si="359"/>
        <v>157.00334591100003</v>
      </c>
      <c r="CB241" s="76">
        <f t="shared" si="360"/>
        <v>140.7586171920002</v>
      </c>
      <c r="CC241" s="40">
        <f>SUMIFS($CB$3:$CB241,$D$3:$D241,D241)</f>
        <v>1861.3727355569981</v>
      </c>
      <c r="CD241" s="76">
        <f t="shared" si="852"/>
        <v>-491.77785148100202</v>
      </c>
      <c r="CE241" s="73">
        <f t="shared" si="853"/>
        <v>2.4059919490071469E-2</v>
      </c>
      <c r="CF241" s="73">
        <f t="shared" si="853"/>
        <v>3.6098524895097084</v>
      </c>
      <c r="CG241" s="73">
        <f t="shared" si="853"/>
        <v>-0.64865087333064442</v>
      </c>
      <c r="CH241" s="78">
        <f t="shared" si="361"/>
        <v>19.600098009621941</v>
      </c>
      <c r="CI241" s="78">
        <f t="shared" si="362"/>
        <v>4.817749339125673E-2</v>
      </c>
      <c r="CJ241" s="14">
        <f t="shared" si="406"/>
        <v>-72.338165985201982</v>
      </c>
      <c r="CK241" s="264">
        <f t="shared" si="407"/>
        <v>-0.16832095016516646</v>
      </c>
      <c r="CL241" s="82">
        <f t="shared" si="363"/>
        <v>567.68076387800022</v>
      </c>
      <c r="CM241" s="82">
        <f t="shared" si="364"/>
        <v>0.19430026236170136</v>
      </c>
      <c r="CN241" s="40">
        <f t="shared" si="365"/>
        <v>730.54544868900007</v>
      </c>
      <c r="CO241" s="40">
        <f>SUMIFS($CN$3:$CN241,$D$3:$D241,D241)</f>
        <v>7132.0466823689721</v>
      </c>
      <c r="CP241" s="76">
        <f t="shared" si="854"/>
        <v>8979.9165211949712</v>
      </c>
      <c r="CQ241" s="73">
        <f t="shared" si="855"/>
        <v>0.50822226515292845</v>
      </c>
      <c r="CR241" s="73">
        <f t="shared" si="855"/>
        <v>0.18289185409360886</v>
      </c>
      <c r="CS241" s="73">
        <f t="shared" si="855"/>
        <v>7.6927009037228933E-2</v>
      </c>
      <c r="CT241" s="76">
        <f t="shared" si="366"/>
        <v>101.7256540340709</v>
      </c>
      <c r="CU241" s="76">
        <f t="shared" si="367"/>
        <v>0.25004400603210303</v>
      </c>
      <c r="CV241" s="76">
        <f t="shared" si="368"/>
        <v>2.4410877199601662</v>
      </c>
      <c r="CW241" s="40">
        <f t="shared" si="409"/>
        <v>1293.9165398984399</v>
      </c>
      <c r="CX241" s="267">
        <f t="shared" si="410"/>
        <v>3.0735586743068382</v>
      </c>
      <c r="CY241" s="78">
        <v>472.066007173</v>
      </c>
      <c r="CZ241" s="77">
        <f t="shared" si="369"/>
        <v>65.733382383125232</v>
      </c>
      <c r="DA241" s="67">
        <f t="shared" si="411"/>
        <v>938.25601376110455</v>
      </c>
      <c r="DB241" s="77">
        <v>121.667343649</v>
      </c>
      <c r="DC241" s="77">
        <f t="shared" si="370"/>
        <v>16.941711332940571</v>
      </c>
      <c r="DD241" s="77">
        <f t="shared" si="522"/>
        <v>258.47944151600007</v>
      </c>
      <c r="DE241" s="77">
        <f t="shared" si="372"/>
        <v>35.992271650945675</v>
      </c>
      <c r="DF241" s="82">
        <f t="shared" si="770"/>
        <v>4365.7223814549998</v>
      </c>
      <c r="DG241" s="82">
        <f t="shared" si="771"/>
        <v>1.4942570861840179</v>
      </c>
      <c r="DH241" s="76">
        <f t="shared" si="375"/>
        <v>-589.78683149699987</v>
      </c>
      <c r="DI241" s="40">
        <f>SUMIFS($DH$3:$DH241,$D$3:$D241,D241)</f>
        <v>-5270.6739468119749</v>
      </c>
      <c r="DJ241" s="76">
        <f t="shared" si="856"/>
        <v>-9471.6943726759746</v>
      </c>
      <c r="DK241" s="76">
        <f t="shared" si="376"/>
        <v>-82.125556024448954</v>
      </c>
      <c r="DL241" s="76">
        <f t="shared" si="857"/>
        <v>-1366.2547058836421</v>
      </c>
      <c r="DM241" s="73">
        <f t="shared" si="858"/>
        <v>0.70004793770911489</v>
      </c>
      <c r="DN241" s="73">
        <f t="shared" si="858"/>
        <v>-6.3082861905450538E-2</v>
      </c>
      <c r="DO241" s="73">
        <f t="shared" si="858"/>
        <v>-2.7361813229075382E-2</v>
      </c>
      <c r="DP241" s="77">
        <f t="shared" si="377"/>
        <v>-0.20186651264084635</v>
      </c>
      <c r="DQ241" s="264">
        <f t="shared" si="413"/>
        <v>-3.2418796244720047</v>
      </c>
      <c r="DR241" s="82">
        <f t="shared" si="772"/>
        <v>-162.86468481099985</v>
      </c>
      <c r="DS241" s="82">
        <f t="shared" si="859"/>
        <v>-5959.1693152559747</v>
      </c>
      <c r="DT241" s="81">
        <f t="shared" si="773"/>
        <v>-5.5743743670401684E-2</v>
      </c>
      <c r="DU241" s="264">
        <f t="shared" si="415"/>
        <v>-2.0396466378432239</v>
      </c>
      <c r="DV241" s="70">
        <v>1422.037478364</v>
      </c>
      <c r="DW241" s="70">
        <v>1575.4100877650001</v>
      </c>
      <c r="DX241" s="217">
        <v>125.4</v>
      </c>
      <c r="DY241" s="218">
        <f t="shared" si="380"/>
        <v>3011.1128787543857</v>
      </c>
      <c r="DZ241" s="218">
        <f t="shared" si="416"/>
        <v>33841.0523458506</v>
      </c>
      <c r="EA241" s="71">
        <f t="shared" si="492"/>
        <v>1.4070282659199185E-2</v>
      </c>
      <c r="EB241" s="219">
        <f t="shared" si="381"/>
        <v>2231.2722090542266</v>
      </c>
      <c r="EC241" s="219">
        <f t="shared" si="417"/>
        <v>24556.511029937788</v>
      </c>
      <c r="ED241" s="71">
        <f t="shared" si="493"/>
        <v>2.8241126353618862E-2</v>
      </c>
      <c r="EE241" s="219">
        <f t="shared" si="382"/>
        <v>2898.865177644338</v>
      </c>
      <c r="EF241" s="219">
        <f t="shared" si="418"/>
        <v>34338.374554254435</v>
      </c>
      <c r="EG241" s="71">
        <f t="shared" si="494"/>
        <v>-9.0301851691305668E-3</v>
      </c>
      <c r="EH241" s="219">
        <f t="shared" si="383"/>
        <v>582.57212814114837</v>
      </c>
      <c r="EI241" s="219">
        <f t="shared" si="831"/>
        <v>7409.9505691691993</v>
      </c>
      <c r="EJ241" s="74">
        <f t="shared" si="832"/>
        <v>-1.6506541699024213E-2</v>
      </c>
    </row>
    <row r="242" spans="1:140">
      <c r="A242" s="192">
        <v>44896</v>
      </c>
      <c r="B242" s="191">
        <f t="shared" si="330"/>
        <v>12</v>
      </c>
      <c r="C242" t="str">
        <f t="shared" si="435"/>
        <v>Diciembre</v>
      </c>
      <c r="D242">
        <f t="shared" si="496"/>
        <v>2022</v>
      </c>
      <c r="E242" s="65">
        <f t="shared" si="437"/>
        <v>292166.75107789051</v>
      </c>
      <c r="F242" s="65">
        <f t="shared" si="333"/>
        <v>7238.6619999999984</v>
      </c>
      <c r="G242" s="40">
        <f t="shared" si="334"/>
        <v>3486.9852153719994</v>
      </c>
      <c r="H242" s="78">
        <f t="shared" si="497"/>
        <v>1.1934914573638062</v>
      </c>
      <c r="I242" s="14">
        <f>SUMIFS($G$3:$G242,$D$3:$D242,D242)</f>
        <v>41121.857313633998</v>
      </c>
      <c r="J242" s="14">
        <f t="shared" si="833"/>
        <v>41121.857313633998</v>
      </c>
      <c r="K242" s="14">
        <f t="shared" si="394"/>
        <v>14.074790222338157</v>
      </c>
      <c r="L242" s="71">
        <f t="shared" si="834"/>
        <v>0.10834794757965471</v>
      </c>
      <c r="M242" s="71">
        <f t="shared" si="835"/>
        <v>-2.1442060309670552E-2</v>
      </c>
      <c r="N242" s="71">
        <f t="shared" si="836"/>
        <v>0.10834794757965471</v>
      </c>
      <c r="O242" s="78">
        <f t="shared" si="335"/>
        <v>2208.6963590349997</v>
      </c>
      <c r="P242" s="78">
        <f t="shared" si="500"/>
        <v>0.75597115376286261</v>
      </c>
      <c r="Q242" s="14">
        <f>SUMIFS($O$3:$O242,$D$3:$D242,D242)</f>
        <v>29961.616936461</v>
      </c>
      <c r="R242" s="78">
        <f t="shared" si="837"/>
        <v>29961.616936461</v>
      </c>
      <c r="S242" s="71">
        <f t="shared" si="838"/>
        <v>1.7420637220294077E-2</v>
      </c>
      <c r="T242" s="71">
        <f t="shared" si="839"/>
        <v>0.13451179746946451</v>
      </c>
      <c r="U242" s="71">
        <f t="shared" si="839"/>
        <v>0.13451179746946451</v>
      </c>
      <c r="V242" s="78">
        <v>1141.8003789879999</v>
      </c>
      <c r="W242" s="78">
        <f t="shared" si="840"/>
        <v>17867.677172129999</v>
      </c>
      <c r="X242" s="182">
        <f t="shared" si="841"/>
        <v>0.15168340636516664</v>
      </c>
      <c r="Y242" s="182">
        <f t="shared" si="842"/>
        <v>0.13197457725440498</v>
      </c>
      <c r="Z242" s="78">
        <v>1115.0402161950001</v>
      </c>
      <c r="AA242" s="78">
        <f t="shared" si="843"/>
        <v>12107.939200715002</v>
      </c>
      <c r="AB242" s="182">
        <f t="shared" si="844"/>
        <v>0.11515225488794045</v>
      </c>
      <c r="AC242" s="71">
        <f t="shared" si="845"/>
        <v>1.764035687609411E-3</v>
      </c>
      <c r="AD242" s="78">
        <v>727.22862849499995</v>
      </c>
      <c r="AE242" s="78">
        <v>580.39126983300002</v>
      </c>
      <c r="AF242" s="71">
        <f t="shared" si="846"/>
        <v>6.286243980341677E-2</v>
      </c>
      <c r="AG242" s="71">
        <f t="shared" si="846"/>
        <v>-1.8683949822676404E-2</v>
      </c>
      <c r="AH242" s="78">
        <f t="shared" si="337"/>
        <v>277.54207838399998</v>
      </c>
      <c r="AI242" s="77">
        <f t="shared" si="338"/>
        <v>9.499440896681921E-2</v>
      </c>
      <c r="AJ242" s="78">
        <f t="shared" si="339"/>
        <v>232.55835453099999</v>
      </c>
      <c r="AK242" s="77">
        <f t="shared" si="340"/>
        <v>7.959781654586727E-2</v>
      </c>
      <c r="AL242" s="78">
        <f t="shared" si="341"/>
        <v>768.18842342199991</v>
      </c>
      <c r="AM242" s="77">
        <f t="shared" si="342"/>
        <v>106.12298563215137</v>
      </c>
      <c r="AN242" s="78">
        <v>298.545497071</v>
      </c>
      <c r="AO242" s="77">
        <f t="shared" si="343"/>
        <v>41.243187908345497</v>
      </c>
      <c r="AP242" s="81">
        <f>SUMIFS($AO$3:$AO242,$D$3:$D242,D242)</f>
        <v>386.89766241120475</v>
      </c>
      <c r="AQ242" s="78">
        <v>0</v>
      </c>
      <c r="AR242" s="77">
        <f t="shared" si="344"/>
        <v>0</v>
      </c>
      <c r="AS242" s="81">
        <f>SUMIFS($AR$3:$AR242,$D$3:$D242,D242)</f>
        <v>79.061096615562192</v>
      </c>
      <c r="AT242" s="77">
        <f t="shared" si="508"/>
        <v>469.64292635099991</v>
      </c>
      <c r="AU242" s="80">
        <f t="shared" si="345"/>
        <v>298.545497071</v>
      </c>
      <c r="AV242" s="76">
        <f t="shared" si="346"/>
        <v>5562.9420238940011</v>
      </c>
      <c r="AW242" s="77">
        <f t="shared" si="347"/>
        <v>1.9040298060510459</v>
      </c>
      <c r="AX242" s="67">
        <f>SUMIFS($AV$3:$AV242,$D$3:$D242,D242)</f>
        <v>41336.441386598999</v>
      </c>
      <c r="AY242" s="78">
        <f t="shared" si="847"/>
        <v>41336.441386598999</v>
      </c>
      <c r="AZ242" s="67">
        <f t="shared" si="398"/>
        <v>14.148235976234977</v>
      </c>
      <c r="BA242" s="263">
        <f t="shared" si="348"/>
        <v>5296.9841300970011</v>
      </c>
      <c r="BB242" s="263">
        <f t="shared" si="349"/>
        <v>1.8130003193569573</v>
      </c>
      <c r="BC242" s="263">
        <f t="shared" si="399"/>
        <v>38688.582068120006</v>
      </c>
      <c r="BD242" s="262">
        <f t="shared" si="400"/>
        <v>13.241952386911329</v>
      </c>
      <c r="BE242" s="261">
        <f t="shared" si="350"/>
        <v>5143.8016275860009</v>
      </c>
      <c r="BF242" s="261">
        <f t="shared" si="351"/>
        <v>1.7605704990759485</v>
      </c>
      <c r="BG242" s="260">
        <f t="shared" si="401"/>
        <v>35074.987462761004</v>
      </c>
      <c r="BH242" s="260">
        <f t="shared" si="402"/>
        <v>12.005126296321839</v>
      </c>
      <c r="BI242" s="71">
        <f t="shared" si="848"/>
        <v>-5.9764677082386974E-2</v>
      </c>
      <c r="BJ242" s="71">
        <f t="shared" si="849"/>
        <v>5.8516191022631503E-2</v>
      </c>
      <c r="BK242" s="71">
        <f t="shared" si="849"/>
        <v>5.8516191022631503E-2</v>
      </c>
      <c r="BL242" s="67">
        <f t="shared" si="352"/>
        <v>2955.1797719460005</v>
      </c>
      <c r="BM242" s="14">
        <f>SUMIFS($BL$3:$BL242,$D$3:$D242,D242)</f>
        <v>18992.778125116001</v>
      </c>
      <c r="BN242" s="78">
        <f t="shared" si="850"/>
        <v>18992.778125116001</v>
      </c>
      <c r="BO242" s="71">
        <f t="shared" si="851"/>
        <v>4.0100587819622335E-2</v>
      </c>
      <c r="BP242" s="71">
        <f t="shared" si="851"/>
        <v>6.4550774220831775E-2</v>
      </c>
      <c r="BQ242" s="71">
        <f t="shared" si="851"/>
        <v>6.4550774220831775E-2</v>
      </c>
      <c r="BR242" s="78">
        <v>1127.3617037519998</v>
      </c>
      <c r="BS242" s="77">
        <f t="shared" si="515"/>
        <v>1827.8180681940007</v>
      </c>
      <c r="BT242" s="67">
        <f t="shared" si="353"/>
        <v>772.86773659800008</v>
      </c>
      <c r="BU242" s="67">
        <f t="shared" si="354"/>
        <v>153.182502511</v>
      </c>
      <c r="BV242" s="78">
        <f t="shared" si="355"/>
        <v>21.161715039464479</v>
      </c>
      <c r="BW242" s="78">
        <f t="shared" si="356"/>
        <v>5.2429820281008684E-2</v>
      </c>
      <c r="BX242" s="78">
        <f t="shared" si="405"/>
        <v>3613.5946053590001</v>
      </c>
      <c r="BY242" s="67">
        <f t="shared" si="357"/>
        <v>581.94371369400005</v>
      </c>
      <c r="BZ242" s="67">
        <f t="shared" si="358"/>
        <v>918.96266928399996</v>
      </c>
      <c r="CA242" s="67">
        <f t="shared" si="359"/>
        <v>180.805629861</v>
      </c>
      <c r="CB242" s="76">
        <f t="shared" si="360"/>
        <v>-2075.9568085220017</v>
      </c>
      <c r="CC242" s="40">
        <f>SUMIFS($CB$3:$CB242,$D$3:$D242,D242)</f>
        <v>-214.58407296500354</v>
      </c>
      <c r="CD242" s="76">
        <f t="shared" si="852"/>
        <v>-214.58407296500354</v>
      </c>
      <c r="CE242" s="73">
        <f t="shared" si="853"/>
        <v>-0.11779687200763156</v>
      </c>
      <c r="CF242" s="73">
        <f t="shared" si="853"/>
        <v>-0.88992127533780785</v>
      </c>
      <c r="CG242" s="73">
        <f t="shared" si="853"/>
        <v>-0.88992127533780785</v>
      </c>
      <c r="CH242" s="78">
        <f t="shared" si="361"/>
        <v>-286.78736602455012</v>
      </c>
      <c r="CI242" s="78">
        <f t="shared" si="362"/>
        <v>-0.71053834868723986</v>
      </c>
      <c r="CJ242" s="14">
        <f t="shared" si="406"/>
        <v>-13.863146259827602</v>
      </c>
      <c r="CK242" s="264">
        <f t="shared" si="407"/>
        <v>-7.3445753896820468E-2</v>
      </c>
      <c r="CL242" s="82">
        <f t="shared" si="363"/>
        <v>-1922.7743060110017</v>
      </c>
      <c r="CM242" s="82">
        <f t="shared" si="364"/>
        <v>-0.65810852840623113</v>
      </c>
      <c r="CN242" s="40">
        <f t="shared" si="365"/>
        <v>1247.3256469080002</v>
      </c>
      <c r="CO242" s="40">
        <f>SUMIFS($CN$3:$CN242,$D$3:$D242,D242)</f>
        <v>8379.3723292769719</v>
      </c>
      <c r="CP242" s="76">
        <f t="shared" si="854"/>
        <v>8379.3723292769719</v>
      </c>
      <c r="CQ242" s="73">
        <f t="shared" si="855"/>
        <v>-0.32499269120575136</v>
      </c>
      <c r="CR242" s="73">
        <f t="shared" si="855"/>
        <v>6.3749974094536421E-2</v>
      </c>
      <c r="CS242" s="73">
        <f t="shared" si="855"/>
        <v>6.3749974094536421E-2</v>
      </c>
      <c r="CT242" s="76">
        <f t="shared" si="366"/>
        <v>172.31439275766715</v>
      </c>
      <c r="CU242" s="76">
        <f t="shared" si="367"/>
        <v>0.42692251678407722</v>
      </c>
      <c r="CV242" s="76">
        <f t="shared" si="368"/>
        <v>2.8680102367442433</v>
      </c>
      <c r="CW242" s="40">
        <f t="shared" si="409"/>
        <v>1195.1050843475766</v>
      </c>
      <c r="CX242" s="267">
        <f t="shared" si="410"/>
        <v>2.8680102367442433</v>
      </c>
      <c r="CY242" s="78">
        <v>661.92568242599998</v>
      </c>
      <c r="CZ242" s="77">
        <f t="shared" si="369"/>
        <v>91.443098520969784</v>
      </c>
      <c r="DA242" s="67">
        <f t="shared" si="411"/>
        <v>829.66059465201442</v>
      </c>
      <c r="DB242" s="78">
        <v>0</v>
      </c>
      <c r="DC242" s="77">
        <f t="shared" si="370"/>
        <v>0</v>
      </c>
      <c r="DD242" s="77">
        <f t="shared" si="522"/>
        <v>585.3999644820002</v>
      </c>
      <c r="DE242" s="77">
        <f t="shared" si="372"/>
        <v>80.871294236697381</v>
      </c>
      <c r="DF242" s="82">
        <f t="shared" si="770"/>
        <v>6810.2676708020008</v>
      </c>
      <c r="DG242" s="82">
        <f t="shared" si="771"/>
        <v>2.330952322835123</v>
      </c>
      <c r="DH242" s="76">
        <f t="shared" si="375"/>
        <v>-3323.2824554300018</v>
      </c>
      <c r="DI242" s="40">
        <f>SUMIFS($DH$3:$DH242,$D$3:$D242,D242)</f>
        <v>-8593.9564022419763</v>
      </c>
      <c r="DJ242" s="76">
        <f t="shared" si="856"/>
        <v>-8593.9564022419763</v>
      </c>
      <c r="DK242" s="76">
        <f t="shared" si="376"/>
        <v>-459.1017587822173</v>
      </c>
      <c r="DL242" s="76">
        <f t="shared" si="857"/>
        <v>-1208.9682306074044</v>
      </c>
      <c r="DM242" s="73">
        <f t="shared" si="858"/>
        <v>-0.20893446864245591</v>
      </c>
      <c r="DN242" s="73">
        <f t="shared" si="858"/>
        <v>-0.12543682363943465</v>
      </c>
      <c r="DO242" s="73">
        <f t="shared" si="858"/>
        <v>-0.12543682363943465</v>
      </c>
      <c r="DP242" s="77">
        <f t="shared" si="377"/>
        <v>-1.137460865471317</v>
      </c>
      <c r="DQ242" s="264">
        <f t="shared" si="413"/>
        <v>-2.9414559906410642</v>
      </c>
      <c r="DR242" s="82">
        <f t="shared" si="772"/>
        <v>-3170.0999529190017</v>
      </c>
      <c r="DS242" s="82">
        <f t="shared" si="859"/>
        <v>-4980.3617968829767</v>
      </c>
      <c r="DT242" s="81">
        <f t="shared" si="773"/>
        <v>-1.0850310451903082</v>
      </c>
      <c r="DU242" s="264">
        <f t="shared" si="415"/>
        <v>-1.7046299000515741</v>
      </c>
      <c r="DV242" s="70">
        <v>2670.8466313270001</v>
      </c>
      <c r="DW242" s="70">
        <v>2949.0119500870001</v>
      </c>
      <c r="DX242" s="217">
        <v>125.2</v>
      </c>
      <c r="DY242" s="218">
        <f t="shared" si="380"/>
        <v>2785.1319611597442</v>
      </c>
      <c r="DZ242" s="218">
        <f t="shared" si="416"/>
        <v>33548.989423966304</v>
      </c>
      <c r="EA242" s="71">
        <f t="shared" si="492"/>
        <v>9.9175833922098278E-3</v>
      </c>
      <c r="EB242" s="219">
        <f t="shared" si="381"/>
        <v>1764.1344720726834</v>
      </c>
      <c r="EC242" s="219">
        <f t="shared" si="417"/>
        <v>24445.96650707351</v>
      </c>
      <c r="ED242" s="71">
        <f t="shared" si="493"/>
        <v>3.392036795079556E-2</v>
      </c>
      <c r="EE242" s="219">
        <f t="shared" si="382"/>
        <v>4443.2444280303525</v>
      </c>
      <c r="EF242" s="219">
        <f t="shared" si="418"/>
        <v>33672.342417860782</v>
      </c>
      <c r="EG242" s="71">
        <f t="shared" si="494"/>
        <v>-3.4282000490195697E-2</v>
      </c>
      <c r="EH242" s="219">
        <f t="shared" si="383"/>
        <v>996.26649114057523</v>
      </c>
      <c r="EI242" s="219">
        <f t="shared" si="831"/>
        <v>6810.4745397346433</v>
      </c>
      <c r="EJ242" s="74">
        <f t="shared" si="832"/>
        <v>-2.7055983810404416E-2</v>
      </c>
    </row>
    <row r="243" spans="1:140">
      <c r="A243" s="72">
        <v>44927</v>
      </c>
      <c r="B243" s="87">
        <f t="shared" si="330"/>
        <v>1</v>
      </c>
      <c r="C243" t="str">
        <f t="shared" ref="C243:C254" si="860">VLOOKUP(MONTH(A243),Meses,2,0)</f>
        <v>Enero</v>
      </c>
      <c r="D243">
        <f>YEAR(A243)</f>
        <v>2023</v>
      </c>
      <c r="E243" s="65">
        <f t="shared" ref="E243:E254" si="861">VLOOKUP(D243,PIBNOMG,2,0)</f>
        <v>314445.33407677943</v>
      </c>
      <c r="F243" s="65">
        <f t="shared" si="333"/>
        <v>7373.170681818181</v>
      </c>
      <c r="G243" s="76">
        <f>O243+AH243+AJ243+AL243</f>
        <v>3160.2397387120004</v>
      </c>
      <c r="H243" s="77">
        <f>G243/E243*100</f>
        <v>1.0050203950364076</v>
      </c>
      <c r="I243" s="14">
        <f>SUMIFS($G$3:$G243,$D$3:$D243,D243)</f>
        <v>3160.2397387120004</v>
      </c>
      <c r="J243" s="14">
        <f t="shared" si="833"/>
        <v>41327.270772452997</v>
      </c>
      <c r="K243" s="14">
        <f t="shared" si="394"/>
        <v>13.142911118013901</v>
      </c>
      <c r="L243" s="71">
        <f t="shared" ref="L243:L254" si="862">IFERROR(I243/I231-1,0)</f>
        <v>6.9517947710427963E-2</v>
      </c>
      <c r="M243" s="71">
        <f t="shared" ref="M243:M254" si="863">IFERROR(G243/G231-1,0)</f>
        <v>6.9517947710427963E-2</v>
      </c>
      <c r="N243" s="71">
        <f t="shared" ref="N243:N254" si="864">IFERROR(J243/J231-1,0)</f>
        <v>0.11618148521496563</v>
      </c>
      <c r="O243" s="77">
        <f t="shared" si="335"/>
        <v>2313.7939413660006</v>
      </c>
      <c r="P243" s="77">
        <f>O243/E243*100</f>
        <v>0.73583344722203181</v>
      </c>
      <c r="Q243" s="14">
        <f>SUMIFS($O$3:$O243,$D$3:$D243,D243)</f>
        <v>2313.7939413660006</v>
      </c>
      <c r="R243" s="78">
        <f t="shared" si="837"/>
        <v>29986.864780349999</v>
      </c>
      <c r="S243" s="71">
        <f t="shared" ref="S243:S254" si="865">IFERROR(O243/O231-1,0)</f>
        <v>1.1032263635342376E-2</v>
      </c>
      <c r="T243" s="71">
        <f t="shared" ref="T243:T254" si="866">IFERROR(Q243/Q231-1,0)</f>
        <v>1.1032263635342376E-2</v>
      </c>
      <c r="U243" s="71">
        <f t="shared" ref="U243:U254" si="867">IFERROR(R243/R231-1,0)</f>
        <v>0.12384762659715642</v>
      </c>
      <c r="V243" s="80">
        <v>1418.8348283549999</v>
      </c>
      <c r="W243" s="78">
        <f t="shared" si="840"/>
        <v>18006.615050560998</v>
      </c>
      <c r="X243" s="182">
        <f t="shared" ref="X243:X254" si="868">IFERROR(W243/W231-1,0)</f>
        <v>0.1566563627932569</v>
      </c>
      <c r="Y243" s="182">
        <f t="shared" ref="Y243:Y254" si="869">IFERROR(V243/V231-1,0)</f>
        <v>0.10855395697227843</v>
      </c>
      <c r="Z243" s="80">
        <v>873.27586945199982</v>
      </c>
      <c r="AA243" s="78">
        <f t="shared" si="843"/>
        <v>11963.134540492001</v>
      </c>
      <c r="AB243" s="182">
        <f t="shared" ref="AB243:AB254" si="870">IFERROR(AA243/AA231-1,0)</f>
        <v>7.0642444430847773E-2</v>
      </c>
      <c r="AC243" s="71">
        <f t="shared" ref="AC243:AC254" si="871">IFERROR(Z243/Z231-1,0)</f>
        <v>-0.14223301202825855</v>
      </c>
      <c r="AD243" s="80">
        <v>892.85867844399991</v>
      </c>
      <c r="AE243" s="80">
        <v>476.38503879000001</v>
      </c>
      <c r="AF243" s="71">
        <f t="shared" ref="AF243:AF254" si="872">IFERROR(AD243/AD231-1,0)</f>
        <v>0.10442101556820638</v>
      </c>
      <c r="AG243" s="71">
        <f t="shared" ref="AG243:AG254" si="873">IFERROR(AE243/AE231-1,0)</f>
        <v>-9.4731291563238673E-2</v>
      </c>
      <c r="AH243" s="77">
        <f t="shared" si="337"/>
        <v>263.25957322299996</v>
      </c>
      <c r="AI243" s="77">
        <f>AH243/E243*100</f>
        <v>8.3721888892369062E-2</v>
      </c>
      <c r="AJ243" s="77">
        <f t="shared" si="339"/>
        <v>91.270490181999989</v>
      </c>
      <c r="AK243" s="77">
        <f>AJ243/E243*100</f>
        <v>2.9025868820719756E-2</v>
      </c>
      <c r="AL243" s="77">
        <f t="shared" si="341"/>
        <v>491.91573394099998</v>
      </c>
      <c r="AM243" s="77">
        <f t="shared" si="342"/>
        <v>66.716987191688943</v>
      </c>
      <c r="AN243" s="78">
        <v>309.39222788000001</v>
      </c>
      <c r="AO243" s="77">
        <f t="shared" si="343"/>
        <v>41.961896886904249</v>
      </c>
      <c r="AP243" s="81">
        <f>SUMIFS($AO$3:$AO243,$D$3:$D243,D243)</f>
        <v>41.961896886904249</v>
      </c>
      <c r="AQ243" s="78">
        <v>0</v>
      </c>
      <c r="AR243" s="77">
        <f t="shared" si="344"/>
        <v>0</v>
      </c>
      <c r="AS243" s="81">
        <f>SUMIFS($AR$3:$AR243,$D$3:$D243,D243)</f>
        <v>0</v>
      </c>
      <c r="AT243" s="77">
        <f>+AL243-AN243-AQ243</f>
        <v>182.52350606099998</v>
      </c>
      <c r="AU243" s="80">
        <f>AN243+AQ243</f>
        <v>309.39222788000001</v>
      </c>
      <c r="AV243" s="76">
        <f>BL243+BT243+BU243+BY243+BZ243+CA243</f>
        <v>3100.1502207429999</v>
      </c>
      <c r="AW243" s="77">
        <f>+AV243/E243*100</f>
        <v>0.98591070840504924</v>
      </c>
      <c r="AX243" s="77">
        <f>SUMIFS($AV$3:$AV243,$D$3:$D243,D243)</f>
        <v>3100.1502207429999</v>
      </c>
      <c r="AY243" s="78">
        <f t="shared" si="847"/>
        <v>41969.121587536007</v>
      </c>
      <c r="AZ243" s="67">
        <f t="shared" si="398"/>
        <v>13.347032707850017</v>
      </c>
      <c r="BA243" s="263">
        <f t="shared" si="348"/>
        <v>2972.7567628829997</v>
      </c>
      <c r="BB243" s="263">
        <f t="shared" si="349"/>
        <v>0.94539700250636549</v>
      </c>
      <c r="BC243" s="263">
        <f t="shared" si="399"/>
        <v>39197.617703605007</v>
      </c>
      <c r="BD243" s="262">
        <f t="shared" si="400"/>
        <v>12.465638206618756</v>
      </c>
      <c r="BE243" s="261">
        <f t="shared" si="350"/>
        <v>2678.5949338599999</v>
      </c>
      <c r="BF243" s="261">
        <f t="shared" si="351"/>
        <v>0.8518475689023759</v>
      </c>
      <c r="BG243" s="260">
        <f t="shared" si="401"/>
        <v>35437.712692139998</v>
      </c>
      <c r="BH243" s="260">
        <f t="shared" si="402"/>
        <v>11.269912080643889</v>
      </c>
      <c r="BI243" s="71">
        <f t="shared" ref="BI243:BI254" si="874">IFERROR(AV243/AV231-1,0)</f>
        <v>0.25640846529383254</v>
      </c>
      <c r="BJ243" s="71">
        <f t="shared" ref="BJ243:BJ254" si="875">IFERROR(AX243/AX231-1,0)</f>
        <v>0.25640846529383254</v>
      </c>
      <c r="BK243" s="71">
        <f t="shared" ref="BK243:BK254" si="876">IFERROR(AY243/AY231-1,0)</f>
        <v>6.6923869973108063E-2</v>
      </c>
      <c r="BL243" s="67">
        <f t="shared" si="352"/>
        <v>1434.3513240499999</v>
      </c>
      <c r="BM243" s="14">
        <f>SUMIFS($BL$3:$BL243,$D$3:$D243,D243)</f>
        <v>1434.3513240499999</v>
      </c>
      <c r="BN243" s="78">
        <f t="shared" si="850"/>
        <v>19048.841424583999</v>
      </c>
      <c r="BO243" s="71">
        <f t="shared" ref="BO243:BO254" si="877">IFERROR(BL243/BL231-1,0)</f>
        <v>4.0676040470570163E-2</v>
      </c>
      <c r="BP243" s="71">
        <f t="shared" ref="BP243:BP254" si="878">IFERROR(BM243/BM231-1,0)</f>
        <v>4.0676040470570163E-2</v>
      </c>
      <c r="BQ243" s="71">
        <f t="shared" ref="BQ243:BQ254" si="879">IFERROR(BN243/BN231-1,0)</f>
        <v>6.1028730246629692E-2</v>
      </c>
      <c r="BR243" s="80">
        <v>1047.919198025</v>
      </c>
      <c r="BS243" s="77">
        <f>+BL243-BR243</f>
        <v>386.43212602499989</v>
      </c>
      <c r="BT243" s="67">
        <f t="shared" si="353"/>
        <v>410.62766720399992</v>
      </c>
      <c r="BU243" s="67">
        <f t="shared" si="354"/>
        <v>294.161829023</v>
      </c>
      <c r="BV243" s="77">
        <f t="shared" si="355"/>
        <v>39.896245688220169</v>
      </c>
      <c r="BW243" s="77">
        <f>(BU243/E243)*100</f>
        <v>9.3549433603989582E-2</v>
      </c>
      <c r="BX243" s="77">
        <f t="shared" si="405"/>
        <v>3759.9050114649999</v>
      </c>
      <c r="BY243" s="67">
        <f t="shared" si="357"/>
        <v>301.85929265700003</v>
      </c>
      <c r="BZ243" s="67">
        <f t="shared" si="358"/>
        <v>610.447964361</v>
      </c>
      <c r="CA243" s="67">
        <f t="shared" si="359"/>
        <v>48.702143448000001</v>
      </c>
      <c r="CB243" s="76">
        <f>G243-AV243</f>
        <v>60.089517969000553</v>
      </c>
      <c r="CC243" s="76">
        <f>SUMIFS($CB$3:$CB243,$D$3:$D243,D243)</f>
        <v>60.089517969000553</v>
      </c>
      <c r="CD243" s="76">
        <f t="shared" si="852"/>
        <v>-641.850815083003</v>
      </c>
      <c r="CE243" s="73">
        <f t="shared" ref="CE243:CE254" si="880">IFERROR(CB243/CB231-1,0)</f>
        <v>-0.8767030960918123</v>
      </c>
      <c r="CF243" s="73">
        <f t="shared" ref="CF243:CF254" si="881">IFERROR(CC243/CC231-1,0)</f>
        <v>-0.8767030960918123</v>
      </c>
      <c r="CG243" s="73">
        <f t="shared" ref="CG243:CG254" si="882">IFERROR(CD243/CD231-1,0)</f>
        <v>-0.72226067520480774</v>
      </c>
      <c r="CH243" s="78">
        <f t="shared" si="361"/>
        <v>8.1497527403207801</v>
      </c>
      <c r="CI243" s="78">
        <f>CB243/E243*100</f>
        <v>1.910968663135839E-2</v>
      </c>
      <c r="CJ243" s="14">
        <f t="shared" si="406"/>
        <v>-75.465664395214375</v>
      </c>
      <c r="CK243" s="264">
        <f t="shared" si="407"/>
        <v>-0.20412158983611428</v>
      </c>
      <c r="CL243" s="82">
        <f>CB243+BU243</f>
        <v>354.25134699200055</v>
      </c>
      <c r="CM243" s="82">
        <f>(CL243/E243)*100</f>
        <v>0.11265912023534798</v>
      </c>
      <c r="CN243" s="40">
        <f t="shared" si="365"/>
        <v>360.286152238</v>
      </c>
      <c r="CO243" s="40">
        <f>SUMIFS($CN$3:$CN243,$D$3:$D243,D243)</f>
        <v>360.286152238</v>
      </c>
      <c r="CP243" s="76">
        <f t="shared" si="854"/>
        <v>8589.2474462449736</v>
      </c>
      <c r="CQ243" s="73">
        <f t="shared" ref="CQ243:CQ254" si="883">IFERROR(CN243/CN231-1,0)</f>
        <v>1.3953438761408505</v>
      </c>
      <c r="CR243" s="73">
        <f t="shared" ref="CR243:CR254" si="884">IFERROR(CO243/CO231-1,0)</f>
        <v>1.3953438761408505</v>
      </c>
      <c r="CS243" s="73">
        <f t="shared" ref="CS243:CS254" si="885">IFERROR(CP243/CP231-1,0)</f>
        <v>0.11891441601601471</v>
      </c>
      <c r="CT243" s="76">
        <f t="shared" si="366"/>
        <v>48.864480124737263</v>
      </c>
      <c r="CU243" s="76">
        <f>(CN243/E243)*100</f>
        <v>0.11457831082016547</v>
      </c>
      <c r="CV243" s="76">
        <f>(CO243/E243)*100</f>
        <v>0.11457831082016547</v>
      </c>
      <c r="CW243" s="40">
        <f t="shared" si="409"/>
        <v>1222.4421683268827</v>
      </c>
      <c r="CX243" s="267">
        <f t="shared" si="410"/>
        <v>2.731555063923353</v>
      </c>
      <c r="CY243" s="80">
        <v>319.86005540600001</v>
      </c>
      <c r="CZ243" s="77">
        <f t="shared" si="369"/>
        <v>43.381615482570702</v>
      </c>
      <c r="DA243" s="67">
        <f t="shared" si="411"/>
        <v>855.27072588603892</v>
      </c>
      <c r="DB243" s="80">
        <v>51.664655070999999</v>
      </c>
      <c r="DC243" s="77">
        <f t="shared" si="370"/>
        <v>7.0071150256160619</v>
      </c>
      <c r="DD243" s="77">
        <f>+CN243-CY243</f>
        <v>40.426096831999985</v>
      </c>
      <c r="DE243" s="77">
        <f t="shared" si="372"/>
        <v>5.4828646421665557</v>
      </c>
      <c r="DF243" s="82">
        <f>AV243+CN243</f>
        <v>3460.4363729809997</v>
      </c>
      <c r="DG243" s="82">
        <f>(DF243/E243)*100</f>
        <v>1.1004890192252146</v>
      </c>
      <c r="DH243" s="76">
        <f>CB243-CN243</f>
        <v>-300.19663426899945</v>
      </c>
      <c r="DI243" s="76">
        <f>SUMIFS($DH$3:$DH243,$D$3:$D243,D243)</f>
        <v>-300.19663426899945</v>
      </c>
      <c r="DJ243" s="76">
        <f t="shared" si="856"/>
        <v>-9231.0982613279775</v>
      </c>
      <c r="DK243" s="76">
        <f t="shared" si="376"/>
        <v>-40.714727384416484</v>
      </c>
      <c r="DL243" s="76">
        <f t="shared" si="857"/>
        <v>-1297.9078327220973</v>
      </c>
      <c r="DM243" s="73">
        <f t="shared" ref="DM243:DM254" si="886">IFERROR(DH243/DH231-1,0)</f>
        <v>-1.8909360102433288</v>
      </c>
      <c r="DN243" s="73">
        <f t="shared" ref="DN243:DN254" si="887">IFERROR(DI243/DI231-1,0)</f>
        <v>-1.8909360102433288</v>
      </c>
      <c r="DO243" s="73">
        <f t="shared" ref="DO243:DO254" si="888">IFERROR(DJ243/DJ231-1,0)</f>
        <v>-7.5725061134167881E-2</v>
      </c>
      <c r="DP243" s="77">
        <f>+DH243/E243*100</f>
        <v>-9.5468624188807069E-2</v>
      </c>
      <c r="DQ243" s="264">
        <f t="shared" si="413"/>
        <v>-2.9356766537594678</v>
      </c>
      <c r="DR243" s="82">
        <f>DH243+BU243</f>
        <v>-6.0348052459994506</v>
      </c>
      <c r="DS243" s="82">
        <f t="shared" si="859"/>
        <v>-5471.1932498629758</v>
      </c>
      <c r="DT243" s="82">
        <f>(DR243/E243)*100</f>
        <v>-1.9191905848174892E-3</v>
      </c>
      <c r="DU243" s="264">
        <f t="shared" si="415"/>
        <v>-1.739950527784601</v>
      </c>
      <c r="DV243" s="250">
        <v>1434.789227448</v>
      </c>
      <c r="DW243" s="250">
        <v>1576.179608485</v>
      </c>
      <c r="DX243" s="223">
        <v>126.7</v>
      </c>
      <c r="DY243" s="224">
        <f t="shared" si="380"/>
        <v>2494.2697227403319</v>
      </c>
      <c r="DZ243" s="218">
        <f t="shared" si="416"/>
        <v>33528.513376584931</v>
      </c>
      <c r="EA243" s="71">
        <f t="shared" si="492"/>
        <v>1.7531867898196385E-2</v>
      </c>
      <c r="EB243" s="225">
        <f t="shared" si="381"/>
        <v>1826.1988487498029</v>
      </c>
      <c r="EC243" s="219">
        <f t="shared" si="417"/>
        <v>24324.466549459907</v>
      </c>
      <c r="ED243" s="71">
        <f t="shared" si="493"/>
        <v>2.4581148725369761E-2</v>
      </c>
      <c r="EE243" s="225">
        <f t="shared" si="382"/>
        <v>2446.843110294396</v>
      </c>
      <c r="EF243" s="219">
        <f t="shared" si="418"/>
        <v>34019.211043213902</v>
      </c>
      <c r="EG243" s="71">
        <f t="shared" si="494"/>
        <v>-2.7015738433441738E-2</v>
      </c>
      <c r="EH243" s="225">
        <f t="shared" si="383"/>
        <v>284.36160397632204</v>
      </c>
      <c r="EI243" s="219">
        <f t="shared" si="831"/>
        <v>6966.8267519918172</v>
      </c>
      <c r="EJ243" s="74">
        <f t="shared" si="832"/>
        <v>2.3724317982230403E-2</v>
      </c>
    </row>
    <row r="244" spans="1:140">
      <c r="A244" s="192">
        <v>44958</v>
      </c>
      <c r="B244" s="190">
        <f t="shared" si="330"/>
        <v>2</v>
      </c>
      <c r="C244" t="str">
        <f t="shared" si="860"/>
        <v>Febrero</v>
      </c>
      <c r="D244">
        <f t="shared" ref="D244:D254" si="889">YEAR(A244)</f>
        <v>2023</v>
      </c>
      <c r="E244" s="65">
        <f t="shared" si="861"/>
        <v>314445.33407677943</v>
      </c>
      <c r="F244" s="65">
        <f t="shared" si="333"/>
        <v>7292.0576315789476</v>
      </c>
      <c r="G244" s="76">
        <f t="shared" ref="G244:G254" si="890">O244+AH244+AJ244+AL244</f>
        <v>2725.3689210520001</v>
      </c>
      <c r="H244" s="77">
        <f t="shared" ref="H244:H254" si="891">G244/E244*100</f>
        <v>0.86672264641921359</v>
      </c>
      <c r="I244" s="14">
        <f>SUMIFS($G$3:$G244,$D$3:$D244,D244)</f>
        <v>5885.6086597640005</v>
      </c>
      <c r="J244" s="14">
        <f t="shared" si="833"/>
        <v>41033.59822876101</v>
      </c>
      <c r="K244" s="14">
        <f t="shared" si="394"/>
        <v>13.04951728707848</v>
      </c>
      <c r="L244" s="71">
        <f t="shared" si="862"/>
        <v>-1.4774194650062911E-2</v>
      </c>
      <c r="M244" s="71">
        <f t="shared" si="863"/>
        <v>-9.7273438315264138E-2</v>
      </c>
      <c r="N244" s="71">
        <f t="shared" si="864"/>
        <v>0.10340210325169341</v>
      </c>
      <c r="O244" s="77">
        <f t="shared" si="335"/>
        <v>1882.3280705669999</v>
      </c>
      <c r="P244" s="77">
        <f t="shared" ref="P244:P254" si="892">O244/E244*100</f>
        <v>0.59861854083272359</v>
      </c>
      <c r="Q244" s="14">
        <f>SUMIFS($O$3:$O244,$D$3:$D244,D244)</f>
        <v>4196.122011933001</v>
      </c>
      <c r="R244" s="78">
        <f t="shared" si="837"/>
        <v>29975.853561266002</v>
      </c>
      <c r="S244" s="71">
        <f t="shared" si="865"/>
        <v>-5.8157664313983615E-3</v>
      </c>
      <c r="T244" s="71">
        <f t="shared" si="866"/>
        <v>3.4043555686200655E-3</v>
      </c>
      <c r="U244" s="71">
        <f t="shared" si="867"/>
        <v>0.11600926460965599</v>
      </c>
      <c r="V244" s="78">
        <v>1046.9436432309999</v>
      </c>
      <c r="W244" s="78">
        <f t="shared" si="840"/>
        <v>18078.977831655997</v>
      </c>
      <c r="X244" s="182">
        <f t="shared" si="868"/>
        <v>0.16218526487333129</v>
      </c>
      <c r="Y244" s="182">
        <f t="shared" si="869"/>
        <v>7.4250156048007554E-2</v>
      </c>
      <c r="Z244" s="78">
        <v>852.93128582399993</v>
      </c>
      <c r="AA244" s="78">
        <f t="shared" si="843"/>
        <v>11851.853563281</v>
      </c>
      <c r="AB244" s="182">
        <f t="shared" si="870"/>
        <v>4.5739884731054392E-2</v>
      </c>
      <c r="AC244" s="71">
        <f t="shared" si="871"/>
        <v>-0.11541128595557038</v>
      </c>
      <c r="AD244" s="78">
        <v>744.13340852600004</v>
      </c>
      <c r="AE244" s="78">
        <v>472.72224970599996</v>
      </c>
      <c r="AF244" s="71">
        <f t="shared" si="872"/>
        <v>0.11857545100277211</v>
      </c>
      <c r="AG244" s="71">
        <f t="shared" si="873"/>
        <v>-4.9506000932807437E-2</v>
      </c>
      <c r="AH244" s="77">
        <f t="shared" si="337"/>
        <v>272.435079202</v>
      </c>
      <c r="AI244" s="77">
        <f t="shared" ref="AI244:AI254" si="893">AH244/E244*100</f>
        <v>8.6639886071732397E-2</v>
      </c>
      <c r="AJ244" s="77">
        <f t="shared" si="339"/>
        <v>165.24954907400002</v>
      </c>
      <c r="AK244" s="77">
        <f t="shared" ref="AK244:AK254" si="894">AJ244/E244*100</f>
        <v>5.2552711446387797E-2</v>
      </c>
      <c r="AL244" s="77">
        <f t="shared" si="341"/>
        <v>405.35622220900001</v>
      </c>
      <c r="AM244" s="77">
        <f t="shared" si="342"/>
        <v>55.588729915348779</v>
      </c>
      <c r="AN244" s="78">
        <v>190.553003934</v>
      </c>
      <c r="AO244" s="77">
        <f t="shared" si="343"/>
        <v>26.131582272305714</v>
      </c>
      <c r="AP244" s="81">
        <f>SUMIFS($AO$3:$AO244,$D$3:$D244,D244)</f>
        <v>68.093479159209963</v>
      </c>
      <c r="AQ244" s="78">
        <v>82.461669158999996</v>
      </c>
      <c r="AR244" s="77">
        <f t="shared" si="344"/>
        <v>11.308422577722359</v>
      </c>
      <c r="AS244" s="81">
        <f>SUMIFS($AR$3:$AR244,$D$3:$D244,D244)</f>
        <v>11.308422577722359</v>
      </c>
      <c r="AT244" s="77">
        <f t="shared" ref="AT244:AT254" si="895">+AL244-AN244-AQ244</f>
        <v>132.34154911600001</v>
      </c>
      <c r="AU244" s="80">
        <f t="shared" ref="AU244:AU254" si="896">AN244+AQ244</f>
        <v>273.014673093</v>
      </c>
      <c r="AV244" s="76">
        <f t="shared" ref="AV244:AV254" si="897">BL244+BT244+BU244+BY244+BZ244+CA244</f>
        <v>3219.166465192</v>
      </c>
      <c r="AW244" s="77">
        <f t="shared" ref="AW244:AW254" si="898">+AV244/E244*100</f>
        <v>1.0237602903676615</v>
      </c>
      <c r="AX244" s="67">
        <f>SUMIFS($AV$3:$AV244,$D$3:$D244,D244)</f>
        <v>6319.3166859350004</v>
      </c>
      <c r="AY244" s="78">
        <f t="shared" si="847"/>
        <v>42279.835645444007</v>
      </c>
      <c r="AZ244" s="67">
        <f t="shared" si="398"/>
        <v>13.44584608627723</v>
      </c>
      <c r="BA244" s="263">
        <f t="shared" si="348"/>
        <v>3069.2396354269999</v>
      </c>
      <c r="BB244" s="263">
        <f t="shared" si="349"/>
        <v>0.97608051473823776</v>
      </c>
      <c r="BC244" s="263">
        <f t="shared" si="399"/>
        <v>39494.368792817004</v>
      </c>
      <c r="BD244" s="262">
        <f t="shared" si="400"/>
        <v>12.560011077529138</v>
      </c>
      <c r="BE244" s="261">
        <f t="shared" si="350"/>
        <v>3028.7358025949998</v>
      </c>
      <c r="BF244" s="261">
        <f t="shared" si="351"/>
        <v>0.9631994736024484</v>
      </c>
      <c r="BG244" s="260">
        <f t="shared" si="401"/>
        <v>35949.824435814997</v>
      </c>
      <c r="BH244" s="260">
        <f t="shared" si="402"/>
        <v>11.432774011853194</v>
      </c>
      <c r="BI244" s="71">
        <f t="shared" si="874"/>
        <v>0.10683140529645252</v>
      </c>
      <c r="BJ244" s="71">
        <f t="shared" si="875"/>
        <v>0.17548509518870814</v>
      </c>
      <c r="BK244" s="71">
        <f t="shared" si="876"/>
        <v>7.3070879373663411E-2</v>
      </c>
      <c r="BL244" s="67">
        <f t="shared" si="352"/>
        <v>1560.5472777719997</v>
      </c>
      <c r="BM244" s="14">
        <f>SUMIFS($BL$3:$BL244,$D$3:$D244,D244)</f>
        <v>2994.8986018219994</v>
      </c>
      <c r="BN244" s="78">
        <f t="shared" si="850"/>
        <v>19161.239443120001</v>
      </c>
      <c r="BO244" s="71">
        <f t="shared" si="877"/>
        <v>7.7614940462212845E-2</v>
      </c>
      <c r="BP244" s="71">
        <f t="shared" si="878"/>
        <v>5.9602001066317412E-2</v>
      </c>
      <c r="BQ244" s="71">
        <f t="shared" si="879"/>
        <v>6.2556832713448252E-2</v>
      </c>
      <c r="BR244" s="78">
        <v>1079.4576747369999</v>
      </c>
      <c r="BS244" s="77">
        <f t="shared" ref="BS244:BS254" si="899">+BL244-BR244</f>
        <v>481.08960303499975</v>
      </c>
      <c r="BT244" s="67">
        <f t="shared" si="353"/>
        <v>436.86803716100002</v>
      </c>
      <c r="BU244" s="67">
        <f t="shared" si="354"/>
        <v>40.503832832000001</v>
      </c>
      <c r="BV244" s="77">
        <f t="shared" si="355"/>
        <v>5.5545135376597008</v>
      </c>
      <c r="BW244" s="77">
        <f t="shared" ref="BW244:BW254" si="900">(BU244/E244)*100</f>
        <v>1.2881041135789285E-2</v>
      </c>
      <c r="BX244" s="77">
        <f t="shared" si="405"/>
        <v>3544.5443570020002</v>
      </c>
      <c r="BY244" s="67">
        <f t="shared" si="357"/>
        <v>375.81849253000001</v>
      </c>
      <c r="BZ244" s="67">
        <f t="shared" si="358"/>
        <v>739.55053188700003</v>
      </c>
      <c r="CA244" s="67">
        <f t="shared" si="359"/>
        <v>65.878293010000007</v>
      </c>
      <c r="CB244" s="76">
        <f t="shared" ref="CB244:CB254" si="901">G244-AV244</f>
        <v>-493.7975441399999</v>
      </c>
      <c r="CC244" s="40">
        <f>SUMIFS($CB$3:$CB244,$D$3:$D244,D244)</f>
        <v>-433.70802617099935</v>
      </c>
      <c r="CD244" s="76">
        <f t="shared" si="852"/>
        <v>-1246.2374166830032</v>
      </c>
      <c r="CE244" s="73">
        <f t="shared" si="880"/>
        <v>-5.4651573625953453</v>
      </c>
      <c r="CF244" s="73">
        <f t="shared" si="881"/>
        <v>-1.725330583656437</v>
      </c>
      <c r="CG244" s="73">
        <f t="shared" si="882"/>
        <v>-0.43673676786120996</v>
      </c>
      <c r="CH244" s="78">
        <f t="shared" si="361"/>
        <v>-67.7171751909314</v>
      </c>
      <c r="CI244" s="78">
        <f t="shared" ref="CI244:CI254" si="902">CB244/E244*100</f>
        <v>-0.15703764394844774</v>
      </c>
      <c r="CJ244" s="14">
        <f t="shared" si="406"/>
        <v>-159.05804132190755</v>
      </c>
      <c r="CK244" s="264">
        <f t="shared" si="407"/>
        <v>-0.39632879919875175</v>
      </c>
      <c r="CL244" s="82">
        <f t="shared" ref="CL244:CL254" si="903">CB244+BU244</f>
        <v>-453.2937113079999</v>
      </c>
      <c r="CM244" s="82">
        <f t="shared" ref="CM244:CM254" si="904">(CL244/E244)*100</f>
        <v>-0.14415660281265846</v>
      </c>
      <c r="CN244" s="40">
        <f t="shared" si="365"/>
        <v>535.47513248199994</v>
      </c>
      <c r="CO244" s="40">
        <f>SUMIFS($CN$3:$CN244,$D$3:$D244,D244)</f>
        <v>895.76128471999994</v>
      </c>
      <c r="CP244" s="76">
        <f t="shared" si="854"/>
        <v>8420.3949454869726</v>
      </c>
      <c r="CQ244" s="73">
        <f t="shared" si="883"/>
        <v>-0.2397357320502338</v>
      </c>
      <c r="CR244" s="73">
        <f t="shared" si="884"/>
        <v>4.7994337592695668E-2</v>
      </c>
      <c r="CS244" s="73">
        <f t="shared" si="885"/>
        <v>3.6501611462896877E-2</v>
      </c>
      <c r="CT244" s="76">
        <f t="shared" si="366"/>
        <v>73.432652282268592</v>
      </c>
      <c r="CU244" s="76">
        <f t="shared" ref="CU244:CU254" si="905">(CN244/E244)*100</f>
        <v>0.17029196316560727</v>
      </c>
      <c r="CV244" s="76">
        <f t="shared" ref="CV244:CV254" si="906">(CO244/E244)*100</f>
        <v>0.28487027398577275</v>
      </c>
      <c r="CW244" s="40">
        <f t="shared" si="409"/>
        <v>1194.7676810551238</v>
      </c>
      <c r="CX244" s="267">
        <f t="shared" si="410"/>
        <v>2.6778565406955375</v>
      </c>
      <c r="CY244" s="78">
        <v>484.16051696599999</v>
      </c>
      <c r="CZ244" s="78">
        <f t="shared" si="369"/>
        <v>66.395596610385653</v>
      </c>
      <c r="DA244" s="67">
        <f t="shared" si="411"/>
        <v>826.45494089268846</v>
      </c>
      <c r="DB244" s="78">
        <v>0</v>
      </c>
      <c r="DC244" s="77">
        <f t="shared" si="370"/>
        <v>0</v>
      </c>
      <c r="DD244" s="77">
        <f t="shared" ref="DD244:DD254" si="907">+CN244-CY244</f>
        <v>51.314615515999947</v>
      </c>
      <c r="DE244" s="77">
        <f t="shared" si="372"/>
        <v>7.0370556718829445</v>
      </c>
      <c r="DF244" s="82">
        <f t="shared" ref="DF244:DF254" si="908">AV244+CN244</f>
        <v>3754.641597674</v>
      </c>
      <c r="DG244" s="82">
        <f t="shared" ref="DG244:DG254" si="909">(DF244/E244)*100</f>
        <v>1.1940522535332687</v>
      </c>
      <c r="DH244" s="76">
        <f t="shared" ref="DH244:DH254" si="910">CB244-CN244</f>
        <v>-1029.2726766219998</v>
      </c>
      <c r="DI244" s="40">
        <f>SUMIFS($DH$3:$DH244,$D$3:$D244,D244)</f>
        <v>-1329.4693108909992</v>
      </c>
      <c r="DJ244" s="76">
        <f t="shared" si="856"/>
        <v>-9666.6323621699776</v>
      </c>
      <c r="DK244" s="76">
        <f t="shared" si="376"/>
        <v>-141.14982747319999</v>
      </c>
      <c r="DL244" s="76">
        <f t="shared" si="857"/>
        <v>-1353.8257223770315</v>
      </c>
      <c r="DM244" s="73">
        <f t="shared" si="886"/>
        <v>0.73354523119848714</v>
      </c>
      <c r="DN244" s="73">
        <f t="shared" si="887"/>
        <v>4.1771952268443178</v>
      </c>
      <c r="DO244" s="73">
        <f t="shared" si="888"/>
        <v>-6.4796271555086604E-2</v>
      </c>
      <c r="DP244" s="77">
        <f t="shared" ref="DP244:DP254" si="911">+DH244/E244*100</f>
        <v>-0.32732960711405501</v>
      </c>
      <c r="DQ244" s="264">
        <f t="shared" si="413"/>
        <v>-3.07418533989429</v>
      </c>
      <c r="DR244" s="82">
        <f t="shared" ref="DR244:DR254" si="912">DH244+BU244</f>
        <v>-988.76884378999989</v>
      </c>
      <c r="DS244" s="82">
        <f t="shared" si="859"/>
        <v>-6122.088005167976</v>
      </c>
      <c r="DT244" s="82">
        <f t="shared" ref="DT244:DT254" si="913">(DR244/E244)*100</f>
        <v>-0.31444856597826576</v>
      </c>
      <c r="DU244" s="264">
        <f t="shared" si="415"/>
        <v>-1.9469482742183482</v>
      </c>
      <c r="DV244" s="70">
        <v>1666.119072534</v>
      </c>
      <c r="DW244" s="70">
        <v>1817.933984906</v>
      </c>
      <c r="DX244" s="223">
        <v>127.3</v>
      </c>
      <c r="DY244" s="224">
        <f t="shared" si="380"/>
        <v>2140.9025302843679</v>
      </c>
      <c r="DZ244" s="218">
        <f t="shared" si="416"/>
        <v>33134.536423457044</v>
      </c>
      <c r="EA244" s="71">
        <f t="shared" si="492"/>
        <v>8.1957990645034062E-3</v>
      </c>
      <c r="EB244" s="225">
        <f t="shared" si="381"/>
        <v>1478.6552007596231</v>
      </c>
      <c r="EC244" s="219">
        <f t="shared" si="417"/>
        <v>24213.416217347152</v>
      </c>
      <c r="ED244" s="71">
        <f t="shared" si="493"/>
        <v>1.9234836458583926E-2</v>
      </c>
      <c r="EE244" s="225">
        <f t="shared" si="382"/>
        <v>2528.8031933951297</v>
      </c>
      <c r="EF244" s="219">
        <f t="shared" si="418"/>
        <v>34105.988705724056</v>
      </c>
      <c r="EG244" s="71">
        <f t="shared" si="494"/>
        <v>-1.9842043248894381E-2</v>
      </c>
      <c r="EH244" s="225">
        <f t="shared" si="383"/>
        <v>420.64032402356634</v>
      </c>
      <c r="EI244" s="219">
        <f t="shared" si="831"/>
        <v>6796.0920690968269</v>
      </c>
      <c r="EJ244" s="74">
        <f t="shared" si="832"/>
        <v>-5.096839466000902E-2</v>
      </c>
    </row>
    <row r="245" spans="1:140">
      <c r="A245" s="192">
        <v>44986</v>
      </c>
      <c r="B245" s="190">
        <f t="shared" si="330"/>
        <v>3</v>
      </c>
      <c r="C245" t="str">
        <f t="shared" si="860"/>
        <v>Marzo</v>
      </c>
      <c r="D245">
        <f t="shared" si="889"/>
        <v>2023</v>
      </c>
      <c r="E245" s="65">
        <f t="shared" si="861"/>
        <v>314445.33407677943</v>
      </c>
      <c r="F245" s="65">
        <f t="shared" si="333"/>
        <v>7184.7078260869566</v>
      </c>
      <c r="G245" s="76">
        <f t="shared" si="890"/>
        <v>3663.6910619100004</v>
      </c>
      <c r="H245" s="77">
        <f t="shared" si="891"/>
        <v>1.1651281367130804</v>
      </c>
      <c r="I245" s="14">
        <f>SUMIFS($G$3:$G245,$D$3:$D245,D245)</f>
        <v>9549.2997216740005</v>
      </c>
      <c r="J245" s="14">
        <f t="shared" si="833"/>
        <v>41431.88683944301</v>
      </c>
      <c r="K245" s="14">
        <f t="shared" si="394"/>
        <v>13.176181151196989</v>
      </c>
      <c r="L245" s="71">
        <f t="shared" si="862"/>
        <v>3.3555629312340463E-2</v>
      </c>
      <c r="M245" s="71">
        <f t="shared" si="863"/>
        <v>0.12197228875485733</v>
      </c>
      <c r="N245" s="71">
        <f t="shared" si="864"/>
        <v>9.8464250976300516E-2</v>
      </c>
      <c r="O245" s="77">
        <f t="shared" si="335"/>
        <v>2541.6816199550003</v>
      </c>
      <c r="P245" s="77">
        <f t="shared" si="892"/>
        <v>0.80830635551246166</v>
      </c>
      <c r="Q245" s="14">
        <f>SUMIFS($O$3:$O245,$D$3:$D245,D245)</f>
        <v>6737.8036318880013</v>
      </c>
      <c r="R245" s="78">
        <f t="shared" si="837"/>
        <v>30264.933371374998</v>
      </c>
      <c r="S245" s="71">
        <f t="shared" si="865"/>
        <v>0.12833151817842303</v>
      </c>
      <c r="T245" s="71">
        <f t="shared" si="866"/>
        <v>4.7139177626562612E-2</v>
      </c>
      <c r="U245" s="71">
        <f t="shared" si="867"/>
        <v>0.11467466927254533</v>
      </c>
      <c r="V245" s="78">
        <v>1452.9615659440001</v>
      </c>
      <c r="W245" s="78">
        <f t="shared" si="840"/>
        <v>18245.275390048999</v>
      </c>
      <c r="X245" s="182">
        <f t="shared" si="868"/>
        <v>0.15952862598279749</v>
      </c>
      <c r="Y245" s="182">
        <f t="shared" si="869"/>
        <v>0.12924707415226933</v>
      </c>
      <c r="Z245" s="78">
        <v>1053.993901546</v>
      </c>
      <c r="AA245" s="78">
        <f t="shared" si="843"/>
        <v>11963.727833183999</v>
      </c>
      <c r="AB245" s="182">
        <f t="shared" si="870"/>
        <v>4.66367554863516E-2</v>
      </c>
      <c r="AC245" s="71">
        <f t="shared" si="871"/>
        <v>0.11874741396471911</v>
      </c>
      <c r="AD245" s="78">
        <v>765.583684027</v>
      </c>
      <c r="AE245" s="78">
        <v>564.11705745300003</v>
      </c>
      <c r="AF245" s="71">
        <f t="shared" si="872"/>
        <v>0.21428323066320409</v>
      </c>
      <c r="AG245" s="71">
        <f t="shared" si="873"/>
        <v>2.2990182432609307E-2</v>
      </c>
      <c r="AH245" s="77">
        <f t="shared" si="337"/>
        <v>412.16464339999999</v>
      </c>
      <c r="AI245" s="77">
        <f t="shared" si="893"/>
        <v>0.13107672422938862</v>
      </c>
      <c r="AJ245" s="77">
        <f t="shared" si="339"/>
        <v>179.154591735</v>
      </c>
      <c r="AK245" s="77">
        <f t="shared" si="894"/>
        <v>5.6974797308092691E-2</v>
      </c>
      <c r="AL245" s="77">
        <f t="shared" si="341"/>
        <v>530.69020682000007</v>
      </c>
      <c r="AM245" s="77">
        <f t="shared" si="342"/>
        <v>73.863853571486501</v>
      </c>
      <c r="AN245" s="78">
        <v>333.71801412999997</v>
      </c>
      <c r="AO245" s="77">
        <f t="shared" si="343"/>
        <v>46.448376497413463</v>
      </c>
      <c r="AP245" s="81">
        <f>SUMIFS($AO$3:$AO245,$D$3:$D245,D245)</f>
        <v>114.54185565662343</v>
      </c>
      <c r="AQ245" s="78">
        <v>0</v>
      </c>
      <c r="AR245" s="77">
        <f t="shared" si="344"/>
        <v>0</v>
      </c>
      <c r="AS245" s="81">
        <f>SUMIFS($AR$3:$AR245,$D$3:$D245,D245)</f>
        <v>11.308422577722359</v>
      </c>
      <c r="AT245" s="77">
        <f t="shared" si="895"/>
        <v>196.9721926900001</v>
      </c>
      <c r="AU245" s="80">
        <f t="shared" si="896"/>
        <v>333.71801412999997</v>
      </c>
      <c r="AV245" s="76">
        <f t="shared" si="897"/>
        <v>4333.8974296120005</v>
      </c>
      <c r="AW245" s="77">
        <f t="shared" si="898"/>
        <v>1.3782673679469433</v>
      </c>
      <c r="AX245" s="67">
        <f>SUMIFS($AV$3:$AV245,$D$3:$D245,D245)</f>
        <v>10653.214115547002</v>
      </c>
      <c r="AY245" s="78">
        <f t="shared" si="847"/>
        <v>42707.190716779005</v>
      </c>
      <c r="AZ245" s="67">
        <f t="shared" si="398"/>
        <v>13.581753674980915</v>
      </c>
      <c r="BA245" s="263">
        <f t="shared" si="348"/>
        <v>3992.5557868650003</v>
      </c>
      <c r="BB245" s="263">
        <f t="shared" si="349"/>
        <v>1.269713795749986</v>
      </c>
      <c r="BC245" s="263">
        <f t="shared" si="399"/>
        <v>39970.797097813003</v>
      </c>
      <c r="BD245" s="262">
        <f t="shared" si="400"/>
        <v>12.711524950805334</v>
      </c>
      <c r="BE245" s="261">
        <f t="shared" si="350"/>
        <v>3207.8848974200005</v>
      </c>
      <c r="BF245" s="261">
        <f t="shared" si="351"/>
        <v>1.0201725227815648</v>
      </c>
      <c r="BG245" s="260">
        <f t="shared" si="401"/>
        <v>36198.319977865001</v>
      </c>
      <c r="BH245" s="260">
        <f t="shared" si="402"/>
        <v>11.511800639098148</v>
      </c>
      <c r="BI245" s="71">
        <f t="shared" si="874"/>
        <v>0.10939471075477813</v>
      </c>
      <c r="BJ245" s="71">
        <f t="shared" si="875"/>
        <v>0.14767083548120419</v>
      </c>
      <c r="BK245" s="71">
        <f t="shared" si="876"/>
        <v>6.7082208089148665E-2</v>
      </c>
      <c r="BL245" s="67">
        <f t="shared" si="352"/>
        <v>1577.660403972</v>
      </c>
      <c r="BM245" s="14">
        <f>SUMIFS($BL$3:$BL245,$D$3:$D245,D245)</f>
        <v>4572.5590057939989</v>
      </c>
      <c r="BN245" s="78">
        <f t="shared" si="850"/>
        <v>19294.467171079999</v>
      </c>
      <c r="BO245" s="71">
        <f t="shared" si="877"/>
        <v>9.2235332371346512E-2</v>
      </c>
      <c r="BP245" s="71">
        <f t="shared" si="878"/>
        <v>7.0638780576688154E-2</v>
      </c>
      <c r="BQ245" s="71">
        <f t="shared" si="879"/>
        <v>6.5045388714357388E-2</v>
      </c>
      <c r="BR245" s="78">
        <v>1107.2890543819999</v>
      </c>
      <c r="BS245" s="77">
        <f t="shared" si="899"/>
        <v>470.37134959000014</v>
      </c>
      <c r="BT245" s="67">
        <f t="shared" si="353"/>
        <v>516.21767519699995</v>
      </c>
      <c r="BU245" s="67">
        <f t="shared" si="354"/>
        <v>784.67088944499994</v>
      </c>
      <c r="BV245" s="77">
        <f t="shared" si="355"/>
        <v>109.21402907936469</v>
      </c>
      <c r="BW245" s="77">
        <f t="shared" si="900"/>
        <v>0.24954127296842113</v>
      </c>
      <c r="BX245" s="77">
        <f t="shared" si="405"/>
        <v>3772.4771199480001</v>
      </c>
      <c r="BY245" s="67">
        <f t="shared" si="357"/>
        <v>407.49645330400006</v>
      </c>
      <c r="BZ245" s="67">
        <f t="shared" si="358"/>
        <v>758.81322253100006</v>
      </c>
      <c r="CA245" s="67">
        <f t="shared" si="359"/>
        <v>289.038785163</v>
      </c>
      <c r="CB245" s="76">
        <f t="shared" si="901"/>
        <v>-670.20636770200008</v>
      </c>
      <c r="CC245" s="40">
        <f>SUMIFS($CB$3:$CB245,$D$3:$D245,D245)</f>
        <v>-1103.9143938729994</v>
      </c>
      <c r="CD245" s="76">
        <f t="shared" si="852"/>
        <v>-1275.3038773360036</v>
      </c>
      <c r="CE245" s="73">
        <f t="shared" si="880"/>
        <v>4.5335597321941368E-2</v>
      </c>
      <c r="CF245" s="73">
        <f t="shared" si="881"/>
        <v>24.556774739621055</v>
      </c>
      <c r="CG245" s="73">
        <f t="shared" si="882"/>
        <v>-0.44657604440118437</v>
      </c>
      <c r="CH245" s="78">
        <f t="shared" si="361"/>
        <v>-93.28234131784005</v>
      </c>
      <c r="CI245" s="78">
        <f t="shared" si="902"/>
        <v>-0.21313923123386305</v>
      </c>
      <c r="CJ245" s="14">
        <f t="shared" si="406"/>
        <v>-160.26152992475892</v>
      </c>
      <c r="CK245" s="264">
        <f t="shared" si="407"/>
        <v>-0.40557252378392972</v>
      </c>
      <c r="CL245" s="82">
        <f t="shared" si="903"/>
        <v>114.46452174299986</v>
      </c>
      <c r="CM245" s="82">
        <f t="shared" si="904"/>
        <v>3.6402041734558091E-2</v>
      </c>
      <c r="CN245" s="40">
        <f t="shared" si="365"/>
        <v>615.89220963100001</v>
      </c>
      <c r="CO245" s="40">
        <f>SUMIFS($CN$3:$CN245,$D$3:$D245,D245)</f>
        <v>1511.6534943510001</v>
      </c>
      <c r="CP245" s="76">
        <f t="shared" si="854"/>
        <v>8253.577307148973</v>
      </c>
      <c r="CQ245" s="73">
        <f t="shared" si="883"/>
        <v>-0.21312832433482654</v>
      </c>
      <c r="CR245" s="73">
        <f t="shared" si="884"/>
        <v>-7.682380292389035E-2</v>
      </c>
      <c r="CS245" s="73">
        <f t="shared" si="885"/>
        <v>-1.2399693287412861E-2</v>
      </c>
      <c r="CT245" s="76">
        <f t="shared" si="366"/>
        <v>85.722652129952579</v>
      </c>
      <c r="CU245" s="76">
        <f t="shared" si="905"/>
        <v>0.19586622629948613</v>
      </c>
      <c r="CV245" s="76">
        <f t="shared" si="906"/>
        <v>0.48073650028525888</v>
      </c>
      <c r="CW245" s="40">
        <f t="shared" si="409"/>
        <v>1168.079572261719</v>
      </c>
      <c r="CX245" s="267">
        <f t="shared" si="410"/>
        <v>2.6248051450283763</v>
      </c>
      <c r="CY245" s="78">
        <v>513.56038788399997</v>
      </c>
      <c r="CZ245" s="78">
        <f t="shared" si="369"/>
        <v>71.47964820772718</v>
      </c>
      <c r="DA245" s="67">
        <f t="shared" si="411"/>
        <v>802.24414003294692</v>
      </c>
      <c r="DB245" s="78">
        <v>138.82846017199998</v>
      </c>
      <c r="DC245" s="77">
        <f t="shared" si="370"/>
        <v>19.322770463668366</v>
      </c>
      <c r="DD245" s="77">
        <f t="shared" si="907"/>
        <v>102.33182174700005</v>
      </c>
      <c r="DE245" s="77">
        <f t="shared" si="372"/>
        <v>14.2430039222254</v>
      </c>
      <c r="DF245" s="82">
        <f t="shared" si="908"/>
        <v>4949.7896392430002</v>
      </c>
      <c r="DG245" s="82">
        <f t="shared" si="909"/>
        <v>1.5741335942464292</v>
      </c>
      <c r="DH245" s="76">
        <f t="shared" si="910"/>
        <v>-1286.0985773330001</v>
      </c>
      <c r="DI245" s="40">
        <f>SUMIFS($DH$3:$DH245,$D$3:$D245,D245)</f>
        <v>-2615.567888223999</v>
      </c>
      <c r="DJ245" s="76">
        <f t="shared" si="856"/>
        <v>-9528.881184484977</v>
      </c>
      <c r="DK245" s="76">
        <f t="shared" si="376"/>
        <v>-179.00499344779263</v>
      </c>
      <c r="DL245" s="76">
        <f t="shared" si="857"/>
        <v>-1328.3411021864779</v>
      </c>
      <c r="DM245" s="73">
        <f t="shared" si="886"/>
        <v>-9.6745585128999889E-2</v>
      </c>
      <c r="DN245" s="73">
        <f t="shared" si="887"/>
        <v>0.55628989814424656</v>
      </c>
      <c r="DO245" s="73">
        <f t="shared" si="888"/>
        <v>-0.106242243706275</v>
      </c>
      <c r="DP245" s="77">
        <f t="shared" si="911"/>
        <v>-0.40900545753334916</v>
      </c>
      <c r="DQ245" s="264">
        <f t="shared" si="413"/>
        <v>-3.0303776688123065</v>
      </c>
      <c r="DR245" s="82">
        <f t="shared" si="912"/>
        <v>-501.42768788800015</v>
      </c>
      <c r="DS245" s="82">
        <f t="shared" si="859"/>
        <v>-5756.404064536976</v>
      </c>
      <c r="DT245" s="82">
        <f t="shared" si="913"/>
        <v>-0.15946418456492806</v>
      </c>
      <c r="DU245" s="264">
        <f t="shared" si="415"/>
        <v>-1.8306533571051209</v>
      </c>
      <c r="DV245" s="70">
        <v>1675.5284816240001</v>
      </c>
      <c r="DW245" s="70">
        <v>1832.965508705</v>
      </c>
      <c r="DX245" s="223">
        <v>127.8</v>
      </c>
      <c r="DY245" s="224">
        <f t="shared" si="380"/>
        <v>2866.7379201173712</v>
      </c>
      <c r="DZ245" s="218">
        <f t="shared" si="416"/>
        <v>33282.371386681822</v>
      </c>
      <c r="EA245" s="71">
        <f t="shared" si="492"/>
        <v>6.2205515988922322E-3</v>
      </c>
      <c r="EB245" s="225">
        <f t="shared" si="381"/>
        <v>1988.7962597456965</v>
      </c>
      <c r="EC245" s="219">
        <f t="shared" si="417"/>
        <v>24326.607306529986</v>
      </c>
      <c r="ED245" s="71">
        <f t="shared" si="493"/>
        <v>2.0645043533126017E-2</v>
      </c>
      <c r="EE245" s="225">
        <f t="shared" si="382"/>
        <v>3391.1560482097029</v>
      </c>
      <c r="EF245" s="219">
        <f t="shared" si="418"/>
        <v>34244.403406492464</v>
      </c>
      <c r="EG245" s="71">
        <f t="shared" si="494"/>
        <v>-2.2655981760979604E-2</v>
      </c>
      <c r="EH245" s="225">
        <f t="shared" si="383"/>
        <v>481.91878687871679</v>
      </c>
      <c r="EI245" s="219">
        <f t="shared" si="831"/>
        <v>6626.2957452603068</v>
      </c>
      <c r="EJ245" s="74">
        <f t="shared" si="832"/>
        <v>-9.3437203496855803E-2</v>
      </c>
    </row>
    <row r="246" spans="1:140" s="273" customFormat="1">
      <c r="A246" s="192">
        <v>45017</v>
      </c>
      <c r="B246" s="190">
        <f t="shared" si="330"/>
        <v>4</v>
      </c>
      <c r="C246" t="str">
        <f t="shared" si="860"/>
        <v>Abril</v>
      </c>
      <c r="D246">
        <f t="shared" si="889"/>
        <v>2023</v>
      </c>
      <c r="E246" s="65">
        <f t="shared" si="861"/>
        <v>314445.33407677943</v>
      </c>
      <c r="F246" s="65">
        <f t="shared" si="333"/>
        <v>7173.0261111111104</v>
      </c>
      <c r="G246" s="76">
        <f t="shared" si="890"/>
        <v>3757.1571939859996</v>
      </c>
      <c r="H246" s="77">
        <f t="shared" si="891"/>
        <v>1.1948522642312762</v>
      </c>
      <c r="I246" s="14">
        <f>SUMIFS($G$3:$G246,$D$3:$D246,D246)</f>
        <v>13306.456915660001</v>
      </c>
      <c r="J246" s="14">
        <f t="shared" si="833"/>
        <v>41232.919674003999</v>
      </c>
      <c r="K246" s="14">
        <f t="shared" si="394"/>
        <v>13.1129055532228</v>
      </c>
      <c r="L246" s="71">
        <f t="shared" si="862"/>
        <v>8.4167517617330656E-3</v>
      </c>
      <c r="M246" s="71">
        <f t="shared" si="863"/>
        <v>-5.0293455756764693E-2</v>
      </c>
      <c r="N246" s="71">
        <f t="shared" si="864"/>
        <v>6.9894015276731336E-2</v>
      </c>
      <c r="O246" s="77">
        <f t="shared" si="335"/>
        <v>2929.0321687449996</v>
      </c>
      <c r="P246" s="77">
        <f t="shared" si="892"/>
        <v>0.93149169388845354</v>
      </c>
      <c r="Q246" s="14">
        <f>SUMIFS($O$3:$O246,$D$3:$D246,D246)</f>
        <v>9666.8358006330018</v>
      </c>
      <c r="R246" s="78">
        <f t="shared" si="837"/>
        <v>30077.633434215997</v>
      </c>
      <c r="S246" s="71">
        <f t="shared" si="865"/>
        <v>-6.0102688286705397E-2</v>
      </c>
      <c r="T246" s="71">
        <f t="shared" si="866"/>
        <v>1.2147282246250946E-2</v>
      </c>
      <c r="U246" s="71">
        <f t="shared" si="867"/>
        <v>7.8388656620267394E-2</v>
      </c>
      <c r="V246" s="78">
        <v>2089.8934833049998</v>
      </c>
      <c r="W246" s="78">
        <f t="shared" si="840"/>
        <v>18145.137253344001</v>
      </c>
      <c r="X246" s="182">
        <f t="shared" si="868"/>
        <v>0.114975465145702</v>
      </c>
      <c r="Y246" s="182">
        <f t="shared" si="869"/>
        <v>-4.572451639056363E-2</v>
      </c>
      <c r="Z246" s="78">
        <v>824.13321581300011</v>
      </c>
      <c r="AA246" s="78">
        <f t="shared" si="843"/>
        <v>11885.005912825001</v>
      </c>
      <c r="AB246" s="182">
        <f t="shared" si="870"/>
        <v>2.3720738316167944E-2</v>
      </c>
      <c r="AC246" s="71">
        <f t="shared" si="871"/>
        <v>-8.7192194190500616E-2</v>
      </c>
      <c r="AD246" s="78">
        <v>885.69334183100011</v>
      </c>
      <c r="AE246" s="78">
        <v>447.96588749900002</v>
      </c>
      <c r="AF246" s="71">
        <f t="shared" si="872"/>
        <v>0.23037984162324521</v>
      </c>
      <c r="AG246" s="71">
        <f t="shared" si="873"/>
        <v>-9.5926347233181386E-2</v>
      </c>
      <c r="AH246" s="77">
        <f t="shared" si="337"/>
        <v>271.37227278199998</v>
      </c>
      <c r="AI246" s="77">
        <f t="shared" si="893"/>
        <v>8.6301892053433318E-2</v>
      </c>
      <c r="AJ246" s="77">
        <f t="shared" si="339"/>
        <v>109.46923441599999</v>
      </c>
      <c r="AK246" s="77">
        <f t="shared" si="894"/>
        <v>3.48134389519262E-2</v>
      </c>
      <c r="AL246" s="77">
        <f t="shared" si="341"/>
        <v>447.28351804300002</v>
      </c>
      <c r="AM246" s="77">
        <f t="shared" si="342"/>
        <v>62.356320904806417</v>
      </c>
      <c r="AN246" s="78">
        <v>282.42584069499998</v>
      </c>
      <c r="AO246" s="77">
        <f t="shared" si="343"/>
        <v>39.373318362457745</v>
      </c>
      <c r="AP246" s="81">
        <f>SUMIFS($AO$3:$AO246,$D$3:$D246,D246)</f>
        <v>153.91517401908118</v>
      </c>
      <c r="AQ246" s="78">
        <v>0</v>
      </c>
      <c r="AR246" s="77">
        <f t="shared" si="344"/>
        <v>0</v>
      </c>
      <c r="AS246" s="81">
        <f>SUMIFS($AR$3:$AR246,$D$3:$D246,D246)</f>
        <v>11.308422577722359</v>
      </c>
      <c r="AT246" s="77">
        <f t="shared" si="895"/>
        <v>164.85767734800004</v>
      </c>
      <c r="AU246" s="80">
        <f t="shared" si="896"/>
        <v>282.42584069499998</v>
      </c>
      <c r="AV246" s="76">
        <f t="shared" si="897"/>
        <v>3886.3335036539997</v>
      </c>
      <c r="AW246" s="77">
        <f t="shared" si="898"/>
        <v>1.2359329531997627</v>
      </c>
      <c r="AX246" s="67">
        <f>SUMIFS($AV$3:$AV246,$D$3:$D246,D246)</f>
        <v>14539.547619201001</v>
      </c>
      <c r="AY246" s="78">
        <f t="shared" si="847"/>
        <v>43396.025695812998</v>
      </c>
      <c r="AZ246" s="67">
        <f t="shared" si="398"/>
        <v>13.800817182810162</v>
      </c>
      <c r="BA246" s="263">
        <f t="shared" si="348"/>
        <v>3693.7406979529997</v>
      </c>
      <c r="BB246" s="263">
        <f t="shared" si="349"/>
        <v>1.1746845310323746</v>
      </c>
      <c r="BC246" s="263">
        <f t="shared" si="399"/>
        <v>40700.027800254</v>
      </c>
      <c r="BD246" s="262">
        <f t="shared" si="400"/>
        <v>12.943435118778421</v>
      </c>
      <c r="BE246" s="261">
        <f t="shared" si="350"/>
        <v>3248.3596990299998</v>
      </c>
      <c r="BF246" s="261">
        <f t="shared" si="351"/>
        <v>1.0330443313993758</v>
      </c>
      <c r="BG246" s="260">
        <f t="shared" si="401"/>
        <v>36833.930378629004</v>
      </c>
      <c r="BH246" s="260">
        <f t="shared" si="402"/>
        <v>11.713937650490024</v>
      </c>
      <c r="BI246" s="71">
        <f t="shared" si="874"/>
        <v>0.21542933444069789</v>
      </c>
      <c r="BJ246" s="71">
        <f t="shared" si="875"/>
        <v>0.16503127918379645</v>
      </c>
      <c r="BK246" s="71">
        <f t="shared" si="876"/>
        <v>8.0140721661702052E-2</v>
      </c>
      <c r="BL246" s="67">
        <f t="shared" si="352"/>
        <v>1561.3547239789998</v>
      </c>
      <c r="BM246" s="14">
        <f>SUMIFS($BL$3:$BL246,$D$3:$D246,D246)</f>
        <v>6133.9137297729985</v>
      </c>
      <c r="BN246" s="78">
        <f t="shared" si="850"/>
        <v>19412.846283313</v>
      </c>
      <c r="BO246" s="71">
        <f t="shared" si="877"/>
        <v>8.2038193348092259E-2</v>
      </c>
      <c r="BP246" s="71">
        <f t="shared" si="878"/>
        <v>7.3517590374976738E-2</v>
      </c>
      <c r="BQ246" s="71">
        <f t="shared" si="879"/>
        <v>6.6050076502327082E-2</v>
      </c>
      <c r="BR246" s="78">
        <v>1105.1638446090001</v>
      </c>
      <c r="BS246" s="77">
        <f t="shared" si="899"/>
        <v>456.19087936999972</v>
      </c>
      <c r="BT246" s="67">
        <f t="shared" si="353"/>
        <v>530.70982110700004</v>
      </c>
      <c r="BU246" s="67">
        <f t="shared" si="354"/>
        <v>445.38099892300005</v>
      </c>
      <c r="BV246" s="77">
        <f t="shared" si="355"/>
        <v>62.091088478417653</v>
      </c>
      <c r="BW246" s="77">
        <f t="shared" si="900"/>
        <v>0.1416401996329987</v>
      </c>
      <c r="BX246" s="77">
        <f t="shared" si="405"/>
        <v>3866.0974216250002</v>
      </c>
      <c r="BY246" s="67">
        <f t="shared" si="357"/>
        <v>486.22660848999999</v>
      </c>
      <c r="BZ246" s="67">
        <f t="shared" si="358"/>
        <v>758.67116838799984</v>
      </c>
      <c r="CA246" s="67">
        <f t="shared" si="359"/>
        <v>103.99018276699999</v>
      </c>
      <c r="CB246" s="76">
        <f t="shared" si="901"/>
        <v>-129.17630966800016</v>
      </c>
      <c r="CC246" s="40">
        <f>SUMIFS($CB$3:$CB246,$D$3:$D246,D246)</f>
        <v>-1233.0907035409996</v>
      </c>
      <c r="CD246" s="76">
        <f t="shared" si="852"/>
        <v>-2163.1060218090038</v>
      </c>
      <c r="CE246" s="73">
        <f t="shared" si="880"/>
        <v>-1.1702767078861795</v>
      </c>
      <c r="CF246" s="73">
        <f t="shared" si="881"/>
        <v>-2.7235628323987431</v>
      </c>
      <c r="CG246" s="73">
        <f t="shared" si="882"/>
        <v>0.32137288123722785</v>
      </c>
      <c r="CH246" s="78">
        <f t="shared" si="361"/>
        <v>-18.008621140790829</v>
      </c>
      <c r="CI246" s="78">
        <f t="shared" si="902"/>
        <v>-4.1080688968486531E-2</v>
      </c>
      <c r="CJ246" s="14">
        <f t="shared" si="406"/>
        <v>-288.98710879564743</v>
      </c>
      <c r="CK246" s="264">
        <f t="shared" si="407"/>
        <v>-0.68791162958736385</v>
      </c>
      <c r="CL246" s="82">
        <f t="shared" si="903"/>
        <v>316.20468925499989</v>
      </c>
      <c r="CM246" s="82">
        <f t="shared" si="904"/>
        <v>0.10055951066451216</v>
      </c>
      <c r="CN246" s="40">
        <f t="shared" si="365"/>
        <v>886.91010285099992</v>
      </c>
      <c r="CO246" s="40">
        <f>SUMIFS($CN$3:$CN246,$D$3:$D246,D246)</f>
        <v>2398.563597202</v>
      </c>
      <c r="CP246" s="76">
        <f t="shared" si="854"/>
        <v>8504.9420276649726</v>
      </c>
      <c r="CQ246" s="73">
        <f t="shared" si="883"/>
        <v>0.39551026174162995</v>
      </c>
      <c r="CR246" s="73">
        <f t="shared" si="884"/>
        <v>5.524418629258987E-2</v>
      </c>
      <c r="CS246" s="73">
        <f t="shared" si="885"/>
        <v>1.0012132223562897E-2</v>
      </c>
      <c r="CT246" s="76">
        <f t="shared" si="366"/>
        <v>123.64517974877641</v>
      </c>
      <c r="CU246" s="76">
        <f t="shared" si="905"/>
        <v>0.28205541845770854</v>
      </c>
      <c r="CV246" s="76">
        <f t="shared" si="906"/>
        <v>0.76279191874296748</v>
      </c>
      <c r="CW246" s="40">
        <f t="shared" si="409"/>
        <v>1198.970659013346</v>
      </c>
      <c r="CX246" s="267">
        <f t="shared" si="410"/>
        <v>2.7047442292746138</v>
      </c>
      <c r="CY246" s="78">
        <v>794.04577485999994</v>
      </c>
      <c r="CZ246" s="78">
        <f t="shared" si="369"/>
        <v>110.69885464797245</v>
      </c>
      <c r="DA246" s="67">
        <f t="shared" si="411"/>
        <v>849.77867212354715</v>
      </c>
      <c r="DB246" s="78">
        <v>23.893411927000002</v>
      </c>
      <c r="DC246" s="77">
        <f t="shared" si="370"/>
        <v>3.3310086366462262</v>
      </c>
      <c r="DD246" s="77">
        <f t="shared" si="907"/>
        <v>92.864327990999982</v>
      </c>
      <c r="DE246" s="77">
        <f t="shared" si="372"/>
        <v>12.946325100803961</v>
      </c>
      <c r="DF246" s="82">
        <f t="shared" si="908"/>
        <v>4773.2436065049997</v>
      </c>
      <c r="DG246" s="82">
        <f t="shared" si="909"/>
        <v>1.5179883716574714</v>
      </c>
      <c r="DH246" s="76">
        <f t="shared" si="910"/>
        <v>-1016.0864125190001</v>
      </c>
      <c r="DI246" s="40">
        <f>SUMIFS($DH$3:$DH246,$D$3:$D246,D246)</f>
        <v>-3631.6543007429991</v>
      </c>
      <c r="DJ246" s="76">
        <f t="shared" si="856"/>
        <v>-10668.048049473977</v>
      </c>
      <c r="DK246" s="76">
        <f t="shared" si="376"/>
        <v>-141.65380088956726</v>
      </c>
      <c r="DL246" s="76">
        <f t="shared" si="857"/>
        <v>-1487.9577678089936</v>
      </c>
      <c r="DM246" s="73">
        <f t="shared" si="886"/>
        <v>-9.2554653653606174</v>
      </c>
      <c r="DN246" s="73">
        <f t="shared" si="887"/>
        <v>1.3316264630232761</v>
      </c>
      <c r="DO246" s="73">
        <f t="shared" si="888"/>
        <v>6.0690178603970191E-2</v>
      </c>
      <c r="DP246" s="77">
        <f t="shared" si="911"/>
        <v>-0.32313610742619508</v>
      </c>
      <c r="DQ246" s="264">
        <f t="shared" si="413"/>
        <v>-3.392655858861978</v>
      </c>
      <c r="DR246" s="82">
        <f t="shared" si="912"/>
        <v>-570.70541359599997</v>
      </c>
      <c r="DS246" s="82">
        <f t="shared" si="859"/>
        <v>-6801.9506278489762</v>
      </c>
      <c r="DT246" s="82">
        <f t="shared" si="913"/>
        <v>-0.18149590779319638</v>
      </c>
      <c r="DU246" s="264">
        <f t="shared" si="415"/>
        <v>-2.1631583905735789</v>
      </c>
      <c r="DV246" s="70">
        <v>1574.9236876150001</v>
      </c>
      <c r="DW246" s="70">
        <v>1724.9385342210001</v>
      </c>
      <c r="DX246" s="223">
        <v>128.30000000000001</v>
      </c>
      <c r="DY246" s="224">
        <f t="shared" si="380"/>
        <v>2928.4155837770845</v>
      </c>
      <c r="DZ246" s="218">
        <f t="shared" si="416"/>
        <v>32965.401934015099</v>
      </c>
      <c r="EA246" s="71">
        <f t="shared" si="492"/>
        <v>-1.4368362049656302E-2</v>
      </c>
      <c r="EB246" s="225">
        <f t="shared" si="381"/>
        <v>2282.9557043998434</v>
      </c>
      <c r="EC246" s="219">
        <f t="shared" si="417"/>
        <v>24053.096968350666</v>
      </c>
      <c r="ED246" s="71">
        <f t="shared" si="493"/>
        <v>-6.5140721434621129E-3</v>
      </c>
      <c r="EE246" s="225">
        <f t="shared" si="382"/>
        <v>3029.0985998862038</v>
      </c>
      <c r="EF246" s="219">
        <f t="shared" si="418"/>
        <v>34650.45153499228</v>
      </c>
      <c r="EG246" s="71">
        <f t="shared" si="494"/>
        <v>-6.2665661012433205E-3</v>
      </c>
      <c r="EH246" s="225">
        <f t="shared" si="383"/>
        <v>691.27833425643018</v>
      </c>
      <c r="EI246" s="219">
        <f t="shared" si="831"/>
        <v>6796.2078922033652</v>
      </c>
      <c r="EJ246" s="74">
        <f t="shared" si="832"/>
        <v>-6.9744204296835921E-2</v>
      </c>
    </row>
    <row r="247" spans="1:140">
      <c r="A247" s="192">
        <v>45047</v>
      </c>
      <c r="B247" s="190">
        <f t="shared" si="330"/>
        <v>5</v>
      </c>
      <c r="C247" t="str">
        <f t="shared" si="860"/>
        <v>Mayo</v>
      </c>
      <c r="D247">
        <f t="shared" si="889"/>
        <v>2023</v>
      </c>
      <c r="E247" s="65">
        <f t="shared" si="861"/>
        <v>314445.33407677943</v>
      </c>
      <c r="F247" s="65">
        <f t="shared" si="333"/>
        <v>7207.7045238095252</v>
      </c>
      <c r="G247" s="76">
        <f t="shared" si="890"/>
        <v>4261.0299709129995</v>
      </c>
      <c r="H247" s="77">
        <f t="shared" si="891"/>
        <v>1.3550940367499829</v>
      </c>
      <c r="I247" s="14">
        <f>SUMIFS($G$3:$G247,$D$3:$D247,D247)</f>
        <v>17567.486886573002</v>
      </c>
      <c r="J247" s="14">
        <f t="shared" si="833"/>
        <v>41394.628839571</v>
      </c>
      <c r="K247" s="14">
        <f t="shared" si="394"/>
        <v>13.164332350838286</v>
      </c>
      <c r="L247" s="71">
        <f t="shared" si="862"/>
        <v>1.5771958095236904E-2</v>
      </c>
      <c r="M247" s="71">
        <f t="shared" si="863"/>
        <v>3.9447794706896966E-2</v>
      </c>
      <c r="N247" s="71">
        <f t="shared" si="864"/>
        <v>5.1000832380441175E-2</v>
      </c>
      <c r="O247" s="77">
        <f t="shared" si="335"/>
        <v>3323.9881686999997</v>
      </c>
      <c r="P247" s="77">
        <f t="shared" si="892"/>
        <v>1.0570957201382316</v>
      </c>
      <c r="Q247" s="14">
        <f>SUMIFS($O$3:$O247,$D$3:$D247,D247)</f>
        <v>12990.823969333002</v>
      </c>
      <c r="R247" s="78">
        <f t="shared" si="837"/>
        <v>30159.712306091009</v>
      </c>
      <c r="S247" s="71">
        <f t="shared" si="865"/>
        <v>2.5318065485479435E-2</v>
      </c>
      <c r="T247" s="71">
        <f t="shared" si="866"/>
        <v>1.5484997441014947E-2</v>
      </c>
      <c r="U247" s="71">
        <f t="shared" si="867"/>
        <v>5.6280395267125805E-2</v>
      </c>
      <c r="V247" s="78">
        <v>2310.725433347</v>
      </c>
      <c r="W247" s="78">
        <f t="shared" si="840"/>
        <v>18138.911025843001</v>
      </c>
      <c r="X247" s="182">
        <f t="shared" si="868"/>
        <v>7.9717636788456447E-2</v>
      </c>
      <c r="Y247" s="182">
        <f t="shared" si="869"/>
        <v>-2.6872496333054663E-3</v>
      </c>
      <c r="Z247" s="78">
        <v>1040.116193696</v>
      </c>
      <c r="AA247" s="78">
        <f t="shared" si="843"/>
        <v>11997.200659006001</v>
      </c>
      <c r="AB247" s="182">
        <f t="shared" si="870"/>
        <v>2.2155690974571707E-2</v>
      </c>
      <c r="AC247" s="71">
        <f t="shared" si="871"/>
        <v>0.1209097456271333</v>
      </c>
      <c r="AD247" s="78">
        <v>792.16053470700001</v>
      </c>
      <c r="AE247" s="78">
        <v>579.83568485399996</v>
      </c>
      <c r="AF247" s="71">
        <f t="shared" si="872"/>
        <v>0.19336018764450147</v>
      </c>
      <c r="AG247" s="71">
        <f t="shared" si="873"/>
        <v>6.8319969825908045E-2</v>
      </c>
      <c r="AH247" s="77">
        <f t="shared" si="337"/>
        <v>317.96261760700003</v>
      </c>
      <c r="AI247" s="77">
        <f t="shared" si="893"/>
        <v>0.10111856756931929</v>
      </c>
      <c r="AJ247" s="77">
        <f t="shared" si="339"/>
        <v>153.70041273300001</v>
      </c>
      <c r="AK247" s="77">
        <f t="shared" si="894"/>
        <v>4.8879851623261909E-2</v>
      </c>
      <c r="AL247" s="77">
        <f t="shared" si="341"/>
        <v>465.37877187299995</v>
      </c>
      <c r="AM247" s="77">
        <f t="shared" si="342"/>
        <v>64.566849311829301</v>
      </c>
      <c r="AN247" s="78">
        <v>311.36750796500002</v>
      </c>
      <c r="AO247" s="77">
        <f t="shared" si="343"/>
        <v>43.199260865431718</v>
      </c>
      <c r="AP247" s="81">
        <f>SUMIFS($AO$3:$AO247,$D$3:$D247,D247)</f>
        <v>197.11443488451289</v>
      </c>
      <c r="AQ247" s="78">
        <v>0</v>
      </c>
      <c r="AR247" s="77">
        <f t="shared" si="344"/>
        <v>0</v>
      </c>
      <c r="AS247" s="81">
        <f>SUMIFS($AR$3:$AR247,$D$3:$D247,D247)</f>
        <v>11.308422577722359</v>
      </c>
      <c r="AT247" s="77">
        <f t="shared" si="895"/>
        <v>154.01126390799993</v>
      </c>
      <c r="AU247" s="80">
        <f t="shared" si="896"/>
        <v>311.36750796500002</v>
      </c>
      <c r="AV247" s="76">
        <f t="shared" si="897"/>
        <v>3745.1745298280002</v>
      </c>
      <c r="AW247" s="77">
        <f t="shared" si="898"/>
        <v>1.1910415337610083</v>
      </c>
      <c r="AX247" s="67">
        <f>SUMIFS($AV$3:$AV247,$D$3:$D247,D247)</f>
        <v>18284.722149029003</v>
      </c>
      <c r="AY247" s="78">
        <f t="shared" si="847"/>
        <v>44084.455875520005</v>
      </c>
      <c r="AZ247" s="67">
        <f t="shared" si="398"/>
        <v>14.01975195623533</v>
      </c>
      <c r="BA247" s="263">
        <f t="shared" si="348"/>
        <v>3535.1628177450002</v>
      </c>
      <c r="BB247" s="263">
        <f t="shared" si="349"/>
        <v>1.1242535457313558</v>
      </c>
      <c r="BC247" s="263">
        <f t="shared" si="399"/>
        <v>41355.826507001009</v>
      </c>
      <c r="BD247" s="262">
        <f t="shared" si="400"/>
        <v>13.151992421329103</v>
      </c>
      <c r="BE247" s="261">
        <f t="shared" si="350"/>
        <v>2950.0368438270002</v>
      </c>
      <c r="BF247" s="261">
        <f t="shared" si="351"/>
        <v>0.93817160699439017</v>
      </c>
      <c r="BG247" s="260">
        <f t="shared" si="401"/>
        <v>37120.070865730006</v>
      </c>
      <c r="BH247" s="260">
        <f t="shared" si="402"/>
        <v>11.804936134516227</v>
      </c>
      <c r="BI247" s="71">
        <f t="shared" si="874"/>
        <v>0.22521679959259555</v>
      </c>
      <c r="BJ247" s="71">
        <f t="shared" si="875"/>
        <v>0.17687238178374165</v>
      </c>
      <c r="BK247" s="71">
        <f t="shared" si="876"/>
        <v>9.4524128697893506E-2</v>
      </c>
      <c r="BL247" s="67">
        <f t="shared" si="352"/>
        <v>1570.0901997150006</v>
      </c>
      <c r="BM247" s="14">
        <f>SUMIFS($BL$3:$BL247,$D$3:$D247,D247)</f>
        <v>7704.0039294879989</v>
      </c>
      <c r="BN247" s="78">
        <f t="shared" si="850"/>
        <v>19529.711441228999</v>
      </c>
      <c r="BO247" s="71">
        <f t="shared" si="877"/>
        <v>8.0417798038581401E-2</v>
      </c>
      <c r="BP247" s="71">
        <f t="shared" si="878"/>
        <v>7.4916705175331888E-2</v>
      </c>
      <c r="BQ247" s="71">
        <f t="shared" si="879"/>
        <v>6.6386910402531862E-2</v>
      </c>
      <c r="BR247" s="78">
        <v>1113.793484604</v>
      </c>
      <c r="BS247" s="77">
        <f t="shared" si="899"/>
        <v>456.29671511100059</v>
      </c>
      <c r="BT247" s="67">
        <f t="shared" si="353"/>
        <v>344.93656855199998</v>
      </c>
      <c r="BU247" s="67">
        <f t="shared" si="354"/>
        <v>585.125973918</v>
      </c>
      <c r="BV247" s="77">
        <f t="shared" si="355"/>
        <v>81.180627200397552</v>
      </c>
      <c r="BW247" s="77">
        <f t="shared" si="900"/>
        <v>0.18608193873696574</v>
      </c>
      <c r="BX247" s="77">
        <f t="shared" si="405"/>
        <v>4235.7556412710001</v>
      </c>
      <c r="BY247" s="67">
        <f t="shared" si="357"/>
        <v>419.81873271900002</v>
      </c>
      <c r="BZ247" s="67">
        <f t="shared" si="358"/>
        <v>677.11840093300009</v>
      </c>
      <c r="CA247" s="67">
        <f t="shared" si="359"/>
        <v>148.08465399100001</v>
      </c>
      <c r="CB247" s="76">
        <f t="shared" si="901"/>
        <v>515.85544108499926</v>
      </c>
      <c r="CC247" s="40">
        <f>SUMIFS($CB$3:$CB247,$D$3:$D247,D247)</f>
        <v>-717.23526245600033</v>
      </c>
      <c r="CD247" s="76">
        <f t="shared" si="852"/>
        <v>-2689.8270359490039</v>
      </c>
      <c r="CE247" s="73">
        <f t="shared" si="880"/>
        <v>-0.5052109238610496</v>
      </c>
      <c r="CF247" s="73">
        <f t="shared" si="881"/>
        <v>-1.4079818662003505</v>
      </c>
      <c r="CG247" s="73">
        <f t="shared" si="882"/>
        <v>2.017644080803136</v>
      </c>
      <c r="CH247" s="78">
        <f t="shared" si="361"/>
        <v>71.570003928567189</v>
      </c>
      <c r="CI247" s="78">
        <f t="shared" si="902"/>
        <v>0.16405250298897445</v>
      </c>
      <c r="CJ247" s="14">
        <f t="shared" si="406"/>
        <v>-369.55582741610658</v>
      </c>
      <c r="CK247" s="264">
        <f t="shared" si="407"/>
        <v>-0.85541960539704409</v>
      </c>
      <c r="CL247" s="82">
        <f t="shared" si="903"/>
        <v>1100.9814150029993</v>
      </c>
      <c r="CM247" s="82">
        <f t="shared" si="904"/>
        <v>0.35013444172594022</v>
      </c>
      <c r="CN247" s="40">
        <f t="shared" si="365"/>
        <v>363.67095662999998</v>
      </c>
      <c r="CO247" s="40">
        <f>SUMIFS($CN$3:$CN247,$D$3:$D247,D247)</f>
        <v>2762.2345538320001</v>
      </c>
      <c r="CP247" s="76">
        <f t="shared" si="854"/>
        <v>8422.4469063949728</v>
      </c>
      <c r="CQ247" s="73">
        <f t="shared" si="883"/>
        <v>-0.18489778886437391</v>
      </c>
      <c r="CR247" s="73">
        <f t="shared" si="884"/>
        <v>1.5841133837978472E-2</v>
      </c>
      <c r="CS247" s="73">
        <f t="shared" si="885"/>
        <v>3.5024420468610096E-4</v>
      </c>
      <c r="CT247" s="76">
        <f t="shared" si="366"/>
        <v>50.45586364267151</v>
      </c>
      <c r="CU247" s="76">
        <f t="shared" si="905"/>
        <v>0.11565474733398362</v>
      </c>
      <c r="CV247" s="76">
        <f t="shared" si="906"/>
        <v>0.8784466660769511</v>
      </c>
      <c r="CW247" s="40">
        <f t="shared" si="409"/>
        <v>1184.3194153582931</v>
      </c>
      <c r="CX247" s="267">
        <f t="shared" si="410"/>
        <v>2.6785091059225032</v>
      </c>
      <c r="CY247" s="78">
        <v>219.65835102299999</v>
      </c>
      <c r="CZ247" s="78">
        <f t="shared" si="369"/>
        <v>30.475493313771807</v>
      </c>
      <c r="DA247" s="67">
        <f t="shared" si="411"/>
        <v>836.56633832215175</v>
      </c>
      <c r="DB247" s="78">
        <v>0</v>
      </c>
      <c r="DC247" s="77">
        <f t="shared" si="370"/>
        <v>0</v>
      </c>
      <c r="DD247" s="77">
        <f t="shared" si="907"/>
        <v>144.01260560699998</v>
      </c>
      <c r="DE247" s="77">
        <f t="shared" si="372"/>
        <v>19.980370328899699</v>
      </c>
      <c r="DF247" s="82">
        <f t="shared" si="908"/>
        <v>4108.8454864579999</v>
      </c>
      <c r="DG247" s="82">
        <f t="shared" si="909"/>
        <v>1.3066962810949918</v>
      </c>
      <c r="DH247" s="76">
        <f t="shared" si="910"/>
        <v>152.18448445499928</v>
      </c>
      <c r="DI247" s="40">
        <f>SUMIFS($DH$3:$DH247,$D$3:$D247,D247)</f>
        <v>-3479.4698162879999</v>
      </c>
      <c r="DJ247" s="76">
        <f t="shared" si="856"/>
        <v>-11112.273942343976</v>
      </c>
      <c r="DK247" s="76">
        <f t="shared" si="376"/>
        <v>21.114140285895687</v>
      </c>
      <c r="DL247" s="76">
        <f t="shared" si="857"/>
        <v>-1553.8752427743996</v>
      </c>
      <c r="DM247" s="73">
        <f t="shared" si="886"/>
        <v>-0.74483260144202679</v>
      </c>
      <c r="DN247" s="73">
        <f t="shared" si="887"/>
        <v>2.6201025607462256</v>
      </c>
      <c r="DO247" s="73">
        <f t="shared" si="888"/>
        <v>0.19347390726383518</v>
      </c>
      <c r="DP247" s="77">
        <f t="shared" si="911"/>
        <v>4.8397755654990819E-2</v>
      </c>
      <c r="DQ247" s="264">
        <f t="shared" si="413"/>
        <v>-3.5339287113195472</v>
      </c>
      <c r="DR247" s="82">
        <f t="shared" si="912"/>
        <v>737.31045837299928</v>
      </c>
      <c r="DS247" s="82">
        <f t="shared" si="859"/>
        <v>-6876.5183010729761</v>
      </c>
      <c r="DT247" s="82">
        <f t="shared" si="913"/>
        <v>0.23447969439195659</v>
      </c>
      <c r="DU247" s="264">
        <f t="shared" si="415"/>
        <v>-2.1868724245066735</v>
      </c>
      <c r="DV247" s="70">
        <v>1574.999439957</v>
      </c>
      <c r="DW247" s="70">
        <v>1725.380414883</v>
      </c>
      <c r="DX247" s="223">
        <v>128.30000000000001</v>
      </c>
      <c r="DY247" s="224">
        <f t="shared" si="380"/>
        <v>3321.1457294723295</v>
      </c>
      <c r="DZ247" s="218">
        <f t="shared" si="416"/>
        <v>32929.200566561965</v>
      </c>
      <c r="EA247" s="71">
        <f t="shared" si="492"/>
        <v>-2.6787037580441875E-2</v>
      </c>
      <c r="EB247" s="225">
        <f t="shared" si="381"/>
        <v>2590.7935843335927</v>
      </c>
      <c r="EC247" s="219">
        <f t="shared" si="417"/>
        <v>23988.764183458217</v>
      </c>
      <c r="ED247" s="71">
        <f t="shared" si="493"/>
        <v>-2.1327197392621677E-2</v>
      </c>
      <c r="EE247" s="225">
        <f t="shared" si="382"/>
        <v>2919.0760170132503</v>
      </c>
      <c r="EF247" s="219">
        <f t="shared" si="418"/>
        <v>35066.051425780308</v>
      </c>
      <c r="EG247" s="71">
        <f t="shared" si="494"/>
        <v>1.1260151342633806E-2</v>
      </c>
      <c r="EH247" s="225">
        <f t="shared" si="383"/>
        <v>283.45359051441926</v>
      </c>
      <c r="EI247" s="219">
        <f t="shared" si="831"/>
        <v>6714.2510995073017</v>
      </c>
      <c r="EJ247" s="74">
        <f t="shared" si="832"/>
        <v>-7.5557780162520238E-2</v>
      </c>
    </row>
    <row r="248" spans="1:140">
      <c r="A248" s="192">
        <v>45078</v>
      </c>
      <c r="B248" s="190">
        <f t="shared" si="330"/>
        <v>6</v>
      </c>
      <c r="C248" t="str">
        <f t="shared" si="860"/>
        <v>Junio</v>
      </c>
      <c r="D248">
        <f t="shared" si="889"/>
        <v>2023</v>
      </c>
      <c r="E248" s="65">
        <f t="shared" si="861"/>
        <v>314445.33407677943</v>
      </c>
      <c r="F248" s="65">
        <f t="shared" si="333"/>
        <v>7251.6616666666669</v>
      </c>
      <c r="G248" s="76">
        <f t="shared" si="890"/>
        <v>3561.1343769650002</v>
      </c>
      <c r="H248" s="77">
        <f t="shared" si="891"/>
        <v>1.1325130288291902</v>
      </c>
      <c r="I248" s="14">
        <f>SUMIFS($G$3:$G248,$D$3:$D248,D248)</f>
        <v>21128.621263538003</v>
      </c>
      <c r="J248" s="14">
        <f t="shared" si="833"/>
        <v>41952.915905579997</v>
      </c>
      <c r="K248" s="14">
        <f t="shared" si="394"/>
        <v>13.341878971985693</v>
      </c>
      <c r="L248" s="71">
        <f t="shared" si="862"/>
        <v>4.0943762824742214E-2</v>
      </c>
      <c r="M248" s="71">
        <f t="shared" si="863"/>
        <v>0.18591923204755356</v>
      </c>
      <c r="N248" s="71">
        <f t="shared" si="864"/>
        <v>6.2065289297391191E-2</v>
      </c>
      <c r="O248" s="77">
        <f t="shared" si="335"/>
        <v>2437.9879743860001</v>
      </c>
      <c r="P248" s="77">
        <f t="shared" si="892"/>
        <v>0.7753296710679467</v>
      </c>
      <c r="Q248" s="14">
        <f>SUMIFS($O$3:$O248,$D$3:$D248,D248)</f>
        <v>15428.811943719002</v>
      </c>
      <c r="R248" s="78">
        <f t="shared" si="837"/>
        <v>30428.937361137003</v>
      </c>
      <c r="S248" s="71">
        <f t="shared" si="865"/>
        <v>0.12413761441842208</v>
      </c>
      <c r="T248" s="71">
        <f t="shared" si="866"/>
        <v>3.1234882169414391E-2</v>
      </c>
      <c r="U248" s="71">
        <f t="shared" si="867"/>
        <v>5.4349975451883026E-2</v>
      </c>
      <c r="V248" s="78">
        <v>1353.7929260579999</v>
      </c>
      <c r="W248" s="78">
        <f t="shared" si="840"/>
        <v>18310.814574982</v>
      </c>
      <c r="X248" s="182">
        <f t="shared" si="868"/>
        <v>8.2908596507332621E-2</v>
      </c>
      <c r="Y248" s="182">
        <f t="shared" si="869"/>
        <v>0.14544808718657354</v>
      </c>
      <c r="Z248" s="78">
        <v>1099.6301521790003</v>
      </c>
      <c r="AA248" s="78">
        <f t="shared" si="843"/>
        <v>12132.478440487002</v>
      </c>
      <c r="AB248" s="182">
        <f t="shared" si="870"/>
        <v>1.7361765033075294E-2</v>
      </c>
      <c r="AC248" s="71">
        <f t="shared" si="871"/>
        <v>0.14027837291786405</v>
      </c>
      <c r="AD248" s="78">
        <v>843.67365939499996</v>
      </c>
      <c r="AE248" s="78">
        <v>616.08605587900001</v>
      </c>
      <c r="AF248" s="71">
        <f t="shared" si="872"/>
        <v>0.25150116205495809</v>
      </c>
      <c r="AG248" s="71">
        <f t="shared" si="873"/>
        <v>0.15033580308772199</v>
      </c>
      <c r="AH248" s="77">
        <f t="shared" si="337"/>
        <v>318.8615216</v>
      </c>
      <c r="AI248" s="77">
        <f t="shared" si="893"/>
        <v>0.10140443728834031</v>
      </c>
      <c r="AJ248" s="77">
        <f t="shared" si="339"/>
        <v>142.31884875599999</v>
      </c>
      <c r="AK248" s="77">
        <f t="shared" si="894"/>
        <v>4.5260283213885887E-2</v>
      </c>
      <c r="AL248" s="77">
        <f t="shared" si="341"/>
        <v>661.96603222299996</v>
      </c>
      <c r="AM248" s="77">
        <f t="shared" si="342"/>
        <v>91.284737574813306</v>
      </c>
      <c r="AN248" s="78">
        <v>304.84257952000002</v>
      </c>
      <c r="AO248" s="77">
        <f t="shared" si="343"/>
        <v>42.037617518927277</v>
      </c>
      <c r="AP248" s="81">
        <f>SUMIFS($AO$3:$AO248,$D$3:$D248,D248)</f>
        <v>239.15205240344017</v>
      </c>
      <c r="AQ248" s="78">
        <v>0</v>
      </c>
      <c r="AR248" s="77">
        <f t="shared" si="344"/>
        <v>0</v>
      </c>
      <c r="AS248" s="81">
        <f>SUMIFS($AR$3:$AR248,$D$3:$D248,D248)</f>
        <v>11.308422577722359</v>
      </c>
      <c r="AT248" s="77">
        <f t="shared" si="895"/>
        <v>357.12345270299994</v>
      </c>
      <c r="AU248" s="80">
        <f t="shared" si="896"/>
        <v>304.84257952000002</v>
      </c>
      <c r="AV248" s="76">
        <f t="shared" si="897"/>
        <v>3272.2961929349995</v>
      </c>
      <c r="AW248" s="77">
        <f t="shared" si="898"/>
        <v>1.0406566224118274</v>
      </c>
      <c r="AX248" s="67">
        <f>SUMIFS($AV$3:$AV248,$D$3:$D248,D248)</f>
        <v>21557.018341964002</v>
      </c>
      <c r="AY248" s="78">
        <f t="shared" si="847"/>
        <v>44381.575511882998</v>
      </c>
      <c r="AZ248" s="67">
        <f t="shared" si="398"/>
        <v>14.114242032621849</v>
      </c>
      <c r="BA248" s="263">
        <f t="shared" si="348"/>
        <v>3101.5880139799992</v>
      </c>
      <c r="BB248" s="263">
        <f t="shared" si="349"/>
        <v>0.98636795584401049</v>
      </c>
      <c r="BC248" s="263">
        <f t="shared" si="399"/>
        <v>41678.058020304001</v>
      </c>
      <c r="BD248" s="262">
        <f t="shared" si="400"/>
        <v>13.254468584395434</v>
      </c>
      <c r="BE248" s="261">
        <f t="shared" si="350"/>
        <v>2850.1867379299993</v>
      </c>
      <c r="BF248" s="261">
        <f t="shared" si="351"/>
        <v>0.90641724619582276</v>
      </c>
      <c r="BG248" s="260">
        <f t="shared" si="401"/>
        <v>37298.717024691003</v>
      </c>
      <c r="BH248" s="260">
        <f t="shared" si="402"/>
        <v>11.861749239880156</v>
      </c>
      <c r="BI248" s="71">
        <f t="shared" si="874"/>
        <v>9.986621994136069E-2</v>
      </c>
      <c r="BJ248" s="71">
        <f t="shared" si="875"/>
        <v>0.16449617389785787</v>
      </c>
      <c r="BK248" s="71">
        <f t="shared" si="876"/>
        <v>9.5192568692087809E-2</v>
      </c>
      <c r="BL248" s="67">
        <f t="shared" si="352"/>
        <v>1571.0133610360001</v>
      </c>
      <c r="BM248" s="14">
        <f>SUMIFS($BL$3:$BL248,$D$3:$D248,D248)</f>
        <v>9275.0172905239997</v>
      </c>
      <c r="BN248" s="78">
        <f t="shared" si="850"/>
        <v>19649.891603270997</v>
      </c>
      <c r="BO248" s="71">
        <f t="shared" si="877"/>
        <v>8.2835271570385949E-2</v>
      </c>
      <c r="BP248" s="71">
        <f t="shared" si="878"/>
        <v>7.6249804182296321E-2</v>
      </c>
      <c r="BQ248" s="71">
        <f t="shared" si="879"/>
        <v>6.9098272917526238E-2</v>
      </c>
      <c r="BR248" s="78">
        <v>1115.3813924829999</v>
      </c>
      <c r="BS248" s="77">
        <f t="shared" si="899"/>
        <v>455.63196855300021</v>
      </c>
      <c r="BT248" s="67">
        <f t="shared" si="353"/>
        <v>247.86795522099999</v>
      </c>
      <c r="BU248" s="67">
        <f t="shared" si="354"/>
        <v>251.40127605000001</v>
      </c>
      <c r="BV248" s="77">
        <f t="shared" si="355"/>
        <v>34.668092308498487</v>
      </c>
      <c r="BW248" s="77">
        <f t="shared" si="900"/>
        <v>7.995070964818779E-2</v>
      </c>
      <c r="BX248" s="77">
        <f t="shared" si="405"/>
        <v>4379.3409956129999</v>
      </c>
      <c r="BY248" s="67">
        <f t="shared" si="357"/>
        <v>345.29331814599993</v>
      </c>
      <c r="BZ248" s="67">
        <f t="shared" si="358"/>
        <v>755.66983923800001</v>
      </c>
      <c r="CA248" s="67">
        <f t="shared" si="359"/>
        <v>101.05044324400001</v>
      </c>
      <c r="CB248" s="76">
        <f t="shared" si="901"/>
        <v>288.83818403000078</v>
      </c>
      <c r="CC248" s="40">
        <f>SUMIFS($CB$3:$CB248,$D$3:$D248,D248)</f>
        <v>-428.39707842599955</v>
      </c>
      <c r="CD248" s="76">
        <f t="shared" si="852"/>
        <v>-2428.6596063030024</v>
      </c>
      <c r="CE248" s="73">
        <f t="shared" si="880"/>
        <v>9.4383921024221138</v>
      </c>
      <c r="CF248" s="73">
        <f t="shared" si="881"/>
        <v>-1.2399071777158848</v>
      </c>
      <c r="CG248" s="73">
        <f t="shared" si="882"/>
        <v>1.3746744268640763</v>
      </c>
      <c r="CH248" s="78">
        <f t="shared" si="361"/>
        <v>39.830620526284079</v>
      </c>
      <c r="CI248" s="78">
        <f t="shared" si="902"/>
        <v>9.1856406417362813E-2</v>
      </c>
      <c r="CJ248" s="14">
        <f t="shared" si="406"/>
        <v>-333.75995523376588</v>
      </c>
      <c r="CK248" s="264">
        <f t="shared" si="407"/>
        <v>-0.77236306063615701</v>
      </c>
      <c r="CL248" s="82">
        <f t="shared" si="903"/>
        <v>540.23946008000075</v>
      </c>
      <c r="CM248" s="82">
        <f t="shared" si="904"/>
        <v>0.17180711606555057</v>
      </c>
      <c r="CN248" s="40">
        <f t="shared" si="365"/>
        <v>332.22961023699997</v>
      </c>
      <c r="CO248" s="40">
        <f>SUMIFS($CN$3:$CN248,$D$3:$D248,D248)</f>
        <v>3094.4641640690002</v>
      </c>
      <c r="CP248" s="76">
        <f t="shared" si="854"/>
        <v>8009.0863417629989</v>
      </c>
      <c r="CQ248" s="73">
        <f t="shared" si="883"/>
        <v>-0.55440720460756521</v>
      </c>
      <c r="CR248" s="73">
        <f t="shared" si="884"/>
        <v>-0.10687234903353593</v>
      </c>
      <c r="CS248" s="73">
        <f t="shared" si="885"/>
        <v>-6.4623147402826264E-2</v>
      </c>
      <c r="CT248" s="76">
        <f t="shared" si="366"/>
        <v>45.814273404969022</v>
      </c>
      <c r="CU248" s="76">
        <f t="shared" si="905"/>
        <v>0.10565576086935292</v>
      </c>
      <c r="CV248" s="76">
        <f t="shared" si="906"/>
        <v>0.98410242694630412</v>
      </c>
      <c r="CW248" s="40">
        <f t="shared" si="409"/>
        <v>1121.4171470468361</v>
      </c>
      <c r="CX248" s="267">
        <f t="shared" si="410"/>
        <v>2.5470520544621555</v>
      </c>
      <c r="CY248" s="78">
        <v>223.802180569</v>
      </c>
      <c r="CZ248" s="78">
        <f t="shared" si="369"/>
        <v>30.86219281268178</v>
      </c>
      <c r="DA248" s="67">
        <f t="shared" si="411"/>
        <v>788.64383952377477</v>
      </c>
      <c r="DB248" s="78">
        <v>0</v>
      </c>
      <c r="DC248" s="77">
        <f t="shared" si="370"/>
        <v>0</v>
      </c>
      <c r="DD248" s="77">
        <f t="shared" si="907"/>
        <v>108.42742966799997</v>
      </c>
      <c r="DE248" s="77">
        <f t="shared" si="372"/>
        <v>14.952080592287235</v>
      </c>
      <c r="DF248" s="82">
        <f t="shared" si="908"/>
        <v>3604.5258031719995</v>
      </c>
      <c r="DG248" s="82">
        <f t="shared" si="909"/>
        <v>1.1463123832811803</v>
      </c>
      <c r="DH248" s="76">
        <f t="shared" si="910"/>
        <v>-43.391426206999199</v>
      </c>
      <c r="DI248" s="40">
        <f>SUMIFS($DH$3:$DH248,$D$3:$D248,D248)</f>
        <v>-3522.8612424949993</v>
      </c>
      <c r="DJ248" s="76">
        <f t="shared" si="856"/>
        <v>-10437.745948066002</v>
      </c>
      <c r="DK248" s="76">
        <f t="shared" si="376"/>
        <v>-5.9836528786849357</v>
      </c>
      <c r="DL248" s="76">
        <f t="shared" si="857"/>
        <v>-1455.177102280602</v>
      </c>
      <c r="DM248" s="73">
        <f t="shared" si="886"/>
        <v>-0.93955947566136722</v>
      </c>
      <c r="DN248" s="73">
        <f t="shared" si="887"/>
        <v>1.0981005453666048</v>
      </c>
      <c r="DO248" s="73">
        <f t="shared" si="888"/>
        <v>8.8949629492600213E-2</v>
      </c>
      <c r="DP248" s="77">
        <f t="shared" si="911"/>
        <v>-1.3799354451990098E-2</v>
      </c>
      <c r="DQ248" s="264">
        <f t="shared" si="413"/>
        <v>-3.3194151150983129</v>
      </c>
      <c r="DR248" s="82">
        <f t="shared" si="912"/>
        <v>208.00984984300081</v>
      </c>
      <c r="DS248" s="82">
        <f t="shared" si="859"/>
        <v>-6058.4049524530019</v>
      </c>
      <c r="DT248" s="82">
        <f t="shared" si="913"/>
        <v>6.6151355196197692E-2</v>
      </c>
      <c r="DU248" s="264">
        <f t="shared" si="415"/>
        <v>-1.9266957705830343</v>
      </c>
      <c r="DV248" s="70">
        <v>1595.8363572789999</v>
      </c>
      <c r="DW248" s="70">
        <v>1748.851550094</v>
      </c>
      <c r="DX248" s="223">
        <v>127.9</v>
      </c>
      <c r="DY248" s="224">
        <f t="shared" si="380"/>
        <v>2784.3114753440186</v>
      </c>
      <c r="DZ248" s="218">
        <f t="shared" si="416"/>
        <v>33266.20372001845</v>
      </c>
      <c r="EA248" s="71">
        <f t="shared" si="492"/>
        <v>-1.1636414791929117E-2</v>
      </c>
      <c r="EB248" s="225">
        <f t="shared" si="381"/>
        <v>1906.1672981907741</v>
      </c>
      <c r="EC248" s="219">
        <f t="shared" si="417"/>
        <v>24127.398540051596</v>
      </c>
      <c r="ED248" s="71">
        <f t="shared" si="493"/>
        <v>-1.8697463990811736E-2</v>
      </c>
      <c r="EE248" s="225">
        <f t="shared" si="382"/>
        <v>2558.4802133971848</v>
      </c>
      <c r="EF248" s="219">
        <f t="shared" si="418"/>
        <v>35199.774869355162</v>
      </c>
      <c r="EG248" s="71">
        <f t="shared" si="494"/>
        <v>1.6748786604503962E-2</v>
      </c>
      <c r="EH248" s="225">
        <f t="shared" si="383"/>
        <v>259.75731840265831</v>
      </c>
      <c r="EI248" s="219">
        <f t="shared" si="831"/>
        <v>6366.3554636565177</v>
      </c>
      <c r="EJ248" s="74">
        <f t="shared" si="832"/>
        <v>-0.13061176797175633</v>
      </c>
    </row>
    <row r="249" spans="1:140">
      <c r="A249" s="192">
        <v>45108</v>
      </c>
      <c r="B249" s="190">
        <f t="shared" si="330"/>
        <v>7</v>
      </c>
      <c r="C249" t="str">
        <f t="shared" si="860"/>
        <v>Julio</v>
      </c>
      <c r="D249">
        <f t="shared" si="889"/>
        <v>2023</v>
      </c>
      <c r="E249" s="65">
        <f t="shared" si="861"/>
        <v>314445.33407677943</v>
      </c>
      <c r="F249" s="65">
        <f t="shared" si="333"/>
        <v>7272.6780952380959</v>
      </c>
      <c r="G249" s="76">
        <f t="shared" si="890"/>
        <v>4099.5153899520001</v>
      </c>
      <c r="H249" s="77">
        <f t="shared" si="891"/>
        <v>1.3037291209895976</v>
      </c>
      <c r="I249" s="14">
        <f>SUMIFS($G$3:$G249,$D$3:$D249,D249)</f>
        <v>25228.136653490004</v>
      </c>
      <c r="J249" s="14">
        <f t="shared" si="833"/>
        <v>42420.270778136</v>
      </c>
      <c r="K249" s="14">
        <f t="shared" si="394"/>
        <v>13.49050730954019</v>
      </c>
      <c r="L249" s="71">
        <f t="shared" si="862"/>
        <v>5.425944354841139E-2</v>
      </c>
      <c r="M249" s="71">
        <f t="shared" si="863"/>
        <v>0.12867131568597645</v>
      </c>
      <c r="N249" s="71">
        <f t="shared" si="864"/>
        <v>6.1468024194655468E-2</v>
      </c>
      <c r="O249" s="77">
        <f t="shared" si="335"/>
        <v>2962.2021577759997</v>
      </c>
      <c r="P249" s="77">
        <f t="shared" si="892"/>
        <v>0.94204042380629083</v>
      </c>
      <c r="Q249" s="14">
        <f>SUMIFS($O$3:$O249,$D$3:$D249,D249)</f>
        <v>18391.014101495002</v>
      </c>
      <c r="R249" s="78">
        <f t="shared" si="837"/>
        <v>30560.906978666</v>
      </c>
      <c r="S249" s="71">
        <f t="shared" si="865"/>
        <v>4.6628542231898384E-2</v>
      </c>
      <c r="T249" s="71">
        <f t="shared" si="866"/>
        <v>3.3683640787587565E-2</v>
      </c>
      <c r="U249" s="71">
        <f t="shared" si="867"/>
        <v>4.4081005554514663E-2</v>
      </c>
      <c r="V249" s="78">
        <v>1855.2082655180002</v>
      </c>
      <c r="W249" s="78">
        <f t="shared" si="840"/>
        <v>18343.190663629997</v>
      </c>
      <c r="X249" s="182">
        <f t="shared" si="868"/>
        <v>6.8088095891561284E-2</v>
      </c>
      <c r="Y249" s="182">
        <f t="shared" si="869"/>
        <v>1.7761420419730278E-2</v>
      </c>
      <c r="Z249" s="78">
        <v>1115.8120126710003</v>
      </c>
      <c r="AA249" s="78">
        <f t="shared" si="843"/>
        <v>12242.547490275001</v>
      </c>
      <c r="AB249" s="182">
        <f t="shared" si="870"/>
        <v>1.419062037912E-2</v>
      </c>
      <c r="AC249" s="71">
        <f t="shared" si="871"/>
        <v>0.10944053684699218</v>
      </c>
      <c r="AD249" s="78">
        <v>805.53456944600009</v>
      </c>
      <c r="AE249" s="78">
        <v>641.60051124999995</v>
      </c>
      <c r="AF249" s="71">
        <f t="shared" si="872"/>
        <v>0.2068293897348672</v>
      </c>
      <c r="AG249" s="71">
        <f t="shared" si="873"/>
        <v>5.871280501639653E-2</v>
      </c>
      <c r="AH249" s="77">
        <f t="shared" si="337"/>
        <v>372.56672262200004</v>
      </c>
      <c r="AI249" s="77">
        <f t="shared" si="893"/>
        <v>0.1184837815182937</v>
      </c>
      <c r="AJ249" s="77">
        <f t="shared" si="339"/>
        <v>102.59623418500001</v>
      </c>
      <c r="AK249" s="77">
        <f t="shared" si="894"/>
        <v>3.2627685345125411E-2</v>
      </c>
      <c r="AL249" s="77">
        <f t="shared" si="341"/>
        <v>662.15027536900004</v>
      </c>
      <c r="AM249" s="77">
        <f t="shared" si="342"/>
        <v>91.046278509501704</v>
      </c>
      <c r="AN249" s="78">
        <v>311.65432103400002</v>
      </c>
      <c r="AO249" s="77">
        <f t="shared" si="343"/>
        <v>42.852758908449523</v>
      </c>
      <c r="AP249" s="81">
        <f>SUMIFS($AO$3:$AO249,$D$3:$D249,D249)</f>
        <v>282.00481131188968</v>
      </c>
      <c r="AQ249" s="78">
        <v>141.748362273</v>
      </c>
      <c r="AR249" s="77">
        <f t="shared" si="344"/>
        <v>19.490531605655974</v>
      </c>
      <c r="AS249" s="81">
        <f>SUMIFS($AR$3:$AR249,$D$3:$D249,D249)</f>
        <v>30.798954183378335</v>
      </c>
      <c r="AT249" s="77">
        <f t="shared" si="895"/>
        <v>208.74759206200002</v>
      </c>
      <c r="AU249" s="80">
        <f t="shared" si="896"/>
        <v>453.40268330700002</v>
      </c>
      <c r="AV249" s="76">
        <f t="shared" si="897"/>
        <v>3704.5952433780003</v>
      </c>
      <c r="AW249" s="77">
        <f t="shared" si="898"/>
        <v>1.1781364968428611</v>
      </c>
      <c r="AX249" s="67">
        <f>SUMIFS($AV$3:$AV249,$D$3:$D249,D249)</f>
        <v>25261.613585342002</v>
      </c>
      <c r="AY249" s="78">
        <f t="shared" si="847"/>
        <v>44814.533296123991</v>
      </c>
      <c r="AZ249" s="67">
        <f t="shared" si="398"/>
        <v>14.251931397774037</v>
      </c>
      <c r="BA249" s="263">
        <f t="shared" si="348"/>
        <v>3351.3208788680004</v>
      </c>
      <c r="BB249" s="263">
        <f t="shared" si="349"/>
        <v>1.0657880768711596</v>
      </c>
      <c r="BC249" s="263">
        <f t="shared" si="399"/>
        <v>42182.589218763991</v>
      </c>
      <c r="BD249" s="262">
        <f t="shared" si="400"/>
        <v>13.414919748328686</v>
      </c>
      <c r="BE249" s="261">
        <f t="shared" si="350"/>
        <v>3230.3642942770002</v>
      </c>
      <c r="BF249" s="261">
        <f t="shared" si="351"/>
        <v>1.0273214273512574</v>
      </c>
      <c r="BG249" s="260">
        <f t="shared" si="401"/>
        <v>37791.815184501007</v>
      </c>
      <c r="BH249" s="260">
        <f t="shared" si="402"/>
        <v>12.018564465413</v>
      </c>
      <c r="BI249" s="71">
        <f t="shared" si="874"/>
        <v>0.13233672423936782</v>
      </c>
      <c r="BJ249" s="71">
        <f t="shared" si="875"/>
        <v>0.15966618994330051</v>
      </c>
      <c r="BK249" s="71">
        <f t="shared" si="876"/>
        <v>0.10078636166600652</v>
      </c>
      <c r="BL249" s="67">
        <f t="shared" si="352"/>
        <v>1614.4716409169998</v>
      </c>
      <c r="BM249" s="14">
        <f>SUMIFS($BL$3:$BL249,$D$3:$D249,D249)</f>
        <v>10889.488931440999</v>
      </c>
      <c r="BN249" s="78">
        <f t="shared" si="850"/>
        <v>19809.732846798001</v>
      </c>
      <c r="BO249" s="71">
        <f t="shared" si="877"/>
        <v>0.10988443787081414</v>
      </c>
      <c r="BP249" s="71">
        <f t="shared" si="878"/>
        <v>8.1107167736444552E-2</v>
      </c>
      <c r="BQ249" s="71">
        <f t="shared" si="879"/>
        <v>7.3179905033355253E-2</v>
      </c>
      <c r="BR249" s="78">
        <v>1149.5033044510001</v>
      </c>
      <c r="BS249" s="77">
        <f t="shared" si="899"/>
        <v>464.96833646599976</v>
      </c>
      <c r="BT249" s="67">
        <f t="shared" si="353"/>
        <v>538.37201267599994</v>
      </c>
      <c r="BU249" s="67">
        <f t="shared" si="354"/>
        <v>120.95658459100001</v>
      </c>
      <c r="BV249" s="77">
        <f t="shared" si="355"/>
        <v>16.631642842847437</v>
      </c>
      <c r="BW249" s="77">
        <f t="shared" si="900"/>
        <v>3.8466649519902092E-2</v>
      </c>
      <c r="BX249" s="77">
        <f t="shared" si="405"/>
        <v>4390.7740342630004</v>
      </c>
      <c r="BY249" s="67">
        <f t="shared" si="357"/>
        <v>411.72823958600009</v>
      </c>
      <c r="BZ249" s="67">
        <f t="shared" si="358"/>
        <v>726.43484904700006</v>
      </c>
      <c r="CA249" s="67">
        <f t="shared" si="359"/>
        <v>292.63191656100003</v>
      </c>
      <c r="CB249" s="76">
        <f t="shared" si="901"/>
        <v>394.92014657399977</v>
      </c>
      <c r="CC249" s="40">
        <f>SUMIFS($CB$3:$CB249,$D$3:$D249,D249)</f>
        <v>-33.47693185199978</v>
      </c>
      <c r="CD249" s="76">
        <f t="shared" si="852"/>
        <v>-2394.2625179880015</v>
      </c>
      <c r="CE249" s="73">
        <f t="shared" si="880"/>
        <v>9.5408844252869329E-2</v>
      </c>
      <c r="CF249" s="73">
        <f t="shared" si="881"/>
        <v>-1.0155982239536017</v>
      </c>
      <c r="CG249" s="73">
        <f t="shared" si="882"/>
        <v>2.2025773756226261</v>
      </c>
      <c r="CH249" s="78">
        <f t="shared" si="361"/>
        <v>54.301887338115534</v>
      </c>
      <c r="CI249" s="78">
        <f t="shared" si="902"/>
        <v>0.12559262414673658</v>
      </c>
      <c r="CJ249" s="14">
        <f t="shared" si="406"/>
        <v>-331.94831425324514</v>
      </c>
      <c r="CK249" s="264">
        <f t="shared" si="407"/>
        <v>-0.76142408823384999</v>
      </c>
      <c r="CL249" s="82">
        <f t="shared" si="903"/>
        <v>515.8767311649998</v>
      </c>
      <c r="CM249" s="82">
        <f t="shared" si="904"/>
        <v>0.16405927366663867</v>
      </c>
      <c r="CN249" s="40">
        <f t="shared" si="365"/>
        <v>602.87989839299996</v>
      </c>
      <c r="CO249" s="40">
        <f>SUMIFS($CN$3:$CN249,$D$3:$D249,D249)</f>
        <v>3697.3440624620002</v>
      </c>
      <c r="CP249" s="76">
        <f t="shared" si="854"/>
        <v>8005.1386765069992</v>
      </c>
      <c r="CQ249" s="73">
        <f t="shared" si="883"/>
        <v>-6.505415199437814E-3</v>
      </c>
      <c r="CR249" s="73">
        <f t="shared" si="884"/>
        <v>-9.1913670558207872E-2</v>
      </c>
      <c r="CS249" s="73">
        <f t="shared" si="885"/>
        <v>-5.8099252070342944E-2</v>
      </c>
      <c r="CT249" s="76">
        <f t="shared" si="366"/>
        <v>82.896546567590477</v>
      </c>
      <c r="CU249" s="76">
        <f t="shared" si="905"/>
        <v>0.19172804715422881</v>
      </c>
      <c r="CV249" s="76">
        <f t="shared" si="906"/>
        <v>1.175830474100533</v>
      </c>
      <c r="CW249" s="40">
        <f t="shared" si="409"/>
        <v>1115.9628167902531</v>
      </c>
      <c r="CX249" s="267">
        <f t="shared" si="410"/>
        <v>2.5457966167665731</v>
      </c>
      <c r="CY249" s="78">
        <v>391.12075466499999</v>
      </c>
      <c r="CZ249" s="78">
        <f t="shared" si="369"/>
        <v>53.779467418074326</v>
      </c>
      <c r="DA249" s="67">
        <f t="shared" si="411"/>
        <v>785.53494917084299</v>
      </c>
      <c r="DB249" s="78">
        <v>0</v>
      </c>
      <c r="DC249" s="77">
        <f t="shared" si="370"/>
        <v>0</v>
      </c>
      <c r="DD249" s="77">
        <f t="shared" si="907"/>
        <v>211.75914372799997</v>
      </c>
      <c r="DE249" s="77">
        <f t="shared" si="372"/>
        <v>29.117079149516147</v>
      </c>
      <c r="DF249" s="82">
        <f t="shared" si="908"/>
        <v>4307.4751417710004</v>
      </c>
      <c r="DG249" s="82">
        <f t="shared" si="909"/>
        <v>1.3698645439970898</v>
      </c>
      <c r="DH249" s="76">
        <f t="shared" si="910"/>
        <v>-207.95975181900019</v>
      </c>
      <c r="DI249" s="40">
        <f>SUMIFS($DH$3:$DH249,$D$3:$D249,D249)</f>
        <v>-3730.8209943139996</v>
      </c>
      <c r="DJ249" s="76">
        <f t="shared" si="856"/>
        <v>-10399.401194495002</v>
      </c>
      <c r="DK249" s="76">
        <f t="shared" si="376"/>
        <v>-28.594659229474935</v>
      </c>
      <c r="DL249" s="76">
        <f t="shared" si="857"/>
        <v>-1447.9111310434982</v>
      </c>
      <c r="DM249" s="73">
        <f t="shared" si="886"/>
        <v>-0.15568027677888185</v>
      </c>
      <c r="DN249" s="73">
        <f t="shared" si="887"/>
        <v>0.93771014221554649</v>
      </c>
      <c r="DO249" s="73">
        <f t="shared" si="888"/>
        <v>0.12468217253266722</v>
      </c>
      <c r="DP249" s="77">
        <f t="shared" si="911"/>
        <v>-6.6135423007492228E-2</v>
      </c>
      <c r="DQ249" s="264">
        <f t="shared" si="413"/>
        <v>-3.3072207050004234</v>
      </c>
      <c r="DR249" s="82">
        <f t="shared" si="912"/>
        <v>-87.00316722800018</v>
      </c>
      <c r="DS249" s="82">
        <f t="shared" si="859"/>
        <v>-6008.6271602320012</v>
      </c>
      <c r="DT249" s="82">
        <f t="shared" si="913"/>
        <v>-2.7668773487590136E-2</v>
      </c>
      <c r="DU249" s="264">
        <f t="shared" si="415"/>
        <v>-1.9108654220847332</v>
      </c>
      <c r="DV249" s="70">
        <v>1650.62713128</v>
      </c>
      <c r="DW249" s="70">
        <v>1801.3560679760001</v>
      </c>
      <c r="DX249" s="223">
        <v>127.9</v>
      </c>
      <c r="DY249" s="224">
        <f t="shared" si="380"/>
        <v>3205.2505003534006</v>
      </c>
      <c r="DZ249" s="218">
        <f t="shared" si="416"/>
        <v>33532.813025067648</v>
      </c>
      <c r="EA249" s="71">
        <f t="shared" si="492"/>
        <v>-6.3958493871020261E-3</v>
      </c>
      <c r="EB249" s="225">
        <f t="shared" si="381"/>
        <v>2316.0298340703671</v>
      </c>
      <c r="EC249" s="219">
        <f t="shared" si="417"/>
        <v>24153.596221818574</v>
      </c>
      <c r="ED249" s="71">
        <f t="shared" si="493"/>
        <v>-2.2226943955994671E-2</v>
      </c>
      <c r="EE249" s="225">
        <f t="shared" si="382"/>
        <v>2896.477907254105</v>
      </c>
      <c r="EF249" s="219">
        <f t="shared" si="418"/>
        <v>35449.296903521077</v>
      </c>
      <c r="EG249" s="71">
        <f t="shared" si="494"/>
        <v>2.7641674070390199E-2</v>
      </c>
      <c r="EH249" s="225">
        <f t="shared" si="383"/>
        <v>471.36817700781853</v>
      </c>
      <c r="EI249" s="219">
        <f t="shared" si="831"/>
        <v>6346.7628286505815</v>
      </c>
      <c r="EJ249" s="74">
        <f t="shared" si="832"/>
        <v>-0.11990984497083734</v>
      </c>
    </row>
    <row r="250" spans="1:140">
      <c r="A250" s="192">
        <v>45139</v>
      </c>
      <c r="B250" s="190">
        <f t="shared" si="330"/>
        <v>8</v>
      </c>
      <c r="C250" t="str">
        <f t="shared" si="860"/>
        <v>Agosto</v>
      </c>
      <c r="D250">
        <f t="shared" si="889"/>
        <v>2023</v>
      </c>
      <c r="E250" s="65">
        <f t="shared" si="861"/>
        <v>314445.33407677943</v>
      </c>
      <c r="F250" s="65">
        <f t="shared" si="333"/>
        <v>7273.1797727272724</v>
      </c>
      <c r="G250" s="76">
        <f t="shared" si="890"/>
        <v>3355.974272125</v>
      </c>
      <c r="H250" s="77">
        <f t="shared" si="891"/>
        <v>1.0672679503985127</v>
      </c>
      <c r="I250" s="14">
        <f>SUMIFS($G$3:$G250,$D$3:$D250,D250)</f>
        <v>28584.110925615005</v>
      </c>
      <c r="J250" s="14">
        <f t="shared" si="833"/>
        <v>42755.985863119997</v>
      </c>
      <c r="K250" s="14">
        <f t="shared" si="394"/>
        <v>13.597271522140025</v>
      </c>
      <c r="L250" s="71">
        <f t="shared" si="862"/>
        <v>6.0635607351396281E-2</v>
      </c>
      <c r="M250" s="71">
        <f t="shared" si="863"/>
        <v>0.1111543957595873</v>
      </c>
      <c r="N250" s="71">
        <f t="shared" si="864"/>
        <v>5.9997437459831549E-2</v>
      </c>
      <c r="O250" s="77">
        <f t="shared" si="335"/>
        <v>2441.3896434349999</v>
      </c>
      <c r="P250" s="77">
        <f t="shared" si="892"/>
        <v>0.77641147088507145</v>
      </c>
      <c r="Q250" s="14">
        <f>SUMIFS($O$3:$O250,$D$3:$D250,D250)</f>
        <v>20832.403744930001</v>
      </c>
      <c r="R250" s="78">
        <f t="shared" si="837"/>
        <v>30831.477615814998</v>
      </c>
      <c r="S250" s="71">
        <f t="shared" si="865"/>
        <v>0.12463988769469658</v>
      </c>
      <c r="T250" s="71">
        <f t="shared" si="866"/>
        <v>4.3574642594210067E-2</v>
      </c>
      <c r="U250" s="71">
        <f t="shared" si="867"/>
        <v>4.484396719507977E-2</v>
      </c>
      <c r="V250" s="78">
        <v>1259.992317105</v>
      </c>
      <c r="W250" s="78">
        <f t="shared" si="840"/>
        <v>18539.804959861001</v>
      </c>
      <c r="X250" s="182">
        <f t="shared" si="868"/>
        <v>7.6993324719625278E-2</v>
      </c>
      <c r="Y250" s="182">
        <f t="shared" si="869"/>
        <v>0.18489595644397561</v>
      </c>
      <c r="Z250" s="78">
        <v>1164.805028258</v>
      </c>
      <c r="AA250" s="78">
        <f t="shared" si="843"/>
        <v>12283.092612936001</v>
      </c>
      <c r="AB250" s="182">
        <f t="shared" si="870"/>
        <v>8.9417746743514215E-4</v>
      </c>
      <c r="AC250" s="71">
        <f t="shared" si="871"/>
        <v>3.6063834046869969E-2</v>
      </c>
      <c r="AD250" s="78">
        <v>830.50980867399994</v>
      </c>
      <c r="AE250" s="78">
        <v>676.74586760799991</v>
      </c>
      <c r="AF250" s="71">
        <f t="shared" si="872"/>
        <v>0.26445055563362097</v>
      </c>
      <c r="AG250" s="71">
        <f t="shared" si="873"/>
        <v>5.4632357294681855E-2</v>
      </c>
      <c r="AH250" s="77">
        <f t="shared" si="337"/>
        <v>291.96675732400001</v>
      </c>
      <c r="AI250" s="77">
        <f t="shared" si="893"/>
        <v>9.2851356240099048E-2</v>
      </c>
      <c r="AJ250" s="77">
        <f t="shared" si="339"/>
        <v>48.431582518999996</v>
      </c>
      <c r="AK250" s="77">
        <f t="shared" si="894"/>
        <v>1.5402226482767352E-2</v>
      </c>
      <c r="AL250" s="77">
        <f t="shared" si="341"/>
        <v>574.18628884700001</v>
      </c>
      <c r="AM250" s="77">
        <f t="shared" si="342"/>
        <v>78.945702813515567</v>
      </c>
      <c r="AN250" s="78">
        <v>296.09466226400002</v>
      </c>
      <c r="AO250" s="77">
        <f t="shared" si="343"/>
        <v>40.710483105929264</v>
      </c>
      <c r="AP250" s="81">
        <f>SUMIFS($AO$3:$AO250,$D$3:$D250,D250)</f>
        <v>322.71529441781894</v>
      </c>
      <c r="AQ250" s="78">
        <v>45.292624773999997</v>
      </c>
      <c r="AR250" s="77">
        <f t="shared" si="344"/>
        <v>6.2273484485887138</v>
      </c>
      <c r="AS250" s="81">
        <f>SUMIFS($AR$3:$AR250,$D$3:$D250,D250)</f>
        <v>37.026302631967049</v>
      </c>
      <c r="AT250" s="77">
        <f t="shared" si="895"/>
        <v>232.799001809</v>
      </c>
      <c r="AU250" s="80">
        <f t="shared" si="896"/>
        <v>341.38728703800001</v>
      </c>
      <c r="AV250" s="76">
        <f t="shared" si="897"/>
        <v>3499.6675943310001</v>
      </c>
      <c r="AW250" s="77">
        <f t="shared" si="898"/>
        <v>1.1129653440735972</v>
      </c>
      <c r="AX250" s="67">
        <f>SUMIFS($AV$3:$AV250,$D$3:$D250,D250)</f>
        <v>28761.281179673002</v>
      </c>
      <c r="AY250" s="78">
        <f t="shared" si="847"/>
        <v>45136.734030143998</v>
      </c>
      <c r="AZ250" s="67">
        <f t="shared" si="398"/>
        <v>14.354397772403511</v>
      </c>
      <c r="BA250" s="263">
        <f t="shared" si="348"/>
        <v>3310.0002473730001</v>
      </c>
      <c r="BB250" s="263">
        <f t="shared" si="349"/>
        <v>1.0526472771781641</v>
      </c>
      <c r="BC250" s="263">
        <f t="shared" si="399"/>
        <v>42463.071259370998</v>
      </c>
      <c r="BD250" s="262">
        <f t="shared" si="400"/>
        <v>13.504118731493916</v>
      </c>
      <c r="BE250" s="261">
        <f t="shared" si="350"/>
        <v>3027.6640860420002</v>
      </c>
      <c r="BF250" s="261">
        <f t="shared" si="351"/>
        <v>0.96285864598096504</v>
      </c>
      <c r="BG250" s="260">
        <f t="shared" si="401"/>
        <v>38050.740019097</v>
      </c>
      <c r="BH250" s="260">
        <f t="shared" si="402"/>
        <v>12.100907819419572</v>
      </c>
      <c r="BI250" s="71">
        <f t="shared" si="874"/>
        <v>0.10140176064289896</v>
      </c>
      <c r="BJ250" s="71">
        <f t="shared" si="875"/>
        <v>0.15224928444017904</v>
      </c>
      <c r="BK250" s="71">
        <f t="shared" si="876"/>
        <v>0.10458908942154022</v>
      </c>
      <c r="BL250" s="67">
        <f t="shared" si="352"/>
        <v>1600.3708593009999</v>
      </c>
      <c r="BM250" s="14">
        <f>SUMIFS($BL$3:$BL250,$D$3:$D250,D250)</f>
        <v>12489.859790741999</v>
      </c>
      <c r="BN250" s="78">
        <f t="shared" si="850"/>
        <v>19902.787239656001</v>
      </c>
      <c r="BO250" s="71">
        <f t="shared" si="877"/>
        <v>6.1735139852609588E-2</v>
      </c>
      <c r="BP250" s="71">
        <f t="shared" si="878"/>
        <v>7.8585565564345039E-2</v>
      </c>
      <c r="BQ250" s="71">
        <f t="shared" si="879"/>
        <v>7.1773608603665329E-2</v>
      </c>
      <c r="BR250" s="78">
        <v>1152.8106706240001</v>
      </c>
      <c r="BS250" s="77">
        <f t="shared" si="899"/>
        <v>447.56018867699981</v>
      </c>
      <c r="BT250" s="67">
        <f t="shared" si="353"/>
        <v>333.43941898699995</v>
      </c>
      <c r="BU250" s="67">
        <f t="shared" si="354"/>
        <v>282.33616133100003</v>
      </c>
      <c r="BV250" s="77">
        <f t="shared" si="355"/>
        <v>38.818806925369117</v>
      </c>
      <c r="BW250" s="77">
        <f t="shared" si="900"/>
        <v>8.978863119719907E-2</v>
      </c>
      <c r="BX250" s="77">
        <f t="shared" si="405"/>
        <v>4412.3312402739994</v>
      </c>
      <c r="BY250" s="67">
        <f t="shared" si="357"/>
        <v>439.98344992000006</v>
      </c>
      <c r="BZ250" s="67">
        <f t="shared" si="358"/>
        <v>763.33991503600009</v>
      </c>
      <c r="CA250" s="67">
        <f t="shared" si="359"/>
        <v>80.197789756000006</v>
      </c>
      <c r="CB250" s="76">
        <f t="shared" si="901"/>
        <v>-143.69332220600018</v>
      </c>
      <c r="CC250" s="40">
        <f>SUMIFS($CB$3:$CB250,$D$3:$D250,D250)</f>
        <v>-177.17025405799995</v>
      </c>
      <c r="CD250" s="76">
        <f t="shared" si="852"/>
        <v>-2380.7481670240013</v>
      </c>
      <c r="CE250" s="73">
        <f t="shared" si="880"/>
        <v>-8.5964957635281003E-2</v>
      </c>
      <c r="CF250" s="73">
        <f t="shared" si="881"/>
        <v>-1.0890753156168202</v>
      </c>
      <c r="CG250" s="73">
        <f t="shared" si="882"/>
        <v>3.5176742676345683</v>
      </c>
      <c r="CH250" s="78">
        <f t="shared" si="361"/>
        <v>-19.756602572208738</v>
      </c>
      <c r="CI250" s="78">
        <f t="shared" si="902"/>
        <v>-4.5697393675084387E-2</v>
      </c>
      <c r="CJ250" s="14">
        <f t="shared" si="406"/>
        <v>-328.83659080227943</v>
      </c>
      <c r="CK250" s="264">
        <f t="shared" si="407"/>
        <v>-0.75712625026348279</v>
      </c>
      <c r="CL250" s="82">
        <f t="shared" si="903"/>
        <v>138.64283912499985</v>
      </c>
      <c r="CM250" s="82">
        <f t="shared" si="904"/>
        <v>4.4091237522114683E-2</v>
      </c>
      <c r="CN250" s="40">
        <f t="shared" si="365"/>
        <v>349.55572974400008</v>
      </c>
      <c r="CO250" s="40">
        <f>SUMIFS($CN$3:$CN250,$D$3:$D250,D250)</f>
        <v>4046.8997922060003</v>
      </c>
      <c r="CP250" s="76">
        <f t="shared" si="854"/>
        <v>7734.1455853179996</v>
      </c>
      <c r="CQ250" s="73">
        <f t="shared" si="883"/>
        <v>-0.4366990670960581</v>
      </c>
      <c r="CR250" s="73">
        <f t="shared" si="884"/>
        <v>-0.13751264783373396</v>
      </c>
      <c r="CS250" s="73">
        <f t="shared" si="885"/>
        <v>-0.10123416162081356</v>
      </c>
      <c r="CT250" s="76">
        <f t="shared" si="366"/>
        <v>48.060922549275148</v>
      </c>
      <c r="CU250" s="76">
        <f t="shared" si="905"/>
        <v>0.11116581862163921</v>
      </c>
      <c r="CV250" s="76">
        <f t="shared" si="906"/>
        <v>1.2869962927221721</v>
      </c>
      <c r="CW250" s="40">
        <f t="shared" si="409"/>
        <v>1073.7551636126511</v>
      </c>
      <c r="CX250" s="267">
        <f t="shared" si="410"/>
        <v>2.4596153121577311</v>
      </c>
      <c r="CY250" s="78">
        <v>201.623474558</v>
      </c>
      <c r="CZ250" s="78">
        <f t="shared" si="369"/>
        <v>27.721502954463052</v>
      </c>
      <c r="DA250" s="67">
        <f t="shared" si="411"/>
        <v>755.67143774820249</v>
      </c>
      <c r="DB250" s="78">
        <v>53.157420969999997</v>
      </c>
      <c r="DC250" s="77">
        <f t="shared" si="370"/>
        <v>7.3086906457788832</v>
      </c>
      <c r="DD250" s="77">
        <f t="shared" si="907"/>
        <v>147.93225518600008</v>
      </c>
      <c r="DE250" s="77">
        <f t="shared" si="372"/>
        <v>20.339419594812096</v>
      </c>
      <c r="DF250" s="82">
        <f t="shared" si="908"/>
        <v>3849.2233240750002</v>
      </c>
      <c r="DG250" s="82">
        <f t="shared" si="909"/>
        <v>1.2241311626952363</v>
      </c>
      <c r="DH250" s="76">
        <f t="shared" si="910"/>
        <v>-493.24905195000025</v>
      </c>
      <c r="DI250" s="40">
        <f>SUMIFS($DH$3:$DH250,$D$3:$D250,D250)</f>
        <v>-4224.0700462639998</v>
      </c>
      <c r="DJ250" s="76">
        <f t="shared" si="856"/>
        <v>-10114.893752342001</v>
      </c>
      <c r="DK250" s="76">
        <f t="shared" si="376"/>
        <v>-67.817525121483882</v>
      </c>
      <c r="DL250" s="76">
        <f t="shared" si="857"/>
        <v>-1402.5917544149304</v>
      </c>
      <c r="DM250" s="73">
        <f t="shared" si="886"/>
        <v>-0.36580529292928288</v>
      </c>
      <c r="DN250" s="73">
        <f t="shared" si="887"/>
        <v>0.56265730212149512</v>
      </c>
      <c r="DO250" s="73">
        <f t="shared" si="888"/>
        <v>0.10759775831687435</v>
      </c>
      <c r="DP250" s="77">
        <f t="shared" si="911"/>
        <v>-0.15686321229672359</v>
      </c>
      <c r="DQ250" s="264">
        <f t="shared" si="413"/>
        <v>-3.2167415624212139</v>
      </c>
      <c r="DR250" s="82">
        <f t="shared" si="912"/>
        <v>-210.91289061900022</v>
      </c>
      <c r="DS250" s="82">
        <f t="shared" si="859"/>
        <v>-5702.5625120680006</v>
      </c>
      <c r="DT250" s="82">
        <f t="shared" si="913"/>
        <v>-6.7074581099524522E-2</v>
      </c>
      <c r="DU250" s="264">
        <f t="shared" si="415"/>
        <v>-1.8135306503468684</v>
      </c>
      <c r="DV250" s="70">
        <v>1586.677879607</v>
      </c>
      <c r="DW250" s="70">
        <v>1734.9835469300001</v>
      </c>
      <c r="DX250" s="223">
        <v>127.7</v>
      </c>
      <c r="DY250" s="224">
        <f t="shared" si="380"/>
        <v>2628.0143086335156</v>
      </c>
      <c r="DZ250" s="218">
        <f t="shared" si="416"/>
        <v>33727.097126496483</v>
      </c>
      <c r="EA250" s="71">
        <f t="shared" si="492"/>
        <v>-2.8747531144363014E-3</v>
      </c>
      <c r="EB250" s="225">
        <f t="shared" si="381"/>
        <v>1911.8164788057945</v>
      </c>
      <c r="EC250" s="219">
        <f t="shared" si="417"/>
        <v>24316.162897009537</v>
      </c>
      <c r="ED250" s="71">
        <f t="shared" si="493"/>
        <v>-1.6750880382831457E-2</v>
      </c>
      <c r="EE250" s="225">
        <f t="shared" si="382"/>
        <v>2740.538445051684</v>
      </c>
      <c r="EF250" s="219">
        <f t="shared" si="418"/>
        <v>35629.426919635618</v>
      </c>
      <c r="EG250" s="71">
        <f t="shared" si="494"/>
        <v>3.689423883836418E-2</v>
      </c>
      <c r="EH250" s="225">
        <f t="shared" si="383"/>
        <v>273.73197317462808</v>
      </c>
      <c r="EI250" s="219">
        <f t="shared" si="831"/>
        <v>6120.4554618308512</v>
      </c>
      <c r="EJ250" s="74">
        <f t="shared" si="832"/>
        <v>-0.15622688991596323</v>
      </c>
    </row>
    <row r="251" spans="1:140">
      <c r="A251" s="192">
        <v>45170</v>
      </c>
      <c r="B251" s="190">
        <f t="shared" si="330"/>
        <v>9</v>
      </c>
      <c r="C251" t="str">
        <f t="shared" si="860"/>
        <v>Septiembre</v>
      </c>
      <c r="D251">
        <f t="shared" si="889"/>
        <v>2023</v>
      </c>
      <c r="E251" s="65">
        <f t="shared" si="861"/>
        <v>314445.33407677943</v>
      </c>
      <c r="F251" s="65">
        <f t="shared" si="333"/>
        <v>7276.0522500000006</v>
      </c>
      <c r="G251" s="76">
        <f t="shared" si="890"/>
        <v>3923.9104503730005</v>
      </c>
      <c r="H251" s="77">
        <f t="shared" si="891"/>
        <v>1.2478831851309591</v>
      </c>
      <c r="I251" s="14">
        <f>SUMIFS($G$3:$G251,$D$3:$D251,D251)</f>
        <v>32508.021375988006</v>
      </c>
      <c r="J251" s="14">
        <f t="shared" si="833"/>
        <v>42837.768695979998</v>
      </c>
      <c r="K251" s="14">
        <f t="shared" si="394"/>
        <v>13.623280123317116</v>
      </c>
      <c r="L251" s="71">
        <f t="shared" si="862"/>
        <v>5.5725683712493534E-2</v>
      </c>
      <c r="M251" s="71">
        <f t="shared" si="863"/>
        <v>2.1285818952817115E-2</v>
      </c>
      <c r="N251" s="71">
        <f t="shared" si="864"/>
        <v>4.8333447793650341E-2</v>
      </c>
      <c r="O251" s="77">
        <f t="shared" si="335"/>
        <v>2996.6677465180005</v>
      </c>
      <c r="P251" s="77">
        <f t="shared" si="892"/>
        <v>0.95300118073505624</v>
      </c>
      <c r="Q251" s="14">
        <f>SUMIFS($O$3:$O251,$D$3:$D251,D251)</f>
        <v>23829.071491448001</v>
      </c>
      <c r="R251" s="78">
        <f t="shared" si="837"/>
        <v>30921.614674995999</v>
      </c>
      <c r="S251" s="71">
        <f t="shared" si="865"/>
        <v>3.1011906935545008E-2</v>
      </c>
      <c r="T251" s="71">
        <f t="shared" si="866"/>
        <v>4.1977989528881654E-2</v>
      </c>
      <c r="U251" s="71">
        <f t="shared" si="867"/>
        <v>3.4655356582222741E-2</v>
      </c>
      <c r="V251" s="78">
        <v>1916.3169862110001</v>
      </c>
      <c r="W251" s="78">
        <f t="shared" si="840"/>
        <v>18663.747520085002</v>
      </c>
      <c r="X251" s="182">
        <f t="shared" si="868"/>
        <v>6.8810147893231255E-2</v>
      </c>
      <c r="Y251" s="182">
        <f t="shared" si="869"/>
        <v>6.9149926726804756E-2</v>
      </c>
      <c r="Z251" s="78">
        <v>1140.3498205080002</v>
      </c>
      <c r="AA251" s="78">
        <f t="shared" si="843"/>
        <v>12316.495239197</v>
      </c>
      <c r="AB251" s="182">
        <f t="shared" si="870"/>
        <v>-4.1792467949487433E-3</v>
      </c>
      <c r="AC251" s="71">
        <f t="shared" si="871"/>
        <v>3.0175446881838042E-2</v>
      </c>
      <c r="AD251" s="78">
        <v>867.84505259100001</v>
      </c>
      <c r="AE251" s="78">
        <v>614.41943577500001</v>
      </c>
      <c r="AF251" s="71">
        <f t="shared" si="872"/>
        <v>0.18510898884479432</v>
      </c>
      <c r="AG251" s="71">
        <f t="shared" si="873"/>
        <v>-5.3697170231868707E-2</v>
      </c>
      <c r="AH251" s="77">
        <f t="shared" si="337"/>
        <v>291.72772992300003</v>
      </c>
      <c r="AI251" s="77">
        <f t="shared" si="893"/>
        <v>9.2775340673927009E-2</v>
      </c>
      <c r="AJ251" s="77">
        <f t="shared" si="339"/>
        <v>176.13556780499999</v>
      </c>
      <c r="AK251" s="77">
        <f t="shared" si="894"/>
        <v>5.6014686407142626E-2</v>
      </c>
      <c r="AL251" s="77">
        <f t="shared" si="341"/>
        <v>459.37940612699998</v>
      </c>
      <c r="AM251" s="77">
        <f t="shared" si="342"/>
        <v>63.135803639535432</v>
      </c>
      <c r="AN251" s="78">
        <v>287.34684266400001</v>
      </c>
      <c r="AO251" s="77">
        <f t="shared" si="343"/>
        <v>39.492135678932208</v>
      </c>
      <c r="AP251" s="81">
        <f>SUMIFS($AO$3:$AO251,$D$3:$D251,D251)</f>
        <v>362.20743009675112</v>
      </c>
      <c r="AQ251" s="78">
        <v>0</v>
      </c>
      <c r="AR251" s="77">
        <f t="shared" si="344"/>
        <v>0</v>
      </c>
      <c r="AS251" s="81">
        <f>SUMIFS($AR$3:$AR251,$D$3:$D251,D251)</f>
        <v>37.026302631967049</v>
      </c>
      <c r="AT251" s="77">
        <f t="shared" si="895"/>
        <v>172.03256346299997</v>
      </c>
      <c r="AU251" s="80">
        <f t="shared" si="896"/>
        <v>287.34684266400001</v>
      </c>
      <c r="AV251" s="76">
        <f t="shared" si="897"/>
        <v>4152.7680178629998</v>
      </c>
      <c r="AW251" s="77">
        <f t="shared" si="898"/>
        <v>1.3206645377822657</v>
      </c>
      <c r="AX251" s="67">
        <f>SUMIFS($AV$3:$AV251,$D$3:$D251,D251)</f>
        <v>32914.049197536006</v>
      </c>
      <c r="AY251" s="78">
        <f t="shared" si="847"/>
        <v>45610.022367291996</v>
      </c>
      <c r="AZ251" s="67">
        <f t="shared" si="398"/>
        <v>14.504913072157466</v>
      </c>
      <c r="BA251" s="263">
        <f t="shared" si="348"/>
        <v>3915.3432003879998</v>
      </c>
      <c r="BB251" s="263">
        <f t="shared" si="349"/>
        <v>1.2451586257062965</v>
      </c>
      <c r="BC251" s="263">
        <f t="shared" si="399"/>
        <v>42846.438475480994</v>
      </c>
      <c r="BD251" s="262">
        <f t="shared" si="400"/>
        <v>13.626037289209386</v>
      </c>
      <c r="BE251" s="261">
        <f t="shared" si="350"/>
        <v>3003.2935539629998</v>
      </c>
      <c r="BF251" s="261">
        <f t="shared" si="351"/>
        <v>0.95510832201748408</v>
      </c>
      <c r="BG251" s="260">
        <f t="shared" si="401"/>
        <v>38153.122977266998</v>
      </c>
      <c r="BH251" s="260">
        <f t="shared" si="402"/>
        <v>12.133467678662068</v>
      </c>
      <c r="BI251" s="71">
        <f t="shared" si="874"/>
        <v>0.12862914819957094</v>
      </c>
      <c r="BJ251" s="71">
        <f t="shared" si="875"/>
        <v>0.14921477359716406</v>
      </c>
      <c r="BK251" s="71">
        <f t="shared" si="876"/>
        <v>0.10797442148858094</v>
      </c>
      <c r="BL251" s="67">
        <f t="shared" si="352"/>
        <v>1603.197289443</v>
      </c>
      <c r="BM251" s="14">
        <f>SUMIFS($BL$3:$BL251,$D$3:$D251,D251)</f>
        <v>14093.057080184999</v>
      </c>
      <c r="BN251" s="78">
        <f t="shared" si="850"/>
        <v>20068.701763842007</v>
      </c>
      <c r="BO251" s="71">
        <f t="shared" si="877"/>
        <v>0.11543624413831566</v>
      </c>
      <c r="BP251" s="71">
        <f t="shared" si="878"/>
        <v>8.2654421848302517E-2</v>
      </c>
      <c r="BQ251" s="71">
        <f t="shared" si="879"/>
        <v>7.7608065378842683E-2</v>
      </c>
      <c r="BR251" s="78">
        <v>1141.253040972</v>
      </c>
      <c r="BS251" s="77">
        <f t="shared" si="899"/>
        <v>461.94424847100004</v>
      </c>
      <c r="BT251" s="67">
        <f t="shared" si="353"/>
        <v>353.52898287199997</v>
      </c>
      <c r="BU251" s="67">
        <f t="shared" si="354"/>
        <v>912.04964642500011</v>
      </c>
      <c r="BV251" s="77">
        <f t="shared" si="355"/>
        <v>125.34951854214627</v>
      </c>
      <c r="BW251" s="77">
        <f t="shared" si="900"/>
        <v>0.29005030368881263</v>
      </c>
      <c r="BX251" s="77">
        <f t="shared" si="405"/>
        <v>4693.3154982140004</v>
      </c>
      <c r="BY251" s="67">
        <f t="shared" si="357"/>
        <v>484.35946257699999</v>
      </c>
      <c r="BZ251" s="67">
        <f t="shared" si="358"/>
        <v>694.19669639600011</v>
      </c>
      <c r="CA251" s="67">
        <f t="shared" si="359"/>
        <v>105.43594014999999</v>
      </c>
      <c r="CB251" s="76">
        <f t="shared" si="901"/>
        <v>-228.85756748999938</v>
      </c>
      <c r="CC251" s="40">
        <f>SUMIFS($CB$3:$CB251,$D$3:$D251,D251)</f>
        <v>-406.02782154799934</v>
      </c>
      <c r="CD251" s="76">
        <f t="shared" si="852"/>
        <v>-2772.2536713120007</v>
      </c>
      <c r="CE251" s="73">
        <f t="shared" si="880"/>
        <v>-2.4070732896798326</v>
      </c>
      <c r="CF251" s="73">
        <f t="shared" si="881"/>
        <v>-1.1887060503872757</v>
      </c>
      <c r="CG251" s="73">
        <f t="shared" si="882"/>
        <v>8.1645218110934827</v>
      </c>
      <c r="CH251" s="78">
        <f t="shared" si="361"/>
        <v>-31.453535464921842</v>
      </c>
      <c r="CI251" s="78">
        <f t="shared" si="902"/>
        <v>-7.2781352651306405E-2</v>
      </c>
      <c r="CJ251" s="14">
        <f t="shared" si="406"/>
        <v>-383.61138317888106</v>
      </c>
      <c r="CK251" s="264">
        <f t="shared" si="407"/>
        <v>-0.88163294884035015</v>
      </c>
      <c r="CL251" s="82">
        <f t="shared" si="903"/>
        <v>683.19207893500072</v>
      </c>
      <c r="CM251" s="82">
        <f t="shared" si="904"/>
        <v>0.21726895103750618</v>
      </c>
      <c r="CN251" s="40">
        <f t="shared" si="365"/>
        <v>264.53358075799997</v>
      </c>
      <c r="CO251" s="40">
        <f>SUMIFS($CN$3:$CN251,$D$3:$D251,D251)</f>
        <v>4311.4333729640002</v>
      </c>
      <c r="CP251" s="76">
        <f t="shared" si="854"/>
        <v>7345.6488628299994</v>
      </c>
      <c r="CQ251" s="73">
        <f t="shared" si="883"/>
        <v>-0.59491377437909065</v>
      </c>
      <c r="CR251" s="73">
        <f t="shared" si="884"/>
        <v>-0.19339441245673272</v>
      </c>
      <c r="CS251" s="73">
        <f t="shared" si="885"/>
        <v>-0.13330271697874618</v>
      </c>
      <c r="CT251" s="76">
        <f t="shared" si="366"/>
        <v>36.356745618202503</v>
      </c>
      <c r="CU251" s="76">
        <f t="shared" si="905"/>
        <v>8.4127049152972228E-2</v>
      </c>
      <c r="CV251" s="76">
        <f t="shared" si="906"/>
        <v>1.3711233418751443</v>
      </c>
      <c r="CW251" s="40">
        <f t="shared" si="409"/>
        <v>1016.4772294867981</v>
      </c>
      <c r="CX251" s="267">
        <f t="shared" si="410"/>
        <v>2.3360654672765415</v>
      </c>
      <c r="CY251" s="78">
        <v>172.231686454</v>
      </c>
      <c r="CZ251" s="78">
        <f t="shared" si="369"/>
        <v>23.671034860146861</v>
      </c>
      <c r="DA251" s="67">
        <f t="shared" si="411"/>
        <v>726.01906992001295</v>
      </c>
      <c r="DB251" s="78">
        <v>0</v>
      </c>
      <c r="DC251" s="77">
        <f t="shared" si="370"/>
        <v>0</v>
      </c>
      <c r="DD251" s="77">
        <f t="shared" si="907"/>
        <v>92.301894303999973</v>
      </c>
      <c r="DE251" s="77">
        <f t="shared" si="372"/>
        <v>12.685710758055643</v>
      </c>
      <c r="DF251" s="82">
        <f t="shared" si="908"/>
        <v>4417.3015986209994</v>
      </c>
      <c r="DG251" s="82">
        <f t="shared" si="909"/>
        <v>1.4047915869352376</v>
      </c>
      <c r="DH251" s="76">
        <f t="shared" si="910"/>
        <v>-493.39114824799935</v>
      </c>
      <c r="DI251" s="40">
        <f>SUMIFS($DH$3:$DH251,$D$3:$D251,D251)</f>
        <v>-4717.4611945119996</v>
      </c>
      <c r="DJ251" s="76">
        <f t="shared" si="856"/>
        <v>-10117.902534142002</v>
      </c>
      <c r="DK251" s="76">
        <f t="shared" si="376"/>
        <v>-67.810281083124352</v>
      </c>
      <c r="DL251" s="76">
        <f t="shared" si="857"/>
        <v>-1400.0886126656792</v>
      </c>
      <c r="DM251" s="73">
        <f t="shared" si="886"/>
        <v>6.1355831813305617E-3</v>
      </c>
      <c r="DN251" s="73">
        <f t="shared" si="887"/>
        <v>0.47720023297888869</v>
      </c>
      <c r="DO251" s="73">
        <f t="shared" si="888"/>
        <v>0.15265012306781189</v>
      </c>
      <c r="DP251" s="77">
        <f t="shared" si="911"/>
        <v>-0.15690840180427865</v>
      </c>
      <c r="DQ251" s="264">
        <f t="shared" si="413"/>
        <v>-3.2176984161168924</v>
      </c>
      <c r="DR251" s="82">
        <f t="shared" si="912"/>
        <v>418.65849817700075</v>
      </c>
      <c r="DS251" s="82">
        <f t="shared" si="859"/>
        <v>-5424.5870359279998</v>
      </c>
      <c r="DT251" s="82">
        <f t="shared" si="913"/>
        <v>0.13314190188453398</v>
      </c>
      <c r="DU251" s="264">
        <f t="shared" si="415"/>
        <v>-1.7251288055695733</v>
      </c>
      <c r="DV251" s="70">
        <v>1591.7957692340001</v>
      </c>
      <c r="DW251" s="70">
        <v>1740.170118129</v>
      </c>
      <c r="DX251" s="223">
        <v>128.30000000000001</v>
      </c>
      <c r="DY251" s="224">
        <f t="shared" si="380"/>
        <v>3058.386944951676</v>
      </c>
      <c r="DZ251" s="218">
        <f t="shared" si="416"/>
        <v>33686.994057324773</v>
      </c>
      <c r="EA251" s="71">
        <f t="shared" si="492"/>
        <v>-9.1842974318017134E-3</v>
      </c>
      <c r="EB251" s="225">
        <f t="shared" si="381"/>
        <v>2335.6724446749809</v>
      </c>
      <c r="EC251" s="219">
        <f t="shared" si="417"/>
        <v>24307.858980928871</v>
      </c>
      <c r="ED251" s="71">
        <f t="shared" si="493"/>
        <v>-2.1595354413384782E-2</v>
      </c>
      <c r="EE251" s="225">
        <f t="shared" si="382"/>
        <v>3236.7638486851129</v>
      </c>
      <c r="EF251" s="219">
        <f t="shared" si="418"/>
        <v>35898.868445163469</v>
      </c>
      <c r="EG251" s="71">
        <f t="shared" si="494"/>
        <v>4.5063430141916605E-2</v>
      </c>
      <c r="EH251" s="225">
        <f t="shared" si="383"/>
        <v>206.18361711457518</v>
      </c>
      <c r="EI251" s="219">
        <f t="shared" si="831"/>
        <v>5800.0017376180076</v>
      </c>
      <c r="EJ251" s="74">
        <f t="shared" si="832"/>
        <v>-0.18193975904394077</v>
      </c>
    </row>
    <row r="252" spans="1:140">
      <c r="A252" s="192">
        <v>45200</v>
      </c>
      <c r="B252" s="190">
        <f t="shared" si="330"/>
        <v>10</v>
      </c>
      <c r="C252" t="str">
        <f t="shared" si="860"/>
        <v>Octubre</v>
      </c>
      <c r="D252">
        <f t="shared" si="889"/>
        <v>2023</v>
      </c>
      <c r="E252" s="65">
        <f t="shared" si="861"/>
        <v>314445.33407677943</v>
      </c>
      <c r="F252" s="65">
        <f t="shared" si="333"/>
        <v>7384.8424999999988</v>
      </c>
      <c r="G252" s="76">
        <f t="shared" si="890"/>
        <v>3443.18931028</v>
      </c>
      <c r="H252" s="77">
        <f t="shared" si="891"/>
        <v>1.0950041031422213</v>
      </c>
      <c r="I252" s="14">
        <f>SUMIFS($G$3:$G252,$D$3:$D252,D252)</f>
        <v>35951.210686268008</v>
      </c>
      <c r="J252" s="14">
        <f t="shared" si="833"/>
        <v>43214.131451597998</v>
      </c>
      <c r="K252" s="14">
        <f t="shared" si="394"/>
        <v>13.742971120393927</v>
      </c>
      <c r="L252" s="71">
        <f t="shared" si="862"/>
        <v>6.1793852709435049E-2</v>
      </c>
      <c r="M252" s="71">
        <f t="shared" si="863"/>
        <v>0.12272058719651957</v>
      </c>
      <c r="N252" s="71">
        <f t="shared" si="864"/>
        <v>5.4473320993257079E-2</v>
      </c>
      <c r="O252" s="77">
        <f t="shared" si="335"/>
        <v>2436.6934816090002</v>
      </c>
      <c r="P252" s="77">
        <f t="shared" si="892"/>
        <v>0.77491799608450307</v>
      </c>
      <c r="Q252" s="14">
        <f>SUMIFS($O$3:$O252,$D$3:$D252,D252)</f>
        <v>26265.764973057001</v>
      </c>
      <c r="R252" s="78">
        <f t="shared" si="837"/>
        <v>31272.476682245997</v>
      </c>
      <c r="S252" s="71">
        <f t="shared" si="865"/>
        <v>0.1682120591059848</v>
      </c>
      <c r="T252" s="71">
        <f t="shared" si="866"/>
        <v>5.2529141419155767E-2</v>
      </c>
      <c r="U252" s="71">
        <f t="shared" si="867"/>
        <v>4.9247279167209612E-2</v>
      </c>
      <c r="V252" s="78">
        <v>1214.9412186270001</v>
      </c>
      <c r="W252" s="78">
        <f t="shared" si="840"/>
        <v>18774.504717059004</v>
      </c>
      <c r="X252" s="182">
        <f t="shared" si="868"/>
        <v>6.9805586553246979E-2</v>
      </c>
      <c r="Y252" s="182">
        <f t="shared" si="869"/>
        <v>0.10030682821165371</v>
      </c>
      <c r="Z252" s="78">
        <v>1176.4828299369999</v>
      </c>
      <c r="AA252" s="78">
        <f t="shared" si="843"/>
        <v>12527.447761295</v>
      </c>
      <c r="AB252" s="182">
        <f t="shared" si="870"/>
        <v>2.8286041891755875E-2</v>
      </c>
      <c r="AC252" s="71">
        <f t="shared" si="871"/>
        <v>0.21848358398002343</v>
      </c>
      <c r="AD252" s="78">
        <v>825.56127366299995</v>
      </c>
      <c r="AE252" s="78">
        <v>675.59632584899998</v>
      </c>
      <c r="AF252" s="71">
        <f t="shared" si="872"/>
        <v>0.15246760164819895</v>
      </c>
      <c r="AG252" s="71">
        <f t="shared" si="873"/>
        <v>0.20719702734694434</v>
      </c>
      <c r="AH252" s="77">
        <f t="shared" si="337"/>
        <v>328.83504779600003</v>
      </c>
      <c r="AI252" s="77">
        <f t="shared" si="893"/>
        <v>0.10457622109784812</v>
      </c>
      <c r="AJ252" s="77">
        <f t="shared" si="339"/>
        <v>101.52181302599999</v>
      </c>
      <c r="AK252" s="77">
        <f t="shared" si="894"/>
        <v>3.2285997604025819E-2</v>
      </c>
      <c r="AL252" s="77">
        <f t="shared" si="341"/>
        <v>576.1389678490001</v>
      </c>
      <c r="AM252" s="77">
        <f t="shared" si="342"/>
        <v>78.016419151661012</v>
      </c>
      <c r="AN252" s="78">
        <v>303.431946563</v>
      </c>
      <c r="AO252" s="77">
        <f t="shared" si="343"/>
        <v>41.08847907900541</v>
      </c>
      <c r="AP252" s="81">
        <f>SUMIFS($AO$3:$AO252,$D$3:$D252,D252)</f>
        <v>403.29590917575655</v>
      </c>
      <c r="AQ252" s="78">
        <v>86.400354974999999</v>
      </c>
      <c r="AR252" s="77">
        <f t="shared" si="344"/>
        <v>11.699688243181898</v>
      </c>
      <c r="AS252" s="81">
        <f>SUMIFS($AR$3:$AR252,$D$3:$D252,D252)</f>
        <v>48.725990875148945</v>
      </c>
      <c r="AT252" s="77">
        <f t="shared" si="895"/>
        <v>186.3066663110001</v>
      </c>
      <c r="AU252" s="80">
        <f t="shared" si="896"/>
        <v>389.83230153800002</v>
      </c>
      <c r="AV252" s="76">
        <f t="shared" si="897"/>
        <v>3777.3610124290003</v>
      </c>
      <c r="AW252" s="77">
        <f t="shared" si="898"/>
        <v>1.2012774886672881</v>
      </c>
      <c r="AX252" s="67">
        <f>SUMIFS($AV$3:$AV252,$D$3:$D252,D252)</f>
        <v>36691.410209965004</v>
      </c>
      <c r="AY252" s="78">
        <f t="shared" si="847"/>
        <v>45889.529166624998</v>
      </c>
      <c r="AZ252" s="67">
        <f t="shared" si="398"/>
        <v>14.593801908798545</v>
      </c>
      <c r="BA252" s="263">
        <f t="shared" si="348"/>
        <v>3528.0669698510001</v>
      </c>
      <c r="BB252" s="263">
        <f t="shared" si="349"/>
        <v>1.1219969220435426</v>
      </c>
      <c r="BC252" s="263">
        <f t="shared" si="399"/>
        <v>43130.479172681</v>
      </c>
      <c r="BD252" s="262">
        <f t="shared" si="400"/>
        <v>13.716367997417844</v>
      </c>
      <c r="BE252" s="261">
        <f t="shared" si="350"/>
        <v>3041.7202679510001</v>
      </c>
      <c r="BF252" s="261">
        <f t="shared" si="351"/>
        <v>0.96732879719191212</v>
      </c>
      <c r="BG252" s="260">
        <f t="shared" si="401"/>
        <v>38347.440629046003</v>
      </c>
      <c r="BH252" s="260">
        <f t="shared" si="402"/>
        <v>12.195264636899509</v>
      </c>
      <c r="BI252" s="71">
        <f t="shared" si="874"/>
        <v>7.9908075724403727E-2</v>
      </c>
      <c r="BJ252" s="71">
        <f t="shared" si="875"/>
        <v>0.14167160684729763</v>
      </c>
      <c r="BK252" s="71">
        <f t="shared" si="876"/>
        <v>0.10639014105731182</v>
      </c>
      <c r="BL252" s="67">
        <f t="shared" si="352"/>
        <v>1620.742385433</v>
      </c>
      <c r="BM252" s="14">
        <f>SUMIFS($BL$3:$BL252,$D$3:$D252,D252)</f>
        <v>15713.799465617998</v>
      </c>
      <c r="BN252" s="78">
        <f t="shared" si="850"/>
        <v>20146.339160340005</v>
      </c>
      <c r="BO252" s="71">
        <f t="shared" si="877"/>
        <v>5.0312452525723916E-2</v>
      </c>
      <c r="BP252" s="71">
        <f t="shared" si="878"/>
        <v>7.9226795683233986E-2</v>
      </c>
      <c r="BQ252" s="71">
        <f t="shared" si="879"/>
        <v>7.2521420019716398E-2</v>
      </c>
      <c r="BR252" s="78">
        <v>1169.3419387620002</v>
      </c>
      <c r="BS252" s="77">
        <f t="shared" si="899"/>
        <v>451.40044667099983</v>
      </c>
      <c r="BT252" s="67">
        <f t="shared" si="353"/>
        <v>283.646086825</v>
      </c>
      <c r="BU252" s="67">
        <f t="shared" si="354"/>
        <v>486.34670189999997</v>
      </c>
      <c r="BV252" s="77">
        <f t="shared" si="355"/>
        <v>65.857423756837065</v>
      </c>
      <c r="BW252" s="77">
        <f t="shared" si="900"/>
        <v>0.15466812485163053</v>
      </c>
      <c r="BX252" s="77">
        <f t="shared" si="405"/>
        <v>4783.0385436349998</v>
      </c>
      <c r="BY252" s="67">
        <f t="shared" si="357"/>
        <v>430.20722538799998</v>
      </c>
      <c r="BZ252" s="67">
        <f t="shared" si="358"/>
        <v>782.76541107599985</v>
      </c>
      <c r="CA252" s="67">
        <f t="shared" si="359"/>
        <v>173.65320180700002</v>
      </c>
      <c r="CB252" s="76">
        <f t="shared" si="901"/>
        <v>-334.17170214900034</v>
      </c>
      <c r="CC252" s="40">
        <f>SUMIFS($CB$3:$CB252,$D$3:$D252,D252)</f>
        <v>-740.19952369699968</v>
      </c>
      <c r="CD252" s="76">
        <f t="shared" si="852"/>
        <v>-2675.3977150270011</v>
      </c>
      <c r="CE252" s="73">
        <f t="shared" si="880"/>
        <v>-0.22470937627737042</v>
      </c>
      <c r="CF252" s="73">
        <f t="shared" si="881"/>
        <v>-1.4301949610877129</v>
      </c>
      <c r="CG252" s="73">
        <f t="shared" si="882"/>
        <v>4.4039167469546516</v>
      </c>
      <c r="CH252" s="78">
        <f t="shared" si="361"/>
        <v>-45.251026294602816</v>
      </c>
      <c r="CI252" s="78">
        <f t="shared" si="902"/>
        <v>-0.10627338552506689</v>
      </c>
      <c r="CJ252" s="14">
        <f t="shared" si="406"/>
        <v>-368.80430546293633</v>
      </c>
      <c r="CK252" s="264">
        <f t="shared" si="407"/>
        <v>-0.85083078840461923</v>
      </c>
      <c r="CL252" s="82">
        <f t="shared" si="903"/>
        <v>152.17499975099963</v>
      </c>
      <c r="CM252" s="82">
        <f t="shared" si="904"/>
        <v>4.839473932656365E-2</v>
      </c>
      <c r="CN252" s="40">
        <f t="shared" si="365"/>
        <v>658.11103892300002</v>
      </c>
      <c r="CO252" s="40">
        <f>SUMIFS($CN$3:$CN252,$D$3:$D252,D252)</f>
        <v>4969.544411887</v>
      </c>
      <c r="CP252" s="76">
        <f t="shared" si="854"/>
        <v>6947.415507484</v>
      </c>
      <c r="CQ252" s="73">
        <f t="shared" si="883"/>
        <v>-0.37699197109062255</v>
      </c>
      <c r="CR252" s="73">
        <f t="shared" si="884"/>
        <v>-0.22369078275874921</v>
      </c>
      <c r="CS252" s="73">
        <f t="shared" si="885"/>
        <v>-0.20453201897785378</v>
      </c>
      <c r="CT252" s="76">
        <f t="shared" si="366"/>
        <v>89.116462392122799</v>
      </c>
      <c r="CU252" s="76">
        <f t="shared" si="905"/>
        <v>0.20929267112683769</v>
      </c>
      <c r="CV252" s="76">
        <f t="shared" si="906"/>
        <v>1.580416013001982</v>
      </c>
      <c r="CW252" s="40">
        <f t="shared" si="409"/>
        <v>958.40582525230434</v>
      </c>
      <c r="CX252" s="267">
        <f t="shared" si="410"/>
        <v>2.2094191754766572</v>
      </c>
      <c r="CY252" s="78">
        <v>508.53951208899997</v>
      </c>
      <c r="CZ252" s="78">
        <f t="shared" si="369"/>
        <v>68.862607711538871</v>
      </c>
      <c r="DA252" s="67">
        <f t="shared" si="411"/>
        <v>684.50449492342761</v>
      </c>
      <c r="DB252" s="78">
        <v>56.376991611999998</v>
      </c>
      <c r="DC252" s="77">
        <f t="shared" si="370"/>
        <v>7.634149490933626</v>
      </c>
      <c r="DD252" s="77">
        <f t="shared" si="907"/>
        <v>149.57152683400005</v>
      </c>
      <c r="DE252" s="77">
        <f t="shared" si="372"/>
        <v>20.25385468058392</v>
      </c>
      <c r="DF252" s="82">
        <f t="shared" si="908"/>
        <v>4435.4720513520006</v>
      </c>
      <c r="DG252" s="82">
        <f t="shared" si="909"/>
        <v>1.4105701597941258</v>
      </c>
      <c r="DH252" s="76">
        <f t="shared" si="910"/>
        <v>-992.28274107200036</v>
      </c>
      <c r="DI252" s="40">
        <f>SUMIFS($DH$3:$DH252,$D$3:$D252,D252)</f>
        <v>-5709.7439355839997</v>
      </c>
      <c r="DJ252" s="76">
        <f t="shared" si="856"/>
        <v>-9622.8132225110003</v>
      </c>
      <c r="DK252" s="76">
        <f t="shared" si="376"/>
        <v>-134.36748868672561</v>
      </c>
      <c r="DL252" s="76">
        <f t="shared" si="857"/>
        <v>-1327.2101307152409</v>
      </c>
      <c r="DM252" s="73">
        <f t="shared" si="886"/>
        <v>-0.3328617817789935</v>
      </c>
      <c r="DN252" s="73">
        <f t="shared" si="887"/>
        <v>0.21979953690889076</v>
      </c>
      <c r="DO252" s="73">
        <f t="shared" si="888"/>
        <v>4.2690350030648139E-2</v>
      </c>
      <c r="DP252" s="77">
        <f t="shared" si="911"/>
        <v>-0.31556605665190457</v>
      </c>
      <c r="DQ252" s="264">
        <f t="shared" si="413"/>
        <v>-3.0602499638812763</v>
      </c>
      <c r="DR252" s="82">
        <f t="shared" si="912"/>
        <v>-505.93603917200039</v>
      </c>
      <c r="DS252" s="82">
        <f t="shared" si="859"/>
        <v>-4839.7746788759996</v>
      </c>
      <c r="DT252" s="82">
        <f t="shared" si="913"/>
        <v>-0.16089793180027401</v>
      </c>
      <c r="DU252" s="264">
        <f t="shared" si="415"/>
        <v>-1.53914660336294</v>
      </c>
      <c r="DV252" s="70">
        <v>1626.8121063839999</v>
      </c>
      <c r="DW252" s="70">
        <v>1781.186753102</v>
      </c>
      <c r="DX252" s="223">
        <v>128.9</v>
      </c>
      <c r="DY252" s="224">
        <f t="shared" si="380"/>
        <v>2671.2097054150504</v>
      </c>
      <c r="DZ252" s="218">
        <f t="shared" si="416"/>
        <v>33894.889261003271</v>
      </c>
      <c r="EA252" s="71">
        <f t="shared" si="492"/>
        <v>-2.5931747484642109E-4</v>
      </c>
      <c r="EB252" s="225">
        <f t="shared" si="381"/>
        <v>1890.3750827067495</v>
      </c>
      <c r="EC252" s="219">
        <f t="shared" si="417"/>
        <v>24522.867417564132</v>
      </c>
      <c r="ED252" s="71">
        <f t="shared" si="493"/>
        <v>-4.6979618556366454E-3</v>
      </c>
      <c r="EE252" s="225">
        <f t="shared" si="382"/>
        <v>2930.4585045996896</v>
      </c>
      <c r="EF252" s="219">
        <f t="shared" si="418"/>
        <v>36019.805493461143</v>
      </c>
      <c r="EG252" s="71">
        <f t="shared" si="494"/>
        <v>4.7253175159391647E-2</v>
      </c>
      <c r="EH252" s="225">
        <f t="shared" si="383"/>
        <v>510.55937852831653</v>
      </c>
      <c r="EI252" s="219">
        <f t="shared" si="831"/>
        <v>5462.0917231591748</v>
      </c>
      <c r="EJ252" s="74">
        <f t="shared" si="832"/>
        <v>-0.24615723440435588</v>
      </c>
    </row>
    <row r="253" spans="1:140">
      <c r="A253" s="192">
        <v>45231</v>
      </c>
      <c r="B253" s="190">
        <f t="shared" si="330"/>
        <v>11</v>
      </c>
      <c r="C253" t="str">
        <f t="shared" si="860"/>
        <v>Noviembre</v>
      </c>
      <c r="D253">
        <f t="shared" si="889"/>
        <v>2023</v>
      </c>
      <c r="E253" s="65">
        <f t="shared" si="861"/>
        <v>314445.33407677943</v>
      </c>
      <c r="F253" s="65">
        <f t="shared" si="333"/>
        <v>7442.1713636363629</v>
      </c>
      <c r="G253" s="76">
        <f t="shared" si="890"/>
        <v>3941.2542054360001</v>
      </c>
      <c r="H253" s="77">
        <f t="shared" si="891"/>
        <v>1.2533988513480845</v>
      </c>
      <c r="I253" s="14">
        <f>SUMIFS($G$3:$G253,$D$3:$D253,D253)</f>
        <v>39892.46489170401</v>
      </c>
      <c r="J253" s="14">
        <f t="shared" si="833"/>
        <v>43379.450107076009</v>
      </c>
      <c r="K253" s="14">
        <f t="shared" si="394"/>
        <v>13.795545809079766</v>
      </c>
      <c r="L253" s="71">
        <f t="shared" si="862"/>
        <v>5.9986726872555796E-2</v>
      </c>
      <c r="M253" s="71">
        <f t="shared" si="863"/>
        <v>4.3782170879436366E-2</v>
      </c>
      <c r="N253" s="71">
        <f t="shared" si="864"/>
        <v>5.2943647001154615E-2</v>
      </c>
      <c r="O253" s="77">
        <f t="shared" si="335"/>
        <v>2988.6901219080005</v>
      </c>
      <c r="P253" s="77">
        <f t="shared" si="892"/>
        <v>0.9504641341500204</v>
      </c>
      <c r="Q253" s="14">
        <f>SUMIFS($O$3:$O253,$D$3:$D253,D253)</f>
        <v>29254.455094965</v>
      </c>
      <c r="R253" s="78">
        <f t="shared" si="837"/>
        <v>31463.151453999995</v>
      </c>
      <c r="S253" s="71">
        <f t="shared" si="865"/>
        <v>6.8146435202189215E-2</v>
      </c>
      <c r="T253" s="71">
        <f t="shared" si="866"/>
        <v>5.4103657788014292E-2</v>
      </c>
      <c r="U253" s="71">
        <f t="shared" si="867"/>
        <v>5.1442419058157274E-2</v>
      </c>
      <c r="V253" s="78">
        <v>1832.2101913480003</v>
      </c>
      <c r="W253" s="78">
        <f t="shared" si="840"/>
        <v>18893.621238036998</v>
      </c>
      <c r="X253" s="182">
        <f t="shared" si="868"/>
        <v>6.5356253976585288E-2</v>
      </c>
      <c r="Y253" s="182">
        <f t="shared" si="869"/>
        <v>6.9532987622488385E-2</v>
      </c>
      <c r="Z253" s="78">
        <v>1156.2720604379997</v>
      </c>
      <c r="AA253" s="78">
        <f t="shared" si="843"/>
        <v>12612.842586516999</v>
      </c>
      <c r="AB253" s="182">
        <f t="shared" si="870"/>
        <v>4.1869148399557243E-2</v>
      </c>
      <c r="AC253" s="71">
        <f t="shared" si="871"/>
        <v>7.9742870997509874E-2</v>
      </c>
      <c r="AD253" s="78">
        <v>870.68782844700002</v>
      </c>
      <c r="AE253" s="78">
        <v>654.85109458499994</v>
      </c>
      <c r="AF253" s="71">
        <f t="shared" si="872"/>
        <v>0.23714079617805606</v>
      </c>
      <c r="AG253" s="71">
        <f t="shared" si="873"/>
        <v>4.5248642479760237E-2</v>
      </c>
      <c r="AH253" s="77">
        <f t="shared" si="337"/>
        <v>263.01918017399998</v>
      </c>
      <c r="AI253" s="77">
        <f t="shared" si="893"/>
        <v>8.3645439022408105E-2</v>
      </c>
      <c r="AJ253" s="77">
        <f t="shared" si="339"/>
        <v>200.22263622700001</v>
      </c>
      <c r="AK253" s="77">
        <f t="shared" si="894"/>
        <v>6.3674863172913487E-2</v>
      </c>
      <c r="AL253" s="77">
        <f t="shared" si="341"/>
        <v>489.32226712699998</v>
      </c>
      <c r="AM253" s="77">
        <f t="shared" si="342"/>
        <v>65.749932810994736</v>
      </c>
      <c r="AN253" s="78">
        <v>308.010296799</v>
      </c>
      <c r="AO253" s="77">
        <f t="shared" si="343"/>
        <v>41.387154601678141</v>
      </c>
      <c r="AP253" s="81">
        <f>SUMIFS($AO$3:$AO253,$D$3:$D253,D253)</f>
        <v>444.68306377743471</v>
      </c>
      <c r="AQ253" s="78">
        <v>0</v>
      </c>
      <c r="AR253" s="77">
        <f t="shared" si="344"/>
        <v>0</v>
      </c>
      <c r="AS253" s="81">
        <f>SUMIFS($AR$3:$AR253,$D$3:$D253,D253)</f>
        <v>48.725990875148945</v>
      </c>
      <c r="AT253" s="77">
        <f t="shared" si="895"/>
        <v>181.31197032799997</v>
      </c>
      <c r="AU253" s="80">
        <f t="shared" si="896"/>
        <v>308.010296799</v>
      </c>
      <c r="AV253" s="76">
        <f t="shared" si="897"/>
        <v>3813.9673213420001</v>
      </c>
      <c r="AW253" s="77">
        <f t="shared" si="898"/>
        <v>1.2129190380706134</v>
      </c>
      <c r="AX253" s="67">
        <f>SUMIFS($AV$3:$AV253,$D$3:$D253,D253)</f>
        <v>40505.377531307007</v>
      </c>
      <c r="AY253" s="78">
        <f t="shared" si="847"/>
        <v>46068.319555201</v>
      </c>
      <c r="AZ253" s="67">
        <f t="shared" si="398"/>
        <v>14.650660882108147</v>
      </c>
      <c r="BA253" s="263">
        <f t="shared" si="348"/>
        <v>3580.1635301589999</v>
      </c>
      <c r="BB253" s="263">
        <f t="shared" si="349"/>
        <v>1.1385646858683602</v>
      </c>
      <c r="BC253" s="263">
        <f t="shared" si="399"/>
        <v>43346.922671589004</v>
      </c>
      <c r="BD253" s="262">
        <f t="shared" si="400"/>
        <v>13.785201424233822</v>
      </c>
      <c r="BE253" s="261">
        <f t="shared" si="350"/>
        <v>2920.9666830830001</v>
      </c>
      <c r="BF253" s="261">
        <f t="shared" si="351"/>
        <v>0.92892670570515623</v>
      </c>
      <c r="BG253" s="260">
        <f t="shared" si="401"/>
        <v>38331.609427564006</v>
      </c>
      <c r="BH253" s="260">
        <f t="shared" si="402"/>
        <v>12.190229993428497</v>
      </c>
      <c r="BI253" s="71">
        <f t="shared" si="874"/>
        <v>4.9183407543235802E-2</v>
      </c>
      <c r="BJ253" s="71">
        <f t="shared" si="875"/>
        <v>0.13227328197965282</v>
      </c>
      <c r="BK253" s="71">
        <f t="shared" si="876"/>
        <v>0.10501975436599653</v>
      </c>
      <c r="BL253" s="67">
        <f t="shared" si="352"/>
        <v>1466.3827843940003</v>
      </c>
      <c r="BM253" s="14">
        <f>SUMIFS($BL$3:$BL253,$D$3:$D253,D253)</f>
        <v>17180.182250012</v>
      </c>
      <c r="BN253" s="78">
        <f t="shared" si="850"/>
        <v>20135.362021958004</v>
      </c>
      <c r="BO253" s="71">
        <f t="shared" si="877"/>
        <v>-7.4302397220668004E-3</v>
      </c>
      <c r="BP253" s="71">
        <f t="shared" si="878"/>
        <v>7.1244077303891151E-2</v>
      </c>
      <c r="BQ253" s="71">
        <f t="shared" si="879"/>
        <v>6.6557017763323678E-2</v>
      </c>
      <c r="BR253" s="78">
        <v>1133.86293073</v>
      </c>
      <c r="BS253" s="77">
        <f t="shared" si="899"/>
        <v>332.51985366400027</v>
      </c>
      <c r="BT253" s="67">
        <f t="shared" si="353"/>
        <v>418.30884360099998</v>
      </c>
      <c r="BU253" s="67">
        <f t="shared" si="354"/>
        <v>659.19684707599993</v>
      </c>
      <c r="BV253" s="77">
        <f t="shared" si="355"/>
        <v>88.575875892476887</v>
      </c>
      <c r="BW253" s="77">
        <f t="shared" si="900"/>
        <v>0.20963798016320417</v>
      </c>
      <c r="BX253" s="77">
        <f t="shared" si="405"/>
        <v>5015.3132440250001</v>
      </c>
      <c r="BY253" s="67">
        <f t="shared" si="357"/>
        <v>419.3593098099999</v>
      </c>
      <c r="BZ253" s="67">
        <f t="shared" si="358"/>
        <v>692.1194494990001</v>
      </c>
      <c r="CA253" s="67">
        <f t="shared" si="359"/>
        <v>158.60008696199998</v>
      </c>
      <c r="CB253" s="76">
        <f t="shared" si="901"/>
        <v>127.28688409400002</v>
      </c>
      <c r="CC253" s="40">
        <f>SUMIFS($CB$3:$CB253,$D$3:$D253,D253)</f>
        <v>-612.91263960299966</v>
      </c>
      <c r="CD253" s="76">
        <f t="shared" si="852"/>
        <v>-2688.8694481250013</v>
      </c>
      <c r="CE253" s="73">
        <f t="shared" si="880"/>
        <v>-9.5708052315008341E-2</v>
      </c>
      <c r="CF253" s="73">
        <f t="shared" si="881"/>
        <v>-1.3292799061116534</v>
      </c>
      <c r="CG253" s="73">
        <f t="shared" si="882"/>
        <v>4.4676505662615744</v>
      </c>
      <c r="CH253" s="78">
        <f t="shared" si="361"/>
        <v>17.103460519055506</v>
      </c>
      <c r="CI253" s="78">
        <f t="shared" si="902"/>
        <v>4.0479813277470938E-2</v>
      </c>
      <c r="CJ253" s="14">
        <f t="shared" si="406"/>
        <v>-371.30094295350278</v>
      </c>
      <c r="CK253" s="264">
        <f t="shared" si="407"/>
        <v>-0.85511507302838496</v>
      </c>
      <c r="CL253" s="82">
        <f t="shared" si="903"/>
        <v>786.48373116999994</v>
      </c>
      <c r="CM253" s="82">
        <f t="shared" si="904"/>
        <v>0.25011779344067508</v>
      </c>
      <c r="CN253" s="40">
        <f t="shared" si="365"/>
        <v>928.61867993700002</v>
      </c>
      <c r="CO253" s="40">
        <f>SUMIFS($CN$3:$CN253,$D$3:$D253,D253)</f>
        <v>5898.1630918239998</v>
      </c>
      <c r="CP253" s="76">
        <f t="shared" si="854"/>
        <v>7145.4887387320005</v>
      </c>
      <c r="CQ253" s="73">
        <f t="shared" si="883"/>
        <v>0.27113060741594119</v>
      </c>
      <c r="CR253" s="73">
        <f t="shared" si="884"/>
        <v>-0.17300554041454019</v>
      </c>
      <c r="CS253" s="73">
        <f t="shared" si="885"/>
        <v>-0.20428116209468516</v>
      </c>
      <c r="CT253" s="76">
        <f t="shared" si="366"/>
        <v>124.77792227069362</v>
      </c>
      <c r="CU253" s="76">
        <f t="shared" si="905"/>
        <v>0.29531959272458319</v>
      </c>
      <c r="CV253" s="76">
        <f t="shared" si="906"/>
        <v>1.8757356057265651</v>
      </c>
      <c r="CW253" s="40">
        <f t="shared" si="409"/>
        <v>981.45809348892703</v>
      </c>
      <c r="CX253" s="267">
        <f t="shared" si="410"/>
        <v>2.2724104842297503</v>
      </c>
      <c r="CY253" s="78">
        <v>764.22461120000003</v>
      </c>
      <c r="CZ253" s="78">
        <f t="shared" si="369"/>
        <v>102.68839211820941</v>
      </c>
      <c r="DA253" s="67">
        <f t="shared" si="411"/>
        <v>721.45950465851183</v>
      </c>
      <c r="DB253" s="78">
        <v>39.385495341000002</v>
      </c>
      <c r="DC253" s="77">
        <f t="shared" si="370"/>
        <v>5.2922048440652443</v>
      </c>
      <c r="DD253" s="77">
        <f t="shared" si="907"/>
        <v>164.394068737</v>
      </c>
      <c r="DE253" s="77">
        <f t="shared" si="372"/>
        <v>22.089530152484212</v>
      </c>
      <c r="DF253" s="82">
        <f t="shared" si="908"/>
        <v>4742.5860012789999</v>
      </c>
      <c r="DG253" s="82">
        <f t="shared" si="909"/>
        <v>1.5082386307951965</v>
      </c>
      <c r="DH253" s="76">
        <f t="shared" si="910"/>
        <v>-801.33179584300001</v>
      </c>
      <c r="DI253" s="40">
        <f>SUMIFS($DH$3:$DH253,$D$3:$D253,D253)</f>
        <v>-6511.0757314269995</v>
      </c>
      <c r="DJ253" s="76">
        <f t="shared" si="856"/>
        <v>-9834.3581868570018</v>
      </c>
      <c r="DK253" s="76">
        <f t="shared" si="376"/>
        <v>-107.67446175163812</v>
      </c>
      <c r="DL253" s="76">
        <f t="shared" si="857"/>
        <v>-1352.75903644243</v>
      </c>
      <c r="DM253" s="73">
        <f t="shared" si="886"/>
        <v>0.35868037916183315</v>
      </c>
      <c r="DN253" s="73">
        <f t="shared" si="887"/>
        <v>0.23534026144138465</v>
      </c>
      <c r="DO253" s="73">
        <f t="shared" si="888"/>
        <v>3.8289222594348304E-2</v>
      </c>
      <c r="DP253" s="77">
        <f t="shared" si="911"/>
        <v>-0.25483977944711228</v>
      </c>
      <c r="DQ253" s="264">
        <f t="shared" si="413"/>
        <v>-3.1275255572581351</v>
      </c>
      <c r="DR253" s="82">
        <f t="shared" si="912"/>
        <v>-142.13494876700008</v>
      </c>
      <c r="DS253" s="82">
        <f t="shared" si="859"/>
        <v>-4819.0449428320007</v>
      </c>
      <c r="DT253" s="82">
        <f t="shared" si="913"/>
        <v>-4.5201799283908092E-2</v>
      </c>
      <c r="DU253" s="264">
        <f t="shared" si="415"/>
        <v>-1.532554126452808</v>
      </c>
      <c r="DV253" s="70">
        <v>1411.7286880189999</v>
      </c>
      <c r="DW253" s="70">
        <v>1563.0029663109999</v>
      </c>
      <c r="DX253" s="223">
        <v>129.4</v>
      </c>
      <c r="DY253" s="224">
        <f t="shared" si="380"/>
        <v>3045.79150342813</v>
      </c>
      <c r="DZ253" s="218">
        <f t="shared" si="416"/>
        <v>33929.567885677017</v>
      </c>
      <c r="EA253" s="71">
        <f t="shared" si="492"/>
        <v>2.6156261017478144E-3</v>
      </c>
      <c r="EB253" s="225">
        <f t="shared" si="381"/>
        <v>2309.6523353230295</v>
      </c>
      <c r="EC253" s="219">
        <f t="shared" si="417"/>
        <v>24601.247543832935</v>
      </c>
      <c r="ED253" s="71">
        <f t="shared" si="493"/>
        <v>1.8217780954552509E-3</v>
      </c>
      <c r="EE253" s="225">
        <f t="shared" si="382"/>
        <v>2947.4245141746524</v>
      </c>
      <c r="EF253" s="219">
        <f t="shared" si="418"/>
        <v>36068.364829991464</v>
      </c>
      <c r="EG253" s="71">
        <f t="shared" si="494"/>
        <v>5.0380668805497963E-2</v>
      </c>
      <c r="EH253" s="225">
        <f t="shared" si="383"/>
        <v>717.63421942581147</v>
      </c>
      <c r="EI253" s="219">
        <f t="shared" si="831"/>
        <v>5597.1538144438382</v>
      </c>
      <c r="EJ253" s="74">
        <f t="shared" si="832"/>
        <v>-0.24464356918491714</v>
      </c>
    </row>
    <row r="254" spans="1:140">
      <c r="A254" s="192">
        <v>45261</v>
      </c>
      <c r="B254" s="190">
        <f t="shared" si="330"/>
        <v>12</v>
      </c>
      <c r="C254" t="str">
        <f t="shared" si="860"/>
        <v>Diciembre</v>
      </c>
      <c r="D254">
        <f t="shared" si="889"/>
        <v>2023</v>
      </c>
      <c r="E254" s="65">
        <f t="shared" si="861"/>
        <v>314445.33407677943</v>
      </c>
      <c r="F254" s="65">
        <f t="shared" si="333"/>
        <v>7335.2122222222233</v>
      </c>
      <c r="G254" s="76">
        <f t="shared" si="890"/>
        <v>4049.554153309</v>
      </c>
      <c r="H254" s="77">
        <f t="shared" si="891"/>
        <v>1.2878404334408737</v>
      </c>
      <c r="I254" s="14">
        <f>SUMIFS($G$3:$G254,$D$3:$D254,D254)</f>
        <v>43942.01904501301</v>
      </c>
      <c r="J254" s="14">
        <f t="shared" si="833"/>
        <v>43942.01904501301</v>
      </c>
      <c r="K254" s="14">
        <f t="shared" si="394"/>
        <v>13.974454152429402</v>
      </c>
      <c r="L254" s="71">
        <f t="shared" si="862"/>
        <v>6.8580602035307026E-2</v>
      </c>
      <c r="M254" s="71">
        <f t="shared" si="863"/>
        <v>0.16133390398587744</v>
      </c>
      <c r="N254" s="71">
        <f t="shared" si="864"/>
        <v>6.8580602035307026E-2</v>
      </c>
      <c r="O254" s="77">
        <f t="shared" si="335"/>
        <v>2495.1373023790002</v>
      </c>
      <c r="P254" s="77">
        <f t="shared" si="892"/>
        <v>0.79350431759618734</v>
      </c>
      <c r="Q254" s="14">
        <f>SUMIFS($O$3:$O254,$D$3:$D254,D254)</f>
        <v>31749.592397344</v>
      </c>
      <c r="R254" s="78">
        <f t="shared" si="837"/>
        <v>31749.592397344</v>
      </c>
      <c r="S254" s="71">
        <f t="shared" si="865"/>
        <v>0.12968778717467044</v>
      </c>
      <c r="T254" s="71">
        <f t="shared" si="866"/>
        <v>5.9675533021956939E-2</v>
      </c>
      <c r="U254" s="71">
        <f t="shared" si="867"/>
        <v>5.9675533021956939E-2</v>
      </c>
      <c r="V254" s="78">
        <v>1277.0209255610002</v>
      </c>
      <c r="W254" s="78">
        <f t="shared" si="840"/>
        <v>19028.841784610002</v>
      </c>
      <c r="X254" s="182">
        <f t="shared" si="868"/>
        <v>6.4986881131431362E-2</v>
      </c>
      <c r="Y254" s="182">
        <f t="shared" si="869"/>
        <v>0.11842748440217621</v>
      </c>
      <c r="Z254" s="78">
        <v>1196.2302537129999</v>
      </c>
      <c r="AA254" s="78">
        <f t="shared" si="843"/>
        <v>12694.032624034999</v>
      </c>
      <c r="AB254" s="182">
        <f t="shared" si="870"/>
        <v>4.840571245066938E-2</v>
      </c>
      <c r="AC254" s="71">
        <f t="shared" si="871"/>
        <v>7.2813550882546041E-2</v>
      </c>
      <c r="AD254" s="78">
        <v>889.86952914400001</v>
      </c>
      <c r="AE254" s="78">
        <v>642.95602587100007</v>
      </c>
      <c r="AF254" s="71">
        <f t="shared" si="872"/>
        <v>0.22364479927802838</v>
      </c>
      <c r="AG254" s="71">
        <f t="shared" si="873"/>
        <v>0.10779754846416312</v>
      </c>
      <c r="AH254" s="77">
        <f t="shared" si="337"/>
        <v>305.42514575299998</v>
      </c>
      <c r="AI254" s="77">
        <f t="shared" si="893"/>
        <v>9.7131396988203694E-2</v>
      </c>
      <c r="AJ254" s="77">
        <f t="shared" si="339"/>
        <v>340.06244851899999</v>
      </c>
      <c r="AK254" s="77">
        <f t="shared" si="894"/>
        <v>0.10814676246268151</v>
      </c>
      <c r="AL254" s="77">
        <f t="shared" si="341"/>
        <v>908.92925665799999</v>
      </c>
      <c r="AM254" s="77">
        <f t="shared" si="342"/>
        <v>123.91315058402458</v>
      </c>
      <c r="AN254" s="78">
        <v>300.416479262</v>
      </c>
      <c r="AO254" s="77">
        <f t="shared" si="343"/>
        <v>40.955390268311554</v>
      </c>
      <c r="AP254" s="81">
        <f>SUMIFS($AO$3:$AO254,$D$3:$D254,D254)</f>
        <v>485.63845404574624</v>
      </c>
      <c r="AQ254" s="78">
        <v>41.275783173999997</v>
      </c>
      <c r="AR254" s="77">
        <f t="shared" si="344"/>
        <v>5.6270741627561778</v>
      </c>
      <c r="AS254" s="81">
        <f>SUMIFS($AR$3:$AR254,$D$3:$D254,D254)</f>
        <v>54.353065037905125</v>
      </c>
      <c r="AT254" s="77">
        <f t="shared" si="895"/>
        <v>567.23699422200002</v>
      </c>
      <c r="AU254" s="80">
        <f t="shared" si="896"/>
        <v>341.69226243599996</v>
      </c>
      <c r="AV254" s="76">
        <f t="shared" si="897"/>
        <v>8000.2561212310002</v>
      </c>
      <c r="AW254" s="77">
        <f t="shared" si="898"/>
        <v>2.544243865064808</v>
      </c>
      <c r="AX254" s="67">
        <f>SUMIFS($AV$3:$AV254,$D$3:$D254,D254)</f>
        <v>48505.63365253801</v>
      </c>
      <c r="AY254" s="78">
        <f t="shared" si="847"/>
        <v>48505.63365253801</v>
      </c>
      <c r="AZ254" s="67">
        <f t="shared" si="398"/>
        <v>15.425776246593689</v>
      </c>
      <c r="BA254" s="263">
        <f t="shared" si="348"/>
        <v>7401.6400526560001</v>
      </c>
      <c r="BB254" s="263">
        <f t="shared" si="349"/>
        <v>2.3538718023555441</v>
      </c>
      <c r="BC254" s="263">
        <f t="shared" si="399"/>
        <v>45451.578594148006</v>
      </c>
      <c r="BD254" s="262">
        <f t="shared" si="400"/>
        <v>14.454524735625398</v>
      </c>
      <c r="BE254" s="261">
        <f t="shared" si="350"/>
        <v>7046.4681989370001</v>
      </c>
      <c r="BF254" s="261">
        <f t="shared" si="351"/>
        <v>2.2409199422931918</v>
      </c>
      <c r="BG254" s="260">
        <f t="shared" si="401"/>
        <v>40234.275998915</v>
      </c>
      <c r="BH254" s="260">
        <f t="shared" si="402"/>
        <v>12.795316590415945</v>
      </c>
      <c r="BI254" s="71">
        <f t="shared" si="874"/>
        <v>0.43813401018170328</v>
      </c>
      <c r="BJ254" s="71">
        <f t="shared" si="875"/>
        <v>0.17343515855390534</v>
      </c>
      <c r="BK254" s="71">
        <f t="shared" si="876"/>
        <v>0.17343515855390534</v>
      </c>
      <c r="BL254" s="67">
        <f t="shared" si="352"/>
        <v>3343.405897914</v>
      </c>
      <c r="BM254" s="14">
        <f>SUMIFS($BL$3:$BL254,$D$3:$D254,D254)</f>
        <v>20523.588147925999</v>
      </c>
      <c r="BN254" s="78">
        <f t="shared" si="850"/>
        <v>20523.588147925999</v>
      </c>
      <c r="BO254" s="71">
        <f t="shared" si="877"/>
        <v>0.13137140747019616</v>
      </c>
      <c r="BP254" s="71">
        <f t="shared" si="878"/>
        <v>8.0599584364420052E-2</v>
      </c>
      <c r="BQ254" s="71">
        <f t="shared" si="879"/>
        <v>8.0599584364420052E-2</v>
      </c>
      <c r="BR254" s="78">
        <v>1200.3024741849999</v>
      </c>
      <c r="BS254" s="77">
        <f t="shared" si="899"/>
        <v>2143.103423729</v>
      </c>
      <c r="BT254" s="67">
        <f t="shared" si="353"/>
        <v>1696.121550801</v>
      </c>
      <c r="BU254" s="67">
        <f t="shared" si="354"/>
        <v>355.17185371899996</v>
      </c>
      <c r="BV254" s="77">
        <f t="shared" si="355"/>
        <v>48.420119685562369</v>
      </c>
      <c r="BW254" s="77">
        <f t="shared" si="900"/>
        <v>0.11295186006235226</v>
      </c>
      <c r="BX254" s="77">
        <f t="shared" si="405"/>
        <v>5217.3025952329999</v>
      </c>
      <c r="BY254" s="67">
        <f t="shared" si="357"/>
        <v>649.50024751400008</v>
      </c>
      <c r="BZ254" s="67">
        <f t="shared" si="358"/>
        <v>1202.660037652</v>
      </c>
      <c r="CA254" s="67">
        <f t="shared" si="359"/>
        <v>753.39653363100001</v>
      </c>
      <c r="CB254" s="76">
        <f t="shared" si="901"/>
        <v>-3950.7019679220002</v>
      </c>
      <c r="CC254" s="40">
        <f>SUMIFS($CB$3:$CB254,$D$3:$D254,D254)</f>
        <v>-4563.6146075249999</v>
      </c>
      <c r="CD254" s="76">
        <f t="shared" si="852"/>
        <v>-4563.6146075249999</v>
      </c>
      <c r="CE254" s="73">
        <f t="shared" si="880"/>
        <v>0.90307522377343785</v>
      </c>
      <c r="CF254" s="73">
        <f t="shared" si="881"/>
        <v>20.267256905265651</v>
      </c>
      <c r="CG254" s="73">
        <f t="shared" si="882"/>
        <v>20.267256905265651</v>
      </c>
      <c r="CH254" s="78">
        <f t="shared" si="361"/>
        <v>-538.59409219998327</v>
      </c>
      <c r="CI254" s="78">
        <f t="shared" si="902"/>
        <v>-1.2564034316239341</v>
      </c>
      <c r="CJ254" s="14">
        <f t="shared" si="406"/>
        <v>-623.10766912893587</v>
      </c>
      <c r="CK254" s="264">
        <f t="shared" si="407"/>
        <v>-1.4513220941642857</v>
      </c>
      <c r="CL254" s="82">
        <f t="shared" si="903"/>
        <v>-3595.5301142030003</v>
      </c>
      <c r="CM254" s="82">
        <f t="shared" si="904"/>
        <v>-1.1434515715615818</v>
      </c>
      <c r="CN254" s="40">
        <f t="shared" si="365"/>
        <v>2366.272428498</v>
      </c>
      <c r="CO254" s="40">
        <f>SUMIFS($CN$3:$CN254,$D$3:$D254,D254)</f>
        <v>8264.4355203220002</v>
      </c>
      <c r="CP254" s="76">
        <f t="shared" si="854"/>
        <v>8264.4355203220002</v>
      </c>
      <c r="CQ254" s="73">
        <f t="shared" si="883"/>
        <v>0.89707670516016469</v>
      </c>
      <c r="CR254" s="73">
        <f t="shared" si="884"/>
        <v>-1.371663705089099E-2</v>
      </c>
      <c r="CS254" s="73">
        <f t="shared" si="885"/>
        <v>-1.371663705089099E-2</v>
      </c>
      <c r="CT254" s="76">
        <f t="shared" si="366"/>
        <v>322.59086128814567</v>
      </c>
      <c r="CU254" s="76">
        <f t="shared" si="905"/>
        <v>0.75252267153063157</v>
      </c>
      <c r="CV254" s="76">
        <f t="shared" si="906"/>
        <v>2.6282582772571965</v>
      </c>
      <c r="CW254" s="40">
        <f t="shared" si="409"/>
        <v>1131.7345620194055</v>
      </c>
      <c r="CX254" s="267">
        <f t="shared" si="410"/>
        <v>2.6282582772571965</v>
      </c>
      <c r="CY254" s="78">
        <v>2063.108162004</v>
      </c>
      <c r="CZ254" s="78">
        <f t="shared" si="369"/>
        <v>281.26086873857014</v>
      </c>
      <c r="DA254" s="67">
        <f t="shared" si="411"/>
        <v>911.27727487611219</v>
      </c>
      <c r="DB254" s="78">
        <v>109.6873103775232</v>
      </c>
      <c r="DC254" s="77">
        <f t="shared" si="370"/>
        <v>14.953529230582115</v>
      </c>
      <c r="DD254" s="77">
        <f t="shared" si="907"/>
        <v>303.164266494</v>
      </c>
      <c r="DE254" s="77">
        <f t="shared" si="372"/>
        <v>41.32999254957555</v>
      </c>
      <c r="DF254" s="82">
        <f t="shared" si="908"/>
        <v>10366.528549729001</v>
      </c>
      <c r="DG254" s="82">
        <f t="shared" si="909"/>
        <v>3.2967665365954391</v>
      </c>
      <c r="DH254" s="76">
        <f t="shared" si="910"/>
        <v>-6316.9743964200006</v>
      </c>
      <c r="DI254" s="40">
        <f>SUMIFS($DH$3:$DH254,$D$3:$D254,D254)</f>
        <v>-12828.050127847</v>
      </c>
      <c r="DJ254" s="76">
        <f t="shared" si="856"/>
        <v>-12828.050127847</v>
      </c>
      <c r="DK254" s="76">
        <f t="shared" si="376"/>
        <v>-861.18495348812905</v>
      </c>
      <c r="DL254" s="76">
        <f t="shared" si="857"/>
        <v>-1754.8422311483414</v>
      </c>
      <c r="DM254" s="73">
        <f t="shared" si="886"/>
        <v>0.90082380331485945</v>
      </c>
      <c r="DN254" s="73">
        <f t="shared" si="887"/>
        <v>0.49268270950274329</v>
      </c>
      <c r="DO254" s="73">
        <f t="shared" si="888"/>
        <v>0.49268270950274329</v>
      </c>
      <c r="DP254" s="77">
        <f t="shared" si="911"/>
        <v>-2.0089261031545655</v>
      </c>
      <c r="DQ254" s="264">
        <f t="shared" si="413"/>
        <v>-4.0795803714214829</v>
      </c>
      <c r="DR254" s="82">
        <f t="shared" si="912"/>
        <v>-5961.8025427010007</v>
      </c>
      <c r="DS254" s="82">
        <f t="shared" si="859"/>
        <v>-7610.7475326140002</v>
      </c>
      <c r="DT254" s="82">
        <f t="shared" si="913"/>
        <v>-1.8959742430922133</v>
      </c>
      <c r="DU254" s="264">
        <f t="shared" si="415"/>
        <v>-2.42037222621203</v>
      </c>
      <c r="DV254" s="70">
        <v>3295.8609907209998</v>
      </c>
      <c r="DW254" s="70">
        <v>3591.7593921799998</v>
      </c>
      <c r="DX254" s="223">
        <v>129.80000000000001</v>
      </c>
      <c r="DY254" s="224">
        <f t="shared" si="380"/>
        <v>3119.8414124106316</v>
      </c>
      <c r="DZ254" s="218">
        <f t="shared" si="416"/>
        <v>34264.277336927909</v>
      </c>
      <c r="EA254" s="71">
        <f t="shared" si="492"/>
        <v>2.1320699229486317E-2</v>
      </c>
      <c r="EB254" s="225">
        <f t="shared" si="381"/>
        <v>1922.29376146302</v>
      </c>
      <c r="EC254" s="219">
        <f t="shared" si="417"/>
        <v>24759.406833223275</v>
      </c>
      <c r="ED254" s="71">
        <f t="shared" si="493"/>
        <v>1.2821760434756024E-2</v>
      </c>
      <c r="EE254" s="225">
        <f t="shared" si="382"/>
        <v>6163.5255171271183</v>
      </c>
      <c r="EF254" s="219">
        <f t="shared" si="418"/>
        <v>37788.645919088231</v>
      </c>
      <c r="EG254" s="71">
        <f t="shared" si="494"/>
        <v>0.12224583161295133</v>
      </c>
      <c r="EH254" s="225">
        <f t="shared" si="383"/>
        <v>1823.014197610169</v>
      </c>
      <c r="EI254" s="219">
        <f t="shared" si="831"/>
        <v>6423.9015209134323</v>
      </c>
      <c r="EJ254" s="74">
        <f t="shared" si="832"/>
        <v>-5.6761539385517312E-2</v>
      </c>
    </row>
    <row r="255" spans="1:140">
      <c r="A255" s="72">
        <v>45292</v>
      </c>
      <c r="B255" s="87">
        <f t="shared" si="330"/>
        <v>1</v>
      </c>
      <c r="C255" t="str">
        <f t="shared" ref="C255:C266" si="914">VLOOKUP(MONTH(A255),Meses,2,0)</f>
        <v>Enero</v>
      </c>
      <c r="D255">
        <f>YEAR(A255)</f>
        <v>2024</v>
      </c>
      <c r="E255" s="65">
        <f t="shared" ref="E255:E266" si="915">VLOOKUP(D255,PIBNOMG,2,0)</f>
        <v>338236.55117402837</v>
      </c>
      <c r="F255" s="65">
        <f t="shared" si="333"/>
        <v>7282.9988636363632</v>
      </c>
      <c r="G255" s="76">
        <f>O255+AH255+AJ255+AL255</f>
        <v>3804.6259361790007</v>
      </c>
      <c r="H255" s="77">
        <f>G255/E255*100</f>
        <v>1.1248417484665805</v>
      </c>
      <c r="I255" s="14">
        <f>SUMIFS($G$3:$G255,$D$3:$D255,D255)</f>
        <v>3804.6259361790007</v>
      </c>
      <c r="J255" s="14">
        <f t="shared" si="833"/>
        <v>44586.405242480003</v>
      </c>
      <c r="K255" s="14">
        <f t="shared" si="394"/>
        <v>13.182018645743449</v>
      </c>
      <c r="L255" s="71">
        <f t="shared" ref="L255" si="916">IFERROR(I255/I243-1,0)</f>
        <v>0.20390421320682117</v>
      </c>
      <c r="M255" s="71">
        <f t="shared" ref="M255" si="917">IFERROR(G255/G243-1,0)</f>
        <v>0.20390421320682117</v>
      </c>
      <c r="N255" s="71">
        <f t="shared" ref="N255" si="918">IFERROR(J255/J243-1,0)</f>
        <v>7.8861594513988775E-2</v>
      </c>
      <c r="O255" s="77">
        <f t="shared" si="335"/>
        <v>2901.7446344780005</v>
      </c>
      <c r="P255" s="77">
        <f>O255/E255*100</f>
        <v>0.85790392091155288</v>
      </c>
      <c r="Q255" s="14">
        <f>SUMIFS($O$3:$O255,$D$3:$D255,D255)</f>
        <v>2901.7446344780005</v>
      </c>
      <c r="R255" s="78">
        <f t="shared" si="837"/>
        <v>32337.543090455998</v>
      </c>
      <c r="S255" s="71">
        <f t="shared" ref="S255" si="919">IFERROR(O255/O243-1,0)</f>
        <v>0.25410676491135153</v>
      </c>
      <c r="T255" s="71">
        <f t="shared" ref="T255" si="920">IFERROR(Q255/Q243-1,0)</f>
        <v>0.25410676491135153</v>
      </c>
      <c r="U255" s="71">
        <f t="shared" ref="U255" si="921">IFERROR(R255/R243-1,0)</f>
        <v>7.8390266115661689E-2</v>
      </c>
      <c r="V255" s="78">
        <v>1686.1264465000002</v>
      </c>
      <c r="W255" s="78">
        <f t="shared" si="840"/>
        <v>19296.133402755</v>
      </c>
      <c r="X255" s="182">
        <f t="shared" ref="X255" si="922">IFERROR(W255/W243-1,0)</f>
        <v>7.1613590259643312E-2</v>
      </c>
      <c r="Y255" s="182">
        <f t="shared" ref="Y255" si="923">IFERROR(V255/V243-1,0)</f>
        <v>0.18838811453120208</v>
      </c>
      <c r="Z255" s="78">
        <v>1184.2100673479999</v>
      </c>
      <c r="AA255" s="78">
        <f t="shared" si="843"/>
        <v>13004.966821930999</v>
      </c>
      <c r="AB255" s="182">
        <f t="shared" ref="AB255" si="924">IFERROR(AA255/AA243-1,0)</f>
        <v>8.7086898330255735E-2</v>
      </c>
      <c r="AC255" s="71">
        <f t="shared" ref="AC255" si="925">IFERROR(Z255/Z243-1,0)</f>
        <v>0.35605495213227223</v>
      </c>
      <c r="AD255" s="78">
        <v>1083.7891622949999</v>
      </c>
      <c r="AE255" s="78">
        <v>613.07240288499997</v>
      </c>
      <c r="AF255" s="71">
        <f t="shared" ref="AF255" si="926">IFERROR(AD255/AD243-1,0)</f>
        <v>0.21384177413578787</v>
      </c>
      <c r="AG255" s="71">
        <f t="shared" ref="AG255" si="927">IFERROR(AE255/AE243-1,0)</f>
        <v>0.28692623186106081</v>
      </c>
      <c r="AH255" s="77">
        <f t="shared" si="337"/>
        <v>307.65857778899999</v>
      </c>
      <c r="AI255" s="77">
        <f>AH255/E255*100</f>
        <v>9.0959589293678825E-2</v>
      </c>
      <c r="AJ255" s="77">
        <f t="shared" si="339"/>
        <v>81.670096715</v>
      </c>
      <c r="AK255" s="77">
        <f>AJ255/E255*100</f>
        <v>2.414585189906911E-2</v>
      </c>
      <c r="AL255" s="77">
        <f t="shared" si="341"/>
        <v>513.55262719699999</v>
      </c>
      <c r="AM255" s="77">
        <f t="shared" si="342"/>
        <v>70.513896378748825</v>
      </c>
      <c r="AN255" s="80">
        <v>322.63512738700001</v>
      </c>
      <c r="AO255" s="77">
        <f t="shared" si="343"/>
        <v>44.299763521576331</v>
      </c>
      <c r="AP255" s="81">
        <f>SUMIFS($AO$3:$AO255,$D$3:$D255,D255)</f>
        <v>44.299763521576331</v>
      </c>
      <c r="AQ255" s="80">
        <v>0</v>
      </c>
      <c r="AR255" s="77">
        <f t="shared" si="344"/>
        <v>0</v>
      </c>
      <c r="AS255" s="81">
        <f>SUMIFS($AR$3:$AR255,$D$3:$D255,D255)</f>
        <v>0</v>
      </c>
      <c r="AT255" s="77">
        <f>+AL255-AN255-AQ255</f>
        <v>190.91749980999998</v>
      </c>
      <c r="AU255" s="80">
        <f>AN255+AQ255</f>
        <v>322.63512738700001</v>
      </c>
      <c r="AV255" s="76">
        <f>BL255+BT255+BU255+BY255+BZ255+CA255</f>
        <v>2802.2402985750005</v>
      </c>
      <c r="AW255" s="77">
        <f>+AV255/E255*100</f>
        <v>0.82848535702257708</v>
      </c>
      <c r="AX255" s="77">
        <f>SUMIFS($AV$3:$AV255,$D$3:$D255,D255)</f>
        <v>2802.2402985750005</v>
      </c>
      <c r="AY255" s="78">
        <f t="shared" si="847"/>
        <v>48207.723730370009</v>
      </c>
      <c r="AZ255" s="67">
        <f t="shared" si="398"/>
        <v>14.252665350045604</v>
      </c>
      <c r="BA255" s="263">
        <f t="shared" si="348"/>
        <v>2674.2446948890006</v>
      </c>
      <c r="BB255" s="263">
        <f t="shared" si="349"/>
        <v>0.79064331918198194</v>
      </c>
      <c r="BC255" s="263">
        <f t="shared" si="399"/>
        <v>45153.066526154005</v>
      </c>
      <c r="BD255" s="262">
        <f t="shared" si="400"/>
        <v>13.349552663491416</v>
      </c>
      <c r="BE255" s="261">
        <f t="shared" si="350"/>
        <v>2611.5491690860008</v>
      </c>
      <c r="BF255" s="261">
        <f t="shared" si="351"/>
        <v>0.77210731957301537</v>
      </c>
      <c r="BG255" s="260">
        <f t="shared" si="401"/>
        <v>40167.230234141003</v>
      </c>
      <c r="BH255" s="260">
        <f t="shared" si="402"/>
        <v>11.875484803377827</v>
      </c>
      <c r="BI255" s="71">
        <f t="shared" ref="BI255" si="928">IFERROR(AV255/AV243-1,0)</f>
        <v>-9.6095318276738451E-2</v>
      </c>
      <c r="BJ255" s="71">
        <f t="shared" ref="BJ255" si="929">IFERROR(AX255/AX243-1,0)</f>
        <v>-9.6095318276738451E-2</v>
      </c>
      <c r="BK255" s="71">
        <f t="shared" ref="BK255" si="930">IFERROR(AY255/AY243-1,0)</f>
        <v>0.14864743189399388</v>
      </c>
      <c r="BL255" s="67">
        <f t="shared" si="352"/>
        <v>1568.6311892110004</v>
      </c>
      <c r="BM255" s="14">
        <f>SUMIFS($BL$3:$BL255,$D$3:$D255,D255)</f>
        <v>1568.6311892110004</v>
      </c>
      <c r="BN255" s="78">
        <f t="shared" si="850"/>
        <v>20657.868013086998</v>
      </c>
      <c r="BO255" s="71">
        <f t="shared" ref="BO255" si="931">IFERROR(BL255/BL243-1,0)</f>
        <v>9.3617137523777094E-2</v>
      </c>
      <c r="BP255" s="71">
        <f t="shared" ref="BP255" si="932">IFERROR(BM255/BM243-1,0)</f>
        <v>9.3617137523777094E-2</v>
      </c>
      <c r="BQ255" s="71">
        <f t="shared" ref="BQ255" si="933">IFERROR(BN255/BN243-1,0)</f>
        <v>8.4468475149697353E-2</v>
      </c>
      <c r="BR255" s="80">
        <v>1138.304792485</v>
      </c>
      <c r="BS255" s="77">
        <f>+BL255-BR255</f>
        <v>430.32639672600044</v>
      </c>
      <c r="BT255" s="67">
        <f t="shared" si="353"/>
        <v>109.21063335299999</v>
      </c>
      <c r="BU255" s="67">
        <f t="shared" si="354"/>
        <v>62.695525802999995</v>
      </c>
      <c r="BV255" s="77">
        <f t="shared" si="355"/>
        <v>8.6084766696910417</v>
      </c>
      <c r="BW255" s="77">
        <f>(BU255/E255)*100</f>
        <v>1.8535999608966593E-2</v>
      </c>
      <c r="BX255" s="77">
        <f t="shared" si="405"/>
        <v>4985.8362920130003</v>
      </c>
      <c r="BY255" s="67">
        <f t="shared" si="357"/>
        <v>370.640668844</v>
      </c>
      <c r="BZ255" s="67">
        <f t="shared" si="358"/>
        <v>681.90167386099995</v>
      </c>
      <c r="CA255" s="67">
        <f t="shared" si="359"/>
        <v>9.1606075030000014</v>
      </c>
      <c r="CB255" s="76">
        <f>G255-AV255</f>
        <v>1002.3856376040003</v>
      </c>
      <c r="CC255" s="76">
        <f>SUMIFS($CB$3:$CB255,$D$3:$D255,D255)</f>
        <v>1002.3856376040003</v>
      </c>
      <c r="CD255" s="76">
        <f t="shared" si="852"/>
        <v>-3621.3184878900001</v>
      </c>
      <c r="CE255" s="73">
        <f t="shared" ref="CE255" si="934">IFERROR(CB255/CB243-1,0)</f>
        <v>15.681539001879141</v>
      </c>
      <c r="CF255" s="73">
        <f t="shared" ref="CF255" si="935">IFERROR(CC255/CC243-1,0)</f>
        <v>15.681539001879141</v>
      </c>
      <c r="CG255" s="73">
        <f t="shared" ref="CG255" si="936">IFERROR(CD255/CD243-1,0)</f>
        <v>4.6419940627818592</v>
      </c>
      <c r="CH255" s="78">
        <f t="shared" si="361"/>
        <v>137.63363916049198</v>
      </c>
      <c r="CI255" s="78">
        <f>CB255/E255*100</f>
        <v>0.29635639144400339</v>
      </c>
      <c r="CJ255" s="14">
        <f t="shared" si="406"/>
        <v>-493.62378270876468</v>
      </c>
      <c r="CK255" s="264">
        <f t="shared" si="407"/>
        <v>-1.070646704302153</v>
      </c>
      <c r="CL255" s="82">
        <f>CB255+BU255</f>
        <v>1065.0811634070003</v>
      </c>
      <c r="CM255" s="82">
        <f>(CL255/E255)*100</f>
        <v>0.31489239105297001</v>
      </c>
      <c r="CN255" s="40">
        <f t="shared" si="365"/>
        <v>37.041825209999999</v>
      </c>
      <c r="CO255" s="40">
        <f>SUMIFS($CN$3:$CN255,$D$3:$D255,D255)</f>
        <v>37.041825209999999</v>
      </c>
      <c r="CP255" s="76">
        <f t="shared" si="854"/>
        <v>7941.1911932939993</v>
      </c>
      <c r="CQ255" s="73">
        <f t="shared" ref="CQ255" si="937">IFERROR(CN255/CN243-1,0)</f>
        <v>-0.89718776317128424</v>
      </c>
      <c r="CR255" s="73">
        <f t="shared" ref="CR255" si="938">IFERROR(CO255/CO243-1,0)</f>
        <v>-0.89718776317128424</v>
      </c>
      <c r="CS255" s="73">
        <f t="shared" ref="CS255" si="939">IFERROR(CP255/CP243-1,0)</f>
        <v>-7.5449712795768842E-2</v>
      </c>
      <c r="CT255" s="76">
        <f t="shared" si="366"/>
        <v>5.0860676904603013</v>
      </c>
      <c r="CU255" s="76">
        <f>(CN255/E255)*100</f>
        <v>1.0951455447800306E-2</v>
      </c>
      <c r="CV255" s="76">
        <f>(CO255/E255)*100</f>
        <v>1.0951455447800306E-2</v>
      </c>
      <c r="CW255" s="40">
        <f t="shared" si="409"/>
        <v>1087.9561495851285</v>
      </c>
      <c r="CX255" s="267">
        <f t="shared" si="410"/>
        <v>2.3478217140429991</v>
      </c>
      <c r="CY255" s="80">
        <v>0</v>
      </c>
      <c r="CZ255" s="77">
        <f t="shared" si="369"/>
        <v>0</v>
      </c>
      <c r="DA255" s="67">
        <f t="shared" si="411"/>
        <v>867.89565939354156</v>
      </c>
      <c r="DB255" s="80">
        <v>0</v>
      </c>
      <c r="DC255" s="77">
        <f t="shared" si="370"/>
        <v>0</v>
      </c>
      <c r="DD255" s="77">
        <f>+CN255-CY255</f>
        <v>37.041825209999999</v>
      </c>
      <c r="DE255" s="77">
        <f t="shared" si="372"/>
        <v>5.0860676904603013</v>
      </c>
      <c r="DF255" s="82">
        <f>AV255+CN255</f>
        <v>2839.2821237850003</v>
      </c>
      <c r="DG255" s="82">
        <f>(DF255/E255)*100</f>
        <v>0.83943681247037727</v>
      </c>
      <c r="DH255" s="76">
        <f>CB255-CN255</f>
        <v>965.34381239400034</v>
      </c>
      <c r="DI255" s="76">
        <f>SUMIFS($DH$3:$DH255,$D$3:$D255,D255)</f>
        <v>965.34381239400034</v>
      </c>
      <c r="DJ255" s="76">
        <f t="shared" si="856"/>
        <v>-11562.509681184001</v>
      </c>
      <c r="DK255" s="76">
        <f t="shared" si="376"/>
        <v>132.54757147003167</v>
      </c>
      <c r="DL255" s="76">
        <f t="shared" si="857"/>
        <v>-1581.5799322938935</v>
      </c>
      <c r="DM255" s="73">
        <f t="shared" ref="DM255" si="940">IFERROR(DH255/DH243-1,0)</f>
        <v>-4.2157049819851657</v>
      </c>
      <c r="DN255" s="73">
        <f t="shared" ref="DN255" si="941">IFERROR(DI255/DI243-1,0)</f>
        <v>-4.2157049819851657</v>
      </c>
      <c r="DO255" s="73">
        <f t="shared" ref="DO255" si="942">IFERROR(DJ255/DJ243-1,0)</f>
        <v>0.2525605679687164</v>
      </c>
      <c r="DP255" s="77">
        <f>+DH255/E255*100</f>
        <v>0.28540493599620309</v>
      </c>
      <c r="DQ255" s="264">
        <f t="shared" si="413"/>
        <v>-3.418468418345153</v>
      </c>
      <c r="DR255" s="82">
        <f>DH255+BU255</f>
        <v>1028.0393381970002</v>
      </c>
      <c r="DS255" s="82">
        <f t="shared" si="859"/>
        <v>-6576.673389171001</v>
      </c>
      <c r="DT255" s="82">
        <f>(DR255/E255)*100</f>
        <v>0.3039409356051696</v>
      </c>
      <c r="DU255" s="264">
        <f t="shared" si="415"/>
        <v>-1.9444005582315651</v>
      </c>
      <c r="DV255" s="250">
        <v>1543.126492307</v>
      </c>
      <c r="DW255" s="250">
        <v>1693.2996521800001</v>
      </c>
      <c r="DX255" s="223">
        <v>131</v>
      </c>
      <c r="DY255" s="224">
        <f t="shared" si="380"/>
        <v>2904.2946077702295</v>
      </c>
      <c r="DZ255" s="218">
        <f t="shared" si="416"/>
        <v>34674.302221957805</v>
      </c>
      <c r="EA255" s="71">
        <f t="shared" si="492"/>
        <v>3.4173565421873109E-2</v>
      </c>
      <c r="EB255" s="225">
        <f t="shared" si="381"/>
        <v>2215.0722400595423</v>
      </c>
      <c r="EC255" s="219">
        <f t="shared" si="417"/>
        <v>25148.280224533017</v>
      </c>
      <c r="ED255" s="71">
        <f t="shared" si="493"/>
        <v>3.3867697505226557E-2</v>
      </c>
      <c r="EE255" s="225">
        <f t="shared" si="382"/>
        <v>2139.1147317366413</v>
      </c>
      <c r="EF255" s="219">
        <f t="shared" si="418"/>
        <v>37480.917540530478</v>
      </c>
      <c r="EG255" s="71">
        <f t="shared" si="494"/>
        <v>0.10175740092617791</v>
      </c>
      <c r="EH255" s="225">
        <f t="shared" si="383"/>
        <v>28.276202450381678</v>
      </c>
      <c r="EI255" s="219">
        <f t="shared" si="831"/>
        <v>6167.8161193874921</v>
      </c>
      <c r="EJ255" s="74">
        <f t="shared" si="832"/>
        <v>-0.11468788604164559</v>
      </c>
    </row>
    <row r="256" spans="1:140">
      <c r="A256" s="66">
        <v>45323</v>
      </c>
      <c r="B256" s="190">
        <f t="shared" si="330"/>
        <v>2</v>
      </c>
      <c r="C256" t="str">
        <f t="shared" si="914"/>
        <v>Febrero</v>
      </c>
      <c r="D256">
        <f t="shared" ref="D256:D266" si="943">YEAR(A256)</f>
        <v>2024</v>
      </c>
      <c r="E256" s="65">
        <f t="shared" si="915"/>
        <v>338236.55117402837</v>
      </c>
      <c r="F256" s="65">
        <f t="shared" si="333"/>
        <v>7285.0480952380958</v>
      </c>
      <c r="G256" s="76">
        <f t="shared" ref="G256:G266" si="944">O256+AH256+AJ256+AL256</f>
        <v>3209.7257207530001</v>
      </c>
      <c r="H256" s="77">
        <f t="shared" ref="H256:H266" si="945">G256/E256*100</f>
        <v>0.9489588601858534</v>
      </c>
      <c r="I256" s="14">
        <f>SUMIFS($G$3:$G256,$D$3:$D256,D256)</f>
        <v>7014.3516569320009</v>
      </c>
      <c r="J256" s="14">
        <f t="shared" si="833"/>
        <v>45070.762042180999</v>
      </c>
      <c r="K256" s="14">
        <f t="shared" si="394"/>
        <v>13.325219254317473</v>
      </c>
      <c r="L256" s="71">
        <f t="shared" ref="L256:L266" si="946">IFERROR(I256/I244-1,0)</f>
        <v>0.19178016453667168</v>
      </c>
      <c r="M256" s="71">
        <f t="shared" ref="M256:M266" si="947">IFERROR(G256/G244-1,0)</f>
        <v>0.17772155393701228</v>
      </c>
      <c r="N256" s="71">
        <f t="shared" ref="N256:N266" si="948">IFERROR(J256/J244-1,0)</f>
        <v>9.8386785163536716E-2</v>
      </c>
      <c r="O256" s="77">
        <f t="shared" si="335"/>
        <v>2370.0602069780002</v>
      </c>
      <c r="P256" s="77">
        <f t="shared" ref="P256:P266" si="949">O256/E256*100</f>
        <v>0.70071084829580244</v>
      </c>
      <c r="Q256" s="14">
        <f>SUMIFS($O$3:$O256,$D$3:$D256,D256)</f>
        <v>5271.8048414560008</v>
      </c>
      <c r="R256" s="78">
        <f t="shared" si="837"/>
        <v>32825.275226867001</v>
      </c>
      <c r="S256" s="71">
        <f t="shared" ref="S256:S266" si="950">IFERROR(O256/O244-1,0)</f>
        <v>0.25911112097695299</v>
      </c>
      <c r="T256" s="71">
        <f t="shared" ref="T256:T266" si="951">IFERROR(Q256/Q244-1,0)</f>
        <v>0.2563516567115911</v>
      </c>
      <c r="U256" s="71">
        <f t="shared" ref="U256:U266" si="952">IFERROR(R256/R244-1,0)</f>
        <v>9.5057231974303047E-2</v>
      </c>
      <c r="V256" s="78">
        <v>1298.4288476599997</v>
      </c>
      <c r="W256" s="78">
        <f t="shared" si="840"/>
        <v>19547.618607184002</v>
      </c>
      <c r="X256" s="182">
        <f t="shared" ref="X256:X266" si="953">IFERROR(W256/W244-1,0)</f>
        <v>8.1234724064788599E-2</v>
      </c>
      <c r="Y256" s="182">
        <f t="shared" ref="Y256:Y266" si="954">IFERROR(V256/V244-1,0)</f>
        <v>0.24020892247159065</v>
      </c>
      <c r="Z256" s="78">
        <v>1079.7689661470001</v>
      </c>
      <c r="AA256" s="78">
        <f t="shared" si="843"/>
        <v>13231.804502253999</v>
      </c>
      <c r="AB256" s="182">
        <f t="shared" ref="AB256:AB266" si="955">IFERROR(AA256/AA244-1,0)</f>
        <v>0.11643334366265834</v>
      </c>
      <c r="AC256" s="71">
        <f t="shared" ref="AC256:AC266" si="956">IFERROR(Z256/Z244-1,0)</f>
        <v>0.26595070915221131</v>
      </c>
      <c r="AD256" s="78">
        <v>919.92736212099999</v>
      </c>
      <c r="AE256" s="78">
        <v>562.54143994399999</v>
      </c>
      <c r="AF256" s="71">
        <f t="shared" ref="AF256:AF266" si="957">IFERROR(AD256/AD244-1,0)</f>
        <v>0.23623983492854794</v>
      </c>
      <c r="AG256" s="71">
        <f t="shared" ref="AG256:AG266" si="958">IFERROR(AE256/AE244-1,0)</f>
        <v>0.19000415210805333</v>
      </c>
      <c r="AH256" s="77">
        <f t="shared" si="337"/>
        <v>270.59006107299996</v>
      </c>
      <c r="AI256" s="77">
        <f t="shared" ref="AI256:AI266" si="959">AH256/E256*100</f>
        <v>8.0000242473432986E-2</v>
      </c>
      <c r="AJ256" s="77">
        <f t="shared" si="339"/>
        <v>101.03874689</v>
      </c>
      <c r="AK256" s="77">
        <f t="shared" ref="AK256:AK266" si="960">AJ256/E256*100</f>
        <v>2.9872214146960677E-2</v>
      </c>
      <c r="AL256" s="77">
        <f t="shared" si="341"/>
        <v>468.03670581200004</v>
      </c>
      <c r="AM256" s="77">
        <f t="shared" si="342"/>
        <v>64.246206709044827</v>
      </c>
      <c r="AN256" s="80">
        <v>324.82833221200002</v>
      </c>
      <c r="AO256" s="77">
        <f t="shared" si="343"/>
        <v>44.588357958038124</v>
      </c>
      <c r="AP256" s="81">
        <f>SUMIFS($AO$3:$AO256,$D$3:$D256,D256)</f>
        <v>88.888121479614455</v>
      </c>
      <c r="AQ256" s="80">
        <v>0</v>
      </c>
      <c r="AR256" s="77">
        <f t="shared" si="344"/>
        <v>0</v>
      </c>
      <c r="AS256" s="81">
        <f>SUMIFS($AR$3:$AR256,$D$3:$D256,D256)</f>
        <v>0</v>
      </c>
      <c r="AT256" s="77">
        <f t="shared" ref="AT256:AT266" si="961">+AL256-AN256-AQ256</f>
        <v>143.20837360000002</v>
      </c>
      <c r="AU256" s="80">
        <f t="shared" ref="AU256:AU266" si="962">AN256+AQ256</f>
        <v>324.82833221200002</v>
      </c>
      <c r="AV256" s="76">
        <f t="shared" ref="AV256:AV266" si="963">BL256+BT256+BU256+BY256+BZ256+CA256</f>
        <v>3801.3535964629996</v>
      </c>
      <c r="AW256" s="77">
        <f t="shared" ref="AW256:AW266" si="964">+AV256/E256*100</f>
        <v>1.1238742777113817</v>
      </c>
      <c r="AX256" s="77">
        <f>SUMIFS($AV$3:$AV256,$D$3:$D256,D256)</f>
        <v>6603.5938950380005</v>
      </c>
      <c r="AY256" s="78">
        <f t="shared" si="847"/>
        <v>48789.910861641001</v>
      </c>
      <c r="AZ256" s="67">
        <f t="shared" si="398"/>
        <v>14.424789601327792</v>
      </c>
      <c r="BA256" s="263">
        <f t="shared" si="348"/>
        <v>3609.0172354829997</v>
      </c>
      <c r="BB256" s="263">
        <f t="shared" si="349"/>
        <v>1.0670098258026821</v>
      </c>
      <c r="BC256" s="263">
        <f t="shared" si="399"/>
        <v>45692.844126209995</v>
      </c>
      <c r="BD256" s="262">
        <f t="shared" si="400"/>
        <v>13.509138491274486</v>
      </c>
      <c r="BE256" s="261">
        <f t="shared" si="350"/>
        <v>3084.7871149109997</v>
      </c>
      <c r="BF256" s="261">
        <f t="shared" si="351"/>
        <v>0.91202062704448073</v>
      </c>
      <c r="BG256" s="260">
        <f t="shared" si="401"/>
        <v>40223.281546456994</v>
      </c>
      <c r="BH256" s="260">
        <f t="shared" si="402"/>
        <v>11.892056434126022</v>
      </c>
      <c r="BI256" s="71">
        <f t="shared" ref="BI256:BI266" si="965">IFERROR(AV256/AV244-1,0)</f>
        <v>0.1808502721328753</v>
      </c>
      <c r="BJ256" s="71">
        <f t="shared" ref="BJ256:BJ266" si="966">IFERROR(AX256/AX244-1,0)</f>
        <v>4.4985434854961426E-2</v>
      </c>
      <c r="BK256" s="71">
        <f t="shared" ref="BK256:BK266" si="967">IFERROR(AY256/AY244-1,0)</f>
        <v>0.15397588748428603</v>
      </c>
      <c r="BL256" s="67">
        <f t="shared" si="352"/>
        <v>1672.8317857869999</v>
      </c>
      <c r="BM256" s="14">
        <f>SUMIFS($BL$3:$BL256,$D$3:$D256,D256)</f>
        <v>3241.4629749980004</v>
      </c>
      <c r="BN256" s="78">
        <f t="shared" si="850"/>
        <v>20770.152521101998</v>
      </c>
      <c r="BO256" s="71">
        <f t="shared" ref="BO256:BO266" si="968">IFERROR(BL256/BL244-1,0)</f>
        <v>7.1952006590475959E-2</v>
      </c>
      <c r="BP256" s="71">
        <f t="shared" ref="BP256:BP266" si="969">IFERROR(BM256/BM244-1,0)</f>
        <v>8.232812056675276E-2</v>
      </c>
      <c r="BQ256" s="71">
        <f t="shared" ref="BQ256:BQ266" si="970">IFERROR(BN256/BN244-1,0)</f>
        <v>8.3967067096992531E-2</v>
      </c>
      <c r="BR256" s="80">
        <v>1190.039229298</v>
      </c>
      <c r="BS256" s="77">
        <f t="shared" ref="BS256:BS266" si="971">+BL256-BR256</f>
        <v>482.79255648899994</v>
      </c>
      <c r="BT256" s="67">
        <f t="shared" si="353"/>
        <v>368.86796318399996</v>
      </c>
      <c r="BU256" s="67">
        <f t="shared" si="354"/>
        <v>524.23012057200003</v>
      </c>
      <c r="BV256" s="77">
        <f t="shared" si="355"/>
        <v>71.959733651541086</v>
      </c>
      <c r="BW256" s="77">
        <f t="shared" ref="BW256:BW266" si="972">(BU256/E256)*100</f>
        <v>0.15498919875820127</v>
      </c>
      <c r="BX256" s="77">
        <f t="shared" si="405"/>
        <v>5469.562579753001</v>
      </c>
      <c r="BY256" s="67">
        <f t="shared" si="357"/>
        <v>360.22253671300001</v>
      </c>
      <c r="BZ256" s="67">
        <f t="shared" si="358"/>
        <v>754.40971622400002</v>
      </c>
      <c r="CA256" s="67">
        <f t="shared" si="359"/>
        <v>120.791473983</v>
      </c>
      <c r="CB256" s="76">
        <f t="shared" ref="CB256:CB266" si="973">G256-AV256</f>
        <v>-591.62787570999944</v>
      </c>
      <c r="CC256" s="76">
        <f>SUMIFS($CB$3:$CB256,$D$3:$D256,D256)</f>
        <v>410.75776189400085</v>
      </c>
      <c r="CD256" s="76">
        <f t="shared" ref="CD256:CD280" si="974">SUM(CB245:CB256)</f>
        <v>-3719.1488194599992</v>
      </c>
      <c r="CE256" s="73">
        <f t="shared" ref="CE256:CE266" si="975">IFERROR(CB256/CB244-1,0)</f>
        <v>0.19811830320132784</v>
      </c>
      <c r="CF256" s="73">
        <f t="shared" ref="CF256:CF266" si="976">IFERROR(CC256/CC244-1,0)</f>
        <v>-1.9470836071916504</v>
      </c>
      <c r="CG256" s="73">
        <f t="shared" ref="CG256:CG266" si="977">IFERROR(CD256/CD244-1,0)</f>
        <v>1.9843020035130379</v>
      </c>
      <c r="CH256" s="78">
        <f t="shared" si="361"/>
        <v>-81.211251864859989</v>
      </c>
      <c r="CI256" s="78">
        <f t="shared" ref="CI256:CI266" si="978">CB256/E256*100</f>
        <v>-0.17491541752552847</v>
      </c>
      <c r="CJ256" s="14">
        <f t="shared" ref="CJ256:CJ280" si="979">SUM(CH245:CH256)</f>
        <v>-507.11785938269333</v>
      </c>
      <c r="CK256" s="264">
        <f t="shared" si="407"/>
        <v>-1.0995703470103191</v>
      </c>
      <c r="CL256" s="82">
        <f t="shared" ref="CL256:CL266" si="980">CB256+BU256</f>
        <v>-67.397755137999411</v>
      </c>
      <c r="CM256" s="82">
        <f t="shared" ref="CM256:CM266" si="981">(CL256/E256)*100</f>
        <v>-1.9926218767327173E-2</v>
      </c>
      <c r="CN256" s="40">
        <f t="shared" si="365"/>
        <v>184.82380115500004</v>
      </c>
      <c r="CO256" s="40">
        <f>SUMIFS($CN$3:$CN256,$D$3:$D256,D256)</f>
        <v>221.86562636500003</v>
      </c>
      <c r="CP256" s="76">
        <f t="shared" ref="CP256:CP280" si="982">SUM(CN245:CN256)</f>
        <v>7590.5398619670004</v>
      </c>
      <c r="CQ256" s="73">
        <f t="shared" ref="CQ256:CQ266" si="983">IFERROR(CN256/CN244-1,0)</f>
        <v>-0.65484148573190204</v>
      </c>
      <c r="CR256" s="73">
        <f t="shared" ref="CR256:CR266" si="984">IFERROR(CO256/CO244-1,0)</f>
        <v>-0.75231612467561426</v>
      </c>
      <c r="CS256" s="73">
        <f t="shared" ref="CS256:CS266" si="985">IFERROR(CP256/CP244-1,0)</f>
        <v>-9.8552988178392309E-2</v>
      </c>
      <c r="CT256" s="76">
        <f t="shared" si="366"/>
        <v>25.370292514034457</v>
      </c>
      <c r="CU256" s="76">
        <f t="shared" ref="CU256:CU266" si="986">(CN256/E256)*100</f>
        <v>5.4643355519523706E-2</v>
      </c>
      <c r="CV256" s="76">
        <f t="shared" ref="CV256:CV266" si="987">(CO256/E256)*100</f>
        <v>6.5594810967324002E-2</v>
      </c>
      <c r="CW256" s="40">
        <f t="shared" si="409"/>
        <v>1039.8937898168945</v>
      </c>
      <c r="CX256" s="267">
        <f t="shared" si="410"/>
        <v>2.2441512709433762</v>
      </c>
      <c r="CY256" s="80">
        <v>127.433595526</v>
      </c>
      <c r="CZ256" s="77">
        <f t="shared" si="369"/>
        <v>17.492485136686682</v>
      </c>
      <c r="DA256" s="67">
        <f t="shared" si="411"/>
        <v>818.99254791984254</v>
      </c>
      <c r="DB256" s="80">
        <v>64.556258688</v>
      </c>
      <c r="DC256" s="77">
        <f t="shared" si="370"/>
        <v>8.8614732317549816</v>
      </c>
      <c r="DD256" s="77">
        <f t="shared" ref="DD256:DD266" si="988">+CN256-CY256</f>
        <v>57.390205629000036</v>
      </c>
      <c r="DE256" s="77">
        <f t="shared" si="372"/>
        <v>7.8778073773477759</v>
      </c>
      <c r="DF256" s="82">
        <f t="shared" ref="DF256:DF266" si="989">AV256+CN256</f>
        <v>3986.1773976179998</v>
      </c>
      <c r="DG256" s="82">
        <f t="shared" ref="DG256:DG266" si="990">(DF256/E256)*100</f>
        <v>1.1785176332309055</v>
      </c>
      <c r="DH256" s="76">
        <f t="shared" ref="DH256:DH266" si="991">CB256-CN256</f>
        <v>-776.45167686499951</v>
      </c>
      <c r="DI256" s="76">
        <f>SUMIFS($DH$3:$DH256,$D$3:$D256,D256)</f>
        <v>188.89213552900083</v>
      </c>
      <c r="DJ256" s="76">
        <f t="shared" ref="DJ256:DJ280" si="992">SUM(DH245:DH256)</f>
        <v>-11309.688681427</v>
      </c>
      <c r="DK256" s="76">
        <f t="shared" si="376"/>
        <v>-106.58154437889443</v>
      </c>
      <c r="DL256" s="76">
        <f t="shared" ref="DL256:DL280" si="993">SUM(DK245:DK256)</f>
        <v>-1547.0116491995877</v>
      </c>
      <c r="DM256" s="73">
        <f t="shared" ref="DM256:DM266" si="994">IFERROR(DH256/DH244-1,0)</f>
        <v>-0.24563073080569964</v>
      </c>
      <c r="DN256" s="73">
        <f t="shared" ref="DN256:DN266" si="995">IFERROR(DI256/DI244-1,0)</f>
        <v>-1.1420808543541385</v>
      </c>
      <c r="DO256" s="73">
        <f t="shared" ref="DO256:DO266" si="996">IFERROR(DJ256/DJ244-1,0)</f>
        <v>0.16997194655783798</v>
      </c>
      <c r="DP256" s="77">
        <f t="shared" ref="DP256:DP266" si="997">+DH256/E256*100</f>
        <v>-0.22955877304505218</v>
      </c>
      <c r="DQ256" s="264">
        <f t="shared" si="413"/>
        <v>-3.3437216179536953</v>
      </c>
      <c r="DR256" s="82">
        <f t="shared" ref="DR256:DR266" si="998">DH256+BU256</f>
        <v>-252.22155629299948</v>
      </c>
      <c r="DS256" s="82">
        <f t="shared" ref="DS256:DS280" si="999">SUM(DR245:DR256)</f>
        <v>-5840.1261016740009</v>
      </c>
      <c r="DT256" s="82">
        <f t="shared" ref="DT256:DT266" si="1000">(DR256/E256)*100</f>
        <v>-7.4569574286850876E-2</v>
      </c>
      <c r="DU256" s="264">
        <f t="shared" si="415"/>
        <v>-1.7266395608052301</v>
      </c>
      <c r="DV256" s="250">
        <v>1763.2092971229999</v>
      </c>
      <c r="DW256" s="250">
        <v>1917.7402023059999</v>
      </c>
      <c r="DX256" s="223">
        <v>131</v>
      </c>
      <c r="DY256" s="224">
        <f t="shared" si="380"/>
        <v>2450.1723059183205</v>
      </c>
      <c r="DZ256" s="218">
        <f t="shared" ref="DZ256:DZ278" si="1001">SUM(DY245:DY256)</f>
        <v>34983.57199759176</v>
      </c>
      <c r="EA256" s="71">
        <f t="shared" si="492"/>
        <v>5.5803876369482586E-2</v>
      </c>
      <c r="EB256" s="225">
        <f t="shared" si="381"/>
        <v>1809.2062648687026</v>
      </c>
      <c r="EC256" s="219">
        <f t="shared" ref="EC256:EC278" si="1002">SUM(EB245:EB256)</f>
        <v>25478.831288642094</v>
      </c>
      <c r="ED256" s="71">
        <f t="shared" si="493"/>
        <v>5.2260906099997673E-2</v>
      </c>
      <c r="EE256" s="225">
        <f t="shared" si="382"/>
        <v>2901.7966385213736</v>
      </c>
      <c r="EF256" s="219">
        <f t="shared" ref="EF256:EF280" si="1003">SUM(EE245:EE256)</f>
        <v>37853.910985656723</v>
      </c>
      <c r="EG256" s="71">
        <f t="shared" si="494"/>
        <v>0.10989044511422263</v>
      </c>
      <c r="EH256" s="225">
        <f t="shared" si="383"/>
        <v>141.08687111068704</v>
      </c>
      <c r="EI256" s="219">
        <f t="shared" ref="EI256:EI278" si="1004">SUM(EH245:EH256)</f>
        <v>5888.2626664746122</v>
      </c>
      <c r="EJ256" s="74">
        <f t="shared" ref="EJ256:EJ278" si="1005">EI256/EI244-1</f>
        <v>-0.13358109239724614</v>
      </c>
    </row>
    <row r="257" spans="1:140">
      <c r="A257" s="66">
        <v>45352</v>
      </c>
      <c r="B257" s="190">
        <f t="shared" si="330"/>
        <v>3</v>
      </c>
      <c r="C257" t="str">
        <f t="shared" si="914"/>
        <v>Marzo</v>
      </c>
      <c r="D257">
        <f t="shared" si="943"/>
        <v>2024</v>
      </c>
      <c r="E257" s="65">
        <f t="shared" si="915"/>
        <v>338236.55117402837</v>
      </c>
      <c r="F257" s="65">
        <f t="shared" si="333"/>
        <v>7317.5874999999996</v>
      </c>
      <c r="G257" s="76">
        <f t="shared" si="944"/>
        <v>3438.5597139500001</v>
      </c>
      <c r="H257" s="77">
        <f t="shared" si="945"/>
        <v>1.0166138762988992</v>
      </c>
      <c r="I257" s="14">
        <f>SUMIFS($G$3:$G257,$D$3:$D257,D257)</f>
        <v>10452.911370882</v>
      </c>
      <c r="J257" s="14">
        <f t="shared" si="833"/>
        <v>44845.630694220999</v>
      </c>
      <c r="K257" s="14">
        <f t="shared" si="394"/>
        <v>13.25865892924954</v>
      </c>
      <c r="L257" s="71">
        <f t="shared" si="946"/>
        <v>9.462595955147135E-2</v>
      </c>
      <c r="M257" s="71">
        <f t="shared" si="947"/>
        <v>-6.1449326418541395E-2</v>
      </c>
      <c r="N257" s="71">
        <f t="shared" si="948"/>
        <v>8.239411996868351E-2</v>
      </c>
      <c r="O257" s="77">
        <f t="shared" si="335"/>
        <v>2680.8021049700001</v>
      </c>
      <c r="P257" s="77">
        <f t="shared" si="949"/>
        <v>0.79258202452244209</v>
      </c>
      <c r="Q257" s="14">
        <f>SUMIFS($O$3:$O257,$D$3:$D257,D257)</f>
        <v>7952.6069464260008</v>
      </c>
      <c r="R257" s="78">
        <f t="shared" si="837"/>
        <v>32964.395711881996</v>
      </c>
      <c r="S257" s="71">
        <f t="shared" si="950"/>
        <v>5.4735606506633561E-2</v>
      </c>
      <c r="T257" s="71">
        <f t="shared" si="951"/>
        <v>0.18029663387467987</v>
      </c>
      <c r="U257" s="71">
        <f t="shared" si="952"/>
        <v>8.919439231477666E-2</v>
      </c>
      <c r="V257" s="78">
        <v>1695.8316481589998</v>
      </c>
      <c r="W257" s="78">
        <f t="shared" si="840"/>
        <v>19790.488689399004</v>
      </c>
      <c r="X257" s="182">
        <f t="shared" si="953"/>
        <v>8.4691146958119745E-2</v>
      </c>
      <c r="Y257" s="182">
        <f t="shared" si="954"/>
        <v>0.16715520073458046</v>
      </c>
      <c r="Z257" s="78">
        <v>1083.3977418080001</v>
      </c>
      <c r="AA257" s="78">
        <f t="shared" si="843"/>
        <v>13261.208342516</v>
      </c>
      <c r="AB257" s="182">
        <f t="shared" si="955"/>
        <v>0.10845118907947371</v>
      </c>
      <c r="AC257" s="71">
        <f t="shared" si="956"/>
        <v>2.789754306820047E-2</v>
      </c>
      <c r="AD257" s="78">
        <v>908.92091818000006</v>
      </c>
      <c r="AE257" s="78">
        <v>549.85459924500003</v>
      </c>
      <c r="AF257" s="71">
        <f t="shared" si="957"/>
        <v>0.18722608271775143</v>
      </c>
      <c r="AG257" s="71">
        <f t="shared" si="958"/>
        <v>-2.5282799056627114E-2</v>
      </c>
      <c r="AH257" s="77">
        <f t="shared" si="337"/>
        <v>260.42185997299998</v>
      </c>
      <c r="AI257" s="77">
        <f t="shared" si="959"/>
        <v>7.6994002886166063E-2</v>
      </c>
      <c r="AJ257" s="77">
        <f t="shared" si="339"/>
        <v>75.467958120999995</v>
      </c>
      <c r="AK257" s="77">
        <f t="shared" si="960"/>
        <v>2.2312182955700276E-2</v>
      </c>
      <c r="AL257" s="77">
        <f t="shared" si="341"/>
        <v>421.86779088600002</v>
      </c>
      <c r="AM257" s="77">
        <f t="shared" si="342"/>
        <v>57.651212354618245</v>
      </c>
      <c r="AN257" s="80">
        <v>288.53627644400001</v>
      </c>
      <c r="AO257" s="77">
        <f t="shared" si="343"/>
        <v>39.430519477081759</v>
      </c>
      <c r="AP257" s="81">
        <f>SUMIFS($AO$3:$AO257,$D$3:$D257,D257)</f>
        <v>128.31864095669621</v>
      </c>
      <c r="AQ257" s="80">
        <v>0</v>
      </c>
      <c r="AR257" s="77">
        <f t="shared" si="344"/>
        <v>0</v>
      </c>
      <c r="AS257" s="81">
        <f>SUMIFS($AR$3:$AR257,$D$3:$D257,D257)</f>
        <v>0</v>
      </c>
      <c r="AT257" s="77">
        <f t="shared" si="961"/>
        <v>133.33151444200001</v>
      </c>
      <c r="AU257" s="80">
        <f t="shared" si="962"/>
        <v>288.53627644400001</v>
      </c>
      <c r="AV257" s="76">
        <f t="shared" si="963"/>
        <v>5138.3415922779996</v>
      </c>
      <c r="AW257" s="77">
        <f t="shared" si="964"/>
        <v>1.5191562160986665</v>
      </c>
      <c r="AX257" s="77">
        <f>SUMIFS($AV$3:$AV257,$D$3:$D257,D257)</f>
        <v>11741.935487316001</v>
      </c>
      <c r="AY257" s="78">
        <f t="shared" si="847"/>
        <v>49594.355024306999</v>
      </c>
      <c r="AZ257" s="67">
        <f t="shared" si="398"/>
        <v>14.662624382895235</v>
      </c>
      <c r="BA257" s="263">
        <f t="shared" si="348"/>
        <v>4934.9658988189994</v>
      </c>
      <c r="BB257" s="263">
        <f t="shared" si="349"/>
        <v>1.4590279736739264</v>
      </c>
      <c r="BC257" s="263">
        <f t="shared" si="399"/>
        <v>46635.254238163994</v>
      </c>
      <c r="BD257" s="262">
        <f t="shared" si="400"/>
        <v>13.787763054079088</v>
      </c>
      <c r="BE257" s="261">
        <f t="shared" si="350"/>
        <v>4011.0284479069996</v>
      </c>
      <c r="BF257" s="261">
        <f t="shared" si="351"/>
        <v>1.1858648729667476</v>
      </c>
      <c r="BG257" s="260">
        <f t="shared" si="401"/>
        <v>41026.425096944004</v>
      </c>
      <c r="BH257" s="260">
        <f t="shared" si="402"/>
        <v>12.129506688304428</v>
      </c>
      <c r="BI257" s="71">
        <f t="shared" si="965"/>
        <v>0.1856167977510299</v>
      </c>
      <c r="BJ257" s="71">
        <f t="shared" si="966"/>
        <v>0.1021965164654064</v>
      </c>
      <c r="BK257" s="71">
        <f t="shared" si="967"/>
        <v>0.16126474703526061</v>
      </c>
      <c r="BL257" s="67">
        <f t="shared" si="352"/>
        <v>1682.3108492839997</v>
      </c>
      <c r="BM257" s="14">
        <f>SUMIFS($BL$3:$BL257,$D$3:$D257,D257)</f>
        <v>4923.7738242819996</v>
      </c>
      <c r="BN257" s="78">
        <f t="shared" si="850"/>
        <v>20874.802966413998</v>
      </c>
      <c r="BO257" s="71">
        <f t="shared" si="968"/>
        <v>6.6332681639550639E-2</v>
      </c>
      <c r="BP257" s="71">
        <f t="shared" si="969"/>
        <v>7.6809247960052174E-2</v>
      </c>
      <c r="BQ257" s="71">
        <f t="shared" si="970"/>
        <v>8.1906164151696492E-2</v>
      </c>
      <c r="BR257" s="80">
        <v>1188.165708434</v>
      </c>
      <c r="BS257" s="77">
        <f t="shared" si="971"/>
        <v>494.14514084999973</v>
      </c>
      <c r="BT257" s="67">
        <f t="shared" si="353"/>
        <v>1189.4562553759999</v>
      </c>
      <c r="BU257" s="67">
        <f t="shared" si="354"/>
        <v>923.93745091200003</v>
      </c>
      <c r="BV257" s="77">
        <f t="shared" si="355"/>
        <v>126.26257641770599</v>
      </c>
      <c r="BW257" s="77">
        <f t="shared" si="972"/>
        <v>0.27316310070717897</v>
      </c>
      <c r="BX257" s="77">
        <f t="shared" si="405"/>
        <v>5608.8291412200006</v>
      </c>
      <c r="BY257" s="67">
        <f t="shared" si="357"/>
        <v>425.16344091600001</v>
      </c>
      <c r="BZ257" s="67">
        <f t="shared" si="358"/>
        <v>757.09387550499991</v>
      </c>
      <c r="CA257" s="67">
        <f t="shared" si="359"/>
        <v>160.37972028500002</v>
      </c>
      <c r="CB257" s="76">
        <f t="shared" si="973"/>
        <v>-1699.7818783279995</v>
      </c>
      <c r="CC257" s="76">
        <f>SUMIFS($CB$3:$CB257,$D$3:$D257,D257)</f>
        <v>-1289.0241164339986</v>
      </c>
      <c r="CD257" s="76">
        <f t="shared" si="974"/>
        <v>-4748.7243300859991</v>
      </c>
      <c r="CE257" s="73">
        <f t="shared" si="975"/>
        <v>1.5362066972837072</v>
      </c>
      <c r="CF257" s="73">
        <f t="shared" si="976"/>
        <v>0.16768485272807787</v>
      </c>
      <c r="CG257" s="73">
        <f t="shared" si="977"/>
        <v>2.7236022053078535</v>
      </c>
      <c r="CH257" s="78">
        <f t="shared" si="361"/>
        <v>-232.28719551737504</v>
      </c>
      <c r="CI257" s="78">
        <f t="shared" si="978"/>
        <v>-0.50254233979976737</v>
      </c>
      <c r="CJ257" s="14">
        <f t="shared" si="979"/>
        <v>-646.12271358222824</v>
      </c>
      <c r="CK257" s="264">
        <f t="shared" si="407"/>
        <v>-1.4039654536456945</v>
      </c>
      <c r="CL257" s="82">
        <f t="shared" si="980"/>
        <v>-775.84442741599946</v>
      </c>
      <c r="CM257" s="82">
        <f t="shared" si="981"/>
        <v>-0.22937923909258834</v>
      </c>
      <c r="CN257" s="40">
        <f t="shared" si="365"/>
        <v>468.93283557800009</v>
      </c>
      <c r="CO257" s="40">
        <f>SUMIFS($CN$3:$CN257,$D$3:$D257,D257)</f>
        <v>690.79846194300012</v>
      </c>
      <c r="CP257" s="76">
        <f t="shared" si="982"/>
        <v>7443.5804879140005</v>
      </c>
      <c r="CQ257" s="73">
        <f t="shared" si="983"/>
        <v>-0.23861216582208078</v>
      </c>
      <c r="CR257" s="73">
        <f t="shared" si="984"/>
        <v>-0.54301798360239861</v>
      </c>
      <c r="CS257" s="73">
        <f t="shared" si="985"/>
        <v>-9.8138878342289293E-2</v>
      </c>
      <c r="CT257" s="76">
        <f t="shared" si="366"/>
        <v>64.082983029311251</v>
      </c>
      <c r="CU257" s="76">
        <f t="shared" si="986"/>
        <v>0.13864049699842354</v>
      </c>
      <c r="CV257" s="76">
        <f t="shared" si="987"/>
        <v>0.20423530796574751</v>
      </c>
      <c r="CW257" s="40">
        <f t="shared" si="409"/>
        <v>1018.2541207162531</v>
      </c>
      <c r="CX257" s="267">
        <f t="shared" si="410"/>
        <v>2.2007025740054194</v>
      </c>
      <c r="CY257" s="80">
        <v>387.29189993599999</v>
      </c>
      <c r="CZ257" s="77">
        <f t="shared" si="369"/>
        <v>52.926172722362395</v>
      </c>
      <c r="DA257" s="67">
        <f t="shared" si="411"/>
        <v>800.43907243447779</v>
      </c>
      <c r="DB257" s="80">
        <v>0</v>
      </c>
      <c r="DC257" s="77">
        <f t="shared" si="370"/>
        <v>0</v>
      </c>
      <c r="DD257" s="77">
        <f t="shared" si="988"/>
        <v>81.640935642000102</v>
      </c>
      <c r="DE257" s="77">
        <f t="shared" si="372"/>
        <v>11.156810306948854</v>
      </c>
      <c r="DF257" s="82">
        <f t="shared" si="989"/>
        <v>5607.2744278559994</v>
      </c>
      <c r="DG257" s="82">
        <f t="shared" si="990"/>
        <v>1.6577967130970901</v>
      </c>
      <c r="DH257" s="76">
        <f t="shared" si="991"/>
        <v>-2168.7147139059998</v>
      </c>
      <c r="DI257" s="76">
        <f>SUMIFS($DH$3:$DH257,$D$3:$D257,D257)</f>
        <v>-1979.822578376999</v>
      </c>
      <c r="DJ257" s="76">
        <f t="shared" si="992"/>
        <v>-12192.304818000001</v>
      </c>
      <c r="DK257" s="76">
        <f t="shared" si="376"/>
        <v>-296.3701785466863</v>
      </c>
      <c r="DL257" s="76">
        <f t="shared" si="993"/>
        <v>-1664.3768342984815</v>
      </c>
      <c r="DM257" s="73">
        <f t="shared" si="994"/>
        <v>0.68627409448138321</v>
      </c>
      <c r="DN257" s="73">
        <f t="shared" si="995"/>
        <v>-0.24306205650761314</v>
      </c>
      <c r="DO257" s="73">
        <f t="shared" si="996"/>
        <v>0.27951063529385145</v>
      </c>
      <c r="DP257" s="77">
        <f t="shared" si="997"/>
        <v>-0.64118283679819088</v>
      </c>
      <c r="DQ257" s="264">
        <f t="shared" si="413"/>
        <v>-3.6046680276511145</v>
      </c>
      <c r="DR257" s="82">
        <f t="shared" si="998"/>
        <v>-1244.7772629939998</v>
      </c>
      <c r="DS257" s="82">
        <f t="shared" si="999"/>
        <v>-6583.47567678</v>
      </c>
      <c r="DT257" s="82">
        <f t="shared" si="1000"/>
        <v>-0.36801973609101196</v>
      </c>
      <c r="DU257" s="264">
        <f t="shared" si="415"/>
        <v>-1.9464116618764515</v>
      </c>
      <c r="DV257" s="250">
        <v>1653.6904473039999</v>
      </c>
      <c r="DW257" s="250">
        <v>1809.4049647239999</v>
      </c>
      <c r="DX257" s="223">
        <v>132.4</v>
      </c>
      <c r="DY257" s="224">
        <f t="shared" si="380"/>
        <v>2597.0994818353474</v>
      </c>
      <c r="DZ257" s="218">
        <f t="shared" si="1001"/>
        <v>34713.933559309735</v>
      </c>
      <c r="EA257" s="71">
        <f t="shared" si="492"/>
        <v>4.3012625392455206E-2</v>
      </c>
      <c r="EB257" s="225">
        <f t="shared" si="381"/>
        <v>2024.7750037537762</v>
      </c>
      <c r="EC257" s="219">
        <f t="shared" si="1002"/>
        <v>25514.81003265017</v>
      </c>
      <c r="ED257" s="71">
        <f t="shared" si="493"/>
        <v>4.8843750020219012E-2</v>
      </c>
      <c r="EE257" s="225">
        <f t="shared" si="382"/>
        <v>3880.9226527779451</v>
      </c>
      <c r="EF257" s="219">
        <f t="shared" si="1003"/>
        <v>38343.677590224965</v>
      </c>
      <c r="EG257" s="71">
        <f t="shared" si="494"/>
        <v>0.11970639800824534</v>
      </c>
      <c r="EH257" s="225">
        <f t="shared" si="383"/>
        <v>354.17887883534746</v>
      </c>
      <c r="EI257" s="219">
        <f t="shared" si="1004"/>
        <v>5760.5227584312424</v>
      </c>
      <c r="EJ257" s="74">
        <f t="shared" si="1005"/>
        <v>-0.13065716051812803</v>
      </c>
    </row>
    <row r="258" spans="1:140">
      <c r="A258" s="66">
        <v>45383</v>
      </c>
      <c r="B258" s="190">
        <f t="shared" si="330"/>
        <v>4</v>
      </c>
      <c r="C258" t="str">
        <f t="shared" si="914"/>
        <v>Abril</v>
      </c>
      <c r="D258">
        <f t="shared" si="943"/>
        <v>2024</v>
      </c>
      <c r="E258" s="65">
        <f t="shared" si="915"/>
        <v>338236.55117402837</v>
      </c>
      <c r="F258" s="65">
        <f t="shared" si="333"/>
        <v>7405.4070454545454</v>
      </c>
      <c r="G258" s="76">
        <f t="shared" si="944"/>
        <v>5280.9667066130005</v>
      </c>
      <c r="H258" s="77">
        <f t="shared" si="945"/>
        <v>1.5613234844911408</v>
      </c>
      <c r="I258" s="14">
        <f>SUMIFS($G$3:$G258,$D$3:$D258,D258)</f>
        <v>15733.878077495001</v>
      </c>
      <c r="J258" s="14">
        <f t="shared" ref="J258:J282" si="1006">SUM(G247:G258)</f>
        <v>46369.440206847998</v>
      </c>
      <c r="K258" s="14">
        <f t="shared" si="394"/>
        <v>13.709174849938128</v>
      </c>
      <c r="L258" s="71">
        <f t="shared" si="946"/>
        <v>0.18242430552480382</v>
      </c>
      <c r="M258" s="71">
        <f t="shared" si="947"/>
        <v>0.40557512873460011</v>
      </c>
      <c r="N258" s="71">
        <f t="shared" si="948"/>
        <v>0.12457329176430854</v>
      </c>
      <c r="O258" s="77">
        <f t="shared" si="335"/>
        <v>4063.1005273820001</v>
      </c>
      <c r="P258" s="77">
        <f t="shared" si="949"/>
        <v>1.2012600392473454</v>
      </c>
      <c r="Q258" s="14">
        <f>SUMIFS($O$3:$O258,$D$3:$D258,D258)</f>
        <v>12015.707473808001</v>
      </c>
      <c r="R258" s="78">
        <f t="shared" si="837"/>
        <v>34098.464070518996</v>
      </c>
      <c r="S258" s="71">
        <f t="shared" si="950"/>
        <v>0.38718194041648712</v>
      </c>
      <c r="T258" s="71">
        <f t="shared" si="951"/>
        <v>0.24298247343988111</v>
      </c>
      <c r="U258" s="71">
        <f t="shared" si="952"/>
        <v>0.13368174876847005</v>
      </c>
      <c r="V258" s="78">
        <v>2846.6344762150002</v>
      </c>
      <c r="W258" s="78">
        <f t="shared" si="840"/>
        <v>20547.229682309</v>
      </c>
      <c r="X258" s="182">
        <f t="shared" si="953"/>
        <v>0.13238215811910226</v>
      </c>
      <c r="Y258" s="182">
        <f t="shared" si="954"/>
        <v>0.36209548426998062</v>
      </c>
      <c r="Z258" s="78">
        <v>1168.1650848289999</v>
      </c>
      <c r="AA258" s="78">
        <f t="shared" si="843"/>
        <v>13605.240211531998</v>
      </c>
      <c r="AB258" s="182">
        <f t="shared" si="955"/>
        <v>0.14473987739885841</v>
      </c>
      <c r="AC258" s="71">
        <f t="shared" si="956"/>
        <v>0.41744691563804448</v>
      </c>
      <c r="AD258" s="78">
        <v>917.48035970799992</v>
      </c>
      <c r="AE258" s="78">
        <v>645.10210708800003</v>
      </c>
      <c r="AF258" s="71">
        <f t="shared" si="957"/>
        <v>3.5889417223444742E-2</v>
      </c>
      <c r="AG258" s="71">
        <f t="shared" si="958"/>
        <v>0.44006971309716092</v>
      </c>
      <c r="AH258" s="77">
        <f t="shared" si="337"/>
        <v>258.59573403600001</v>
      </c>
      <c r="AI258" s="77">
        <f t="shared" si="959"/>
        <v>7.6454106789584711E-2</v>
      </c>
      <c r="AJ258" s="77">
        <f t="shared" si="339"/>
        <v>321.20730355900002</v>
      </c>
      <c r="AK258" s="77">
        <f t="shared" si="960"/>
        <v>9.4965284634106112E-2</v>
      </c>
      <c r="AL258" s="77">
        <f t="shared" si="341"/>
        <v>638.06314163599995</v>
      </c>
      <c r="AM258" s="77">
        <f t="shared" si="342"/>
        <v>86.161792014882479</v>
      </c>
      <c r="AN258" s="80">
        <v>274.589254794</v>
      </c>
      <c r="AO258" s="77">
        <f t="shared" si="343"/>
        <v>37.079562690958831</v>
      </c>
      <c r="AP258" s="81">
        <f>SUMIFS($AO$3:$AO258,$D$3:$D258,D258)</f>
        <v>165.39820364765504</v>
      </c>
      <c r="AQ258" s="80">
        <v>0</v>
      </c>
      <c r="AR258" s="77">
        <f t="shared" si="344"/>
        <v>0</v>
      </c>
      <c r="AS258" s="81">
        <f>SUMIFS($AR$3:$AR258,$D$3:$D258,D258)</f>
        <v>0</v>
      </c>
      <c r="AT258" s="77">
        <f t="shared" si="961"/>
        <v>363.47388684199996</v>
      </c>
      <c r="AU258" s="80">
        <f t="shared" si="962"/>
        <v>274.589254794</v>
      </c>
      <c r="AV258" s="76">
        <f t="shared" si="963"/>
        <v>4157.3668644860008</v>
      </c>
      <c r="AW258" s="77">
        <f t="shared" si="964"/>
        <v>1.2291299831599116</v>
      </c>
      <c r="AX258" s="77">
        <f>SUMIFS($AV$3:$AV258,$D$3:$D258,D258)</f>
        <v>15899.302351802002</v>
      </c>
      <c r="AY258" s="78">
        <f t="shared" si="847"/>
        <v>49865.388385138998</v>
      </c>
      <c r="AZ258" s="67">
        <f t="shared" si="398"/>
        <v>14.742755687419015</v>
      </c>
      <c r="BA258" s="263">
        <f t="shared" si="348"/>
        <v>3906.993386860001</v>
      </c>
      <c r="BB258" s="263">
        <f t="shared" si="349"/>
        <v>1.1551067953178684</v>
      </c>
      <c r="BC258" s="263">
        <f t="shared" si="399"/>
        <v>46848.506927070994</v>
      </c>
      <c r="BD258" s="262">
        <f t="shared" si="400"/>
        <v>13.850811440827002</v>
      </c>
      <c r="BE258" s="261">
        <f t="shared" si="350"/>
        <v>3433.9365634220012</v>
      </c>
      <c r="BF258" s="261">
        <f t="shared" si="351"/>
        <v>1.0152470368748479</v>
      </c>
      <c r="BG258" s="260">
        <f t="shared" si="401"/>
        <v>41212.001961335991</v>
      </c>
      <c r="BH258" s="260">
        <f t="shared" si="402"/>
        <v>12.184372687779604</v>
      </c>
      <c r="BI258" s="71">
        <f t="shared" si="965"/>
        <v>6.9740118952007268E-2</v>
      </c>
      <c r="BJ258" s="71">
        <f t="shared" si="966"/>
        <v>9.3521116902241186E-2</v>
      </c>
      <c r="BK258" s="71">
        <f t="shared" si="967"/>
        <v>0.14907730801602392</v>
      </c>
      <c r="BL258" s="67">
        <f t="shared" si="352"/>
        <v>1691.0392363040005</v>
      </c>
      <c r="BM258" s="14">
        <f>SUMIFS($BL$3:$BL258,$D$3:$D258,D258)</f>
        <v>6614.8130605860006</v>
      </c>
      <c r="BN258" s="78">
        <f t="shared" si="850"/>
        <v>21004.487478739004</v>
      </c>
      <c r="BO258" s="71">
        <f t="shared" si="968"/>
        <v>8.3058968172529779E-2</v>
      </c>
      <c r="BP258" s="71">
        <f t="shared" si="969"/>
        <v>7.8400080600872668E-2</v>
      </c>
      <c r="BQ258" s="71">
        <f t="shared" si="970"/>
        <v>8.1989069103903356E-2</v>
      </c>
      <c r="BR258" s="80">
        <v>1191.3044637150001</v>
      </c>
      <c r="BS258" s="77">
        <f t="shared" si="971"/>
        <v>499.73477258900039</v>
      </c>
      <c r="BT258" s="67">
        <f t="shared" si="353"/>
        <v>609.03542141399998</v>
      </c>
      <c r="BU258" s="67">
        <f t="shared" si="354"/>
        <v>473.05682343799998</v>
      </c>
      <c r="BV258" s="77">
        <f t="shared" si="355"/>
        <v>63.879921864438671</v>
      </c>
      <c r="BW258" s="77">
        <f t="shared" si="972"/>
        <v>0.13985975844302065</v>
      </c>
      <c r="BX258" s="77">
        <f t="shared" si="405"/>
        <v>5636.5049657349991</v>
      </c>
      <c r="BY258" s="67">
        <f t="shared" si="357"/>
        <v>470.41790083899991</v>
      </c>
      <c r="BZ258" s="67">
        <f t="shared" si="358"/>
        <v>750.09373792200006</v>
      </c>
      <c r="CA258" s="67">
        <f t="shared" si="359"/>
        <v>163.72374456899999</v>
      </c>
      <c r="CB258" s="76">
        <f t="shared" si="973"/>
        <v>1123.5998421269996</v>
      </c>
      <c r="CC258" s="76">
        <f>SUMIFS($CB$3:$CB258,$D$3:$D258,D258)</f>
        <v>-165.424274306999</v>
      </c>
      <c r="CD258" s="76">
        <f t="shared" si="974"/>
        <v>-3495.9481782909988</v>
      </c>
      <c r="CE258" s="73">
        <f t="shared" si="975"/>
        <v>-9.6981881199021451</v>
      </c>
      <c r="CF258" s="73">
        <f t="shared" si="976"/>
        <v>-0.86584581829060991</v>
      </c>
      <c r="CG258" s="73">
        <f t="shared" si="977"/>
        <v>0.61617051732274319</v>
      </c>
      <c r="CH258" s="78">
        <f t="shared" si="361"/>
        <v>151.7269523782177</v>
      </c>
      <c r="CI258" s="78">
        <f t="shared" si="978"/>
        <v>0.33219350133122921</v>
      </c>
      <c r="CJ258" s="14">
        <f t="shared" si="979"/>
        <v>-476.3871400632197</v>
      </c>
      <c r="CK258" s="264">
        <f t="shared" si="407"/>
        <v>-1.0335808374808892</v>
      </c>
      <c r="CL258" s="82">
        <f t="shared" si="980"/>
        <v>1596.6566655649997</v>
      </c>
      <c r="CM258" s="82">
        <f t="shared" si="981"/>
        <v>0.47205325977424983</v>
      </c>
      <c r="CN258" s="40">
        <f t="shared" si="365"/>
        <v>612.93987192400004</v>
      </c>
      <c r="CO258" s="40">
        <f>SUMIFS($CN$3:$CN258,$D$3:$D258,D258)</f>
        <v>1303.7383338670002</v>
      </c>
      <c r="CP258" s="76">
        <f t="shared" si="982"/>
        <v>7169.610256986999</v>
      </c>
      <c r="CQ258" s="73">
        <f t="shared" si="983"/>
        <v>-0.30890417196321718</v>
      </c>
      <c r="CR258" s="73">
        <f t="shared" si="984"/>
        <v>-0.4564503791403105</v>
      </c>
      <c r="CS258" s="73">
        <f t="shared" si="985"/>
        <v>-0.15700656939628643</v>
      </c>
      <c r="CT258" s="76">
        <f t="shared" si="366"/>
        <v>82.769234447446593</v>
      </c>
      <c r="CU258" s="76">
        <f t="shared" si="986"/>
        <v>0.1812163321191837</v>
      </c>
      <c r="CV258" s="76">
        <f t="shared" si="987"/>
        <v>0.38545164008493127</v>
      </c>
      <c r="CW258" s="40">
        <f t="shared" si="409"/>
        <v>977.37817541492325</v>
      </c>
      <c r="CX258" s="267">
        <f t="shared" si="410"/>
        <v>2.1197029806805578</v>
      </c>
      <c r="CY258" s="80">
        <v>482.82380087799999</v>
      </c>
      <c r="CZ258" s="77">
        <f t="shared" si="369"/>
        <v>65.19881998577759</v>
      </c>
      <c r="DA258" s="67">
        <f t="shared" si="411"/>
        <v>754.93903777228297</v>
      </c>
      <c r="DB258" s="80">
        <v>0</v>
      </c>
      <c r="DC258" s="77">
        <f t="shared" si="370"/>
        <v>0</v>
      </c>
      <c r="DD258" s="77">
        <f t="shared" si="988"/>
        <v>130.11607104600006</v>
      </c>
      <c r="DE258" s="77">
        <f t="shared" si="372"/>
        <v>17.570414461669003</v>
      </c>
      <c r="DF258" s="82">
        <f t="shared" si="989"/>
        <v>4770.3067364100007</v>
      </c>
      <c r="DG258" s="82">
        <f t="shared" si="990"/>
        <v>1.4103463152790954</v>
      </c>
      <c r="DH258" s="76">
        <f t="shared" si="991"/>
        <v>510.6599702029996</v>
      </c>
      <c r="DI258" s="76">
        <f>SUMIFS($DH$3:$DH258,$D$3:$D258,D258)</f>
        <v>-1469.1626081739994</v>
      </c>
      <c r="DJ258" s="76">
        <f t="shared" si="992"/>
        <v>-10665.558435278001</v>
      </c>
      <c r="DK258" s="76">
        <f t="shared" si="376"/>
        <v>68.957717930771111</v>
      </c>
      <c r="DL258" s="76">
        <f t="shared" si="993"/>
        <v>-1453.7653154781431</v>
      </c>
      <c r="DM258" s="73">
        <f t="shared" si="994"/>
        <v>-1.5025753360258132</v>
      </c>
      <c r="DN258" s="73">
        <f t="shared" si="995"/>
        <v>-0.59545637152924391</v>
      </c>
      <c r="DO258" s="73">
        <f t="shared" si="996"/>
        <v>-2.3337110823185014E-4</v>
      </c>
      <c r="DP258" s="77">
        <f t="shared" si="997"/>
        <v>0.15097716921204546</v>
      </c>
      <c r="DQ258" s="264">
        <f t="shared" si="413"/>
        <v>-3.1532838181614475</v>
      </c>
      <c r="DR258" s="82">
        <f t="shared" si="998"/>
        <v>983.71679364099964</v>
      </c>
      <c r="DS258" s="82">
        <f t="shared" si="999"/>
        <v>-5029.0534695429997</v>
      </c>
      <c r="DT258" s="82">
        <f t="shared" si="1000"/>
        <v>0.29083692765506614</v>
      </c>
      <c r="DU258" s="264">
        <f t="shared" si="415"/>
        <v>-1.4868450651140501</v>
      </c>
      <c r="DV258" s="250">
        <v>1657.12905482</v>
      </c>
      <c r="DW258" s="250">
        <v>1811.641416794</v>
      </c>
      <c r="DX258" s="223">
        <v>133.4</v>
      </c>
      <c r="DY258" s="224">
        <f t="shared" si="380"/>
        <v>3958.7456571311845</v>
      </c>
      <c r="DZ258" s="218">
        <f t="shared" si="1001"/>
        <v>35744.263632663831</v>
      </c>
      <c r="EA258" s="71">
        <f t="shared" si="492"/>
        <v>8.4296308724250313E-2</v>
      </c>
      <c r="EB258" s="225">
        <f t="shared" si="381"/>
        <v>3045.8024942893553</v>
      </c>
      <c r="EC258" s="219">
        <f t="shared" si="1002"/>
        <v>26277.656822539684</v>
      </c>
      <c r="ED258" s="71">
        <f t="shared" si="493"/>
        <v>9.2485381700166069E-2</v>
      </c>
      <c r="EE258" s="225">
        <f t="shared" si="382"/>
        <v>3116.4669149070469</v>
      </c>
      <c r="EF258" s="219">
        <f t="shared" si="1003"/>
        <v>38431.04590524581</v>
      </c>
      <c r="EG258" s="71">
        <f t="shared" si="494"/>
        <v>0.10910664083080235</v>
      </c>
      <c r="EH258" s="225">
        <f t="shared" si="383"/>
        <v>459.47516635982009</v>
      </c>
      <c r="EI258" s="219">
        <f t="shared" si="1004"/>
        <v>5528.7195905346334</v>
      </c>
      <c r="EJ258" s="74">
        <f t="shared" si="1005"/>
        <v>-0.18649934224684317</v>
      </c>
    </row>
    <row r="259" spans="1:140">
      <c r="A259" s="66">
        <v>45413</v>
      </c>
      <c r="B259" s="190">
        <f t="shared" ref="B259:B266" si="1007">MONTH(A259)</f>
        <v>5</v>
      </c>
      <c r="C259" t="str">
        <f t="shared" si="914"/>
        <v>Mayo</v>
      </c>
      <c r="D259">
        <f t="shared" si="943"/>
        <v>2024</v>
      </c>
      <c r="E259" s="65">
        <f t="shared" si="915"/>
        <v>338236.55117402837</v>
      </c>
      <c r="F259" s="65">
        <f t="shared" ref="F259:F266" si="1008">VLOOKUP(A259,TC_mes,2,0)</f>
        <v>7506.9517499999993</v>
      </c>
      <c r="G259" s="76">
        <f t="shared" si="944"/>
        <v>5401.0182893279998</v>
      </c>
      <c r="H259" s="77">
        <f t="shared" si="945"/>
        <v>1.5968168639908717</v>
      </c>
      <c r="I259" s="14">
        <f>SUMIFS($G$3:$G259,$D$3:$D259,D259)</f>
        <v>21134.896366822999</v>
      </c>
      <c r="J259" s="14">
        <f t="shared" si="1006"/>
        <v>47509.428525263</v>
      </c>
      <c r="K259" s="14">
        <f t="shared" si="394"/>
        <v>14.046213621903508</v>
      </c>
      <c r="L259" s="71">
        <f t="shared" si="946"/>
        <v>0.20306885687654064</v>
      </c>
      <c r="M259" s="71">
        <f t="shared" si="947"/>
        <v>0.26753820700555608</v>
      </c>
      <c r="N259" s="71">
        <f t="shared" si="948"/>
        <v>0.1477196403763037</v>
      </c>
      <c r="O259" s="77">
        <f t="shared" ref="O259:O266" si="1009">HLOOKUP(A259,serie_situfin,4,0)</f>
        <v>4387.6120386270004</v>
      </c>
      <c r="P259" s="77">
        <f t="shared" si="949"/>
        <v>1.297202216436242</v>
      </c>
      <c r="Q259" s="14">
        <f>SUMIFS($O$3:$O259,$D$3:$D259,D259)</f>
        <v>16403.319512435002</v>
      </c>
      <c r="R259" s="78">
        <f t="shared" si="837"/>
        <v>35162.087940445999</v>
      </c>
      <c r="S259" s="71">
        <f t="shared" si="950"/>
        <v>0.31998425263438302</v>
      </c>
      <c r="T259" s="71">
        <f t="shared" si="951"/>
        <v>0.26268507302983735</v>
      </c>
      <c r="U259" s="71">
        <f t="shared" si="952"/>
        <v>0.16586284323888312</v>
      </c>
      <c r="V259" s="78">
        <v>3039.3518615140001</v>
      </c>
      <c r="W259" s="78">
        <f t="shared" si="840"/>
        <v>21275.856110476001</v>
      </c>
      <c r="X259" s="182">
        <f t="shared" si="953"/>
        <v>0.17294009988602443</v>
      </c>
      <c r="Y259" s="182">
        <f t="shared" si="954"/>
        <v>0.31532367180102905</v>
      </c>
      <c r="Z259" s="78">
        <v>1313.3569301990001</v>
      </c>
      <c r="AA259" s="78">
        <f t="shared" si="843"/>
        <v>13878.480948034998</v>
      </c>
      <c r="AB259" s="182">
        <f t="shared" si="955"/>
        <v>0.15680993779301056</v>
      </c>
      <c r="AC259" s="71">
        <f t="shared" si="956"/>
        <v>0.26270212708837182</v>
      </c>
      <c r="AD259" s="78">
        <v>980.43224453300002</v>
      </c>
      <c r="AE259" s="78">
        <v>686.39956514099993</v>
      </c>
      <c r="AF259" s="71">
        <f t="shared" si="957"/>
        <v>0.23766863101257241</v>
      </c>
      <c r="AG259" s="71">
        <f t="shared" si="958"/>
        <v>0.18378289413807347</v>
      </c>
      <c r="AH259" s="77">
        <f t="shared" ref="AH259:AH266" si="1010">HLOOKUP(A259,serie_situfin,13,0)</f>
        <v>259.91833523700001</v>
      </c>
      <c r="AI259" s="77">
        <f t="shared" si="959"/>
        <v>7.6845135256617389E-2</v>
      </c>
      <c r="AJ259" s="77">
        <f t="shared" ref="AJ259:AJ266" si="1011">HLOOKUP(A259,serie_situfin,15,0)</f>
        <v>155.119391001</v>
      </c>
      <c r="AK259" s="77">
        <f t="shared" si="960"/>
        <v>4.5861214721642687E-2</v>
      </c>
      <c r="AL259" s="77">
        <f t="shared" ref="AL259:AL266" si="1012">HLOOKUP(A259,serie_situfin,25,0)</f>
        <v>598.36852446299997</v>
      </c>
      <c r="AM259" s="77">
        <f t="shared" si="342"/>
        <v>79.708588038147454</v>
      </c>
      <c r="AN259" s="80">
        <v>275.70411203200001</v>
      </c>
      <c r="AO259" s="77">
        <f t="shared" si="343"/>
        <v>36.726506472084367</v>
      </c>
      <c r="AP259" s="81">
        <f>SUMIFS($AO$3:$AO259,$D$3:$D259,D259)</f>
        <v>202.1247101197394</v>
      </c>
      <c r="AQ259" s="80">
        <v>0</v>
      </c>
      <c r="AR259" s="77">
        <f t="shared" si="344"/>
        <v>0</v>
      </c>
      <c r="AS259" s="81">
        <f>SUMIFS($AR$3:$AR259,$D$3:$D259,D259)</f>
        <v>0</v>
      </c>
      <c r="AT259" s="77">
        <f t="shared" si="961"/>
        <v>322.66441243099996</v>
      </c>
      <c r="AU259" s="80">
        <f t="shared" si="962"/>
        <v>275.70411203200001</v>
      </c>
      <c r="AV259" s="76">
        <f t="shared" si="963"/>
        <v>4256.0327050629994</v>
      </c>
      <c r="AW259" s="77">
        <f t="shared" si="964"/>
        <v>1.2583006450042709</v>
      </c>
      <c r="AX259" s="77">
        <f>SUMIFS($AV$3:$AV259,$D$3:$D259,D259)</f>
        <v>20155.335056865002</v>
      </c>
      <c r="AY259" s="78">
        <f t="shared" si="847"/>
        <v>50376.246560373991</v>
      </c>
      <c r="AZ259" s="67">
        <f t="shared" si="398"/>
        <v>14.893791456161864</v>
      </c>
      <c r="BA259" s="263">
        <f t="shared" ref="BA259:BA266" si="1013">HLOOKUP(A259,serie_situfin,34,0)-(HLOOKUP(A259,serie_situfin,48,0)+HLOOKUP(A259,serie_situfin,51,0)+HLOOKUP(A259,serie_situfin,54,0)+HLOOKUP(A259,serie_situfin,66,0))</f>
        <v>4018.3227295779993</v>
      </c>
      <c r="BB259" s="263">
        <f t="shared" si="349"/>
        <v>1.188021435185018</v>
      </c>
      <c r="BC259" s="263">
        <f t="shared" si="399"/>
        <v>47331.666838903999</v>
      </c>
      <c r="BD259" s="262">
        <f t="shared" si="400"/>
        <v>13.993658188216052</v>
      </c>
      <c r="BE259" s="261">
        <f t="shared" si="350"/>
        <v>3325.7830593289991</v>
      </c>
      <c r="BF259" s="261">
        <f t="shared" si="351"/>
        <v>0.98327133711159087</v>
      </c>
      <c r="BG259" s="260">
        <f t="shared" si="401"/>
        <v>41587.748176837995</v>
      </c>
      <c r="BH259" s="260">
        <f t="shared" si="402"/>
        <v>12.295462460365616</v>
      </c>
      <c r="BI259" s="71">
        <f t="shared" si="965"/>
        <v>0.1364043707886855</v>
      </c>
      <c r="BJ259" s="71">
        <f t="shared" si="966"/>
        <v>0.10230469419166632</v>
      </c>
      <c r="BK259" s="71">
        <f t="shared" si="967"/>
        <v>0.14272129620063656</v>
      </c>
      <c r="BL259" s="67">
        <f t="shared" ref="BL259:BL266" si="1014">HLOOKUP(A259,serie_situfin,35,0)</f>
        <v>1690.3028769899997</v>
      </c>
      <c r="BM259" s="14">
        <f>SUMIFS($BL$3:$BL259,$D$3:$D259,D259)</f>
        <v>8305.1159375759999</v>
      </c>
      <c r="BN259" s="78">
        <f t="shared" si="850"/>
        <v>21124.700156014005</v>
      </c>
      <c r="BO259" s="71">
        <f t="shared" si="968"/>
        <v>7.656418548235E-2</v>
      </c>
      <c r="BP259" s="71">
        <f t="shared" si="969"/>
        <v>7.8025921792066244E-2</v>
      </c>
      <c r="BQ259" s="71">
        <f t="shared" si="970"/>
        <v>8.1669855675278402E-2</v>
      </c>
      <c r="BR259" s="80">
        <v>1189.880570778</v>
      </c>
      <c r="BS259" s="77">
        <f t="shared" si="971"/>
        <v>500.42230621199974</v>
      </c>
      <c r="BT259" s="67">
        <f t="shared" ref="BT259:BT266" si="1015">HLOOKUP(A259,serie_situfin,36,0)</f>
        <v>450.68079886999999</v>
      </c>
      <c r="BU259" s="67">
        <f t="shared" ref="BU259:BU266" si="1016">HLOOKUP(A259,serie_situfin,41,0)</f>
        <v>692.53967024899998</v>
      </c>
      <c r="BV259" s="77">
        <f t="shared" si="355"/>
        <v>92.253113289158946</v>
      </c>
      <c r="BW259" s="77">
        <f t="shared" si="972"/>
        <v>0.20475009807342692</v>
      </c>
      <c r="BX259" s="77">
        <f t="shared" si="405"/>
        <v>5743.9186620659993</v>
      </c>
      <c r="BY259" s="67">
        <f t="shared" ref="BY259:BY266" si="1017">HLOOKUP(A259,serie_situfin,45,0)</f>
        <v>412.23324842499994</v>
      </c>
      <c r="BZ259" s="67">
        <f t="shared" ref="BZ259:BZ266" si="1018">HLOOKUP(A259,serie_situfin,55,0)</f>
        <v>740.19488153200007</v>
      </c>
      <c r="CA259" s="67">
        <f t="shared" ref="CA259:CA266" si="1019">HLOOKUP(A259,serie_situfin,59,0)</f>
        <v>270.08122899700004</v>
      </c>
      <c r="CB259" s="76">
        <f t="shared" si="973"/>
        <v>1144.9855842650004</v>
      </c>
      <c r="CC259" s="76">
        <f>SUMIFS($CB$3:$CB259,$D$3:$D259,D259)</f>
        <v>979.5613099580014</v>
      </c>
      <c r="CD259" s="76">
        <f t="shared" si="974"/>
        <v>-2866.8180351109977</v>
      </c>
      <c r="CE259" s="73">
        <f t="shared" si="975"/>
        <v>1.2195861341633831</v>
      </c>
      <c r="CF259" s="73">
        <f t="shared" si="976"/>
        <v>-2.3657461661934027</v>
      </c>
      <c r="CG259" s="73">
        <f t="shared" si="977"/>
        <v>6.5800141346095575E-2</v>
      </c>
      <c r="CH259" s="78">
        <f t="shared" si="361"/>
        <v>152.52337065640532</v>
      </c>
      <c r="CI259" s="78">
        <f t="shared" si="978"/>
        <v>0.33851621898660095</v>
      </c>
      <c r="CJ259" s="14">
        <f t="shared" si="979"/>
        <v>-395.43377333538172</v>
      </c>
      <c r="CK259" s="264">
        <f t="shared" si="407"/>
        <v>-0.84757783425835953</v>
      </c>
      <c r="CL259" s="82">
        <f t="shared" si="980"/>
        <v>1837.5252545140004</v>
      </c>
      <c r="CM259" s="82">
        <f t="shared" si="981"/>
        <v>0.54326631706002781</v>
      </c>
      <c r="CN259" s="40">
        <f t="shared" ref="CN259:CN266" si="1020">HLOOKUP(A259,serie_situfin,74,0)</f>
        <v>508.08560216199999</v>
      </c>
      <c r="CO259" s="40">
        <f>SUMIFS($CN$3:$CN259,$D$3:$D259,D259)</f>
        <v>1811.8239360290002</v>
      </c>
      <c r="CP259" s="76">
        <f t="shared" si="982"/>
        <v>7314.0249025189996</v>
      </c>
      <c r="CQ259" s="73">
        <f t="shared" si="983"/>
        <v>0.39710249856143442</v>
      </c>
      <c r="CR259" s="73">
        <f t="shared" si="984"/>
        <v>-0.34407310432219151</v>
      </c>
      <c r="CS259" s="73">
        <f t="shared" si="985"/>
        <v>-0.13160332338033187</v>
      </c>
      <c r="CT259" s="76">
        <f t="shared" si="366"/>
        <v>67.682012497549351</v>
      </c>
      <c r="CU259" s="76">
        <f t="shared" si="986"/>
        <v>0.15021605453296544</v>
      </c>
      <c r="CV259" s="76">
        <f t="shared" si="987"/>
        <v>0.53566769461789676</v>
      </c>
      <c r="CW259" s="40">
        <f t="shared" si="409"/>
        <v>994.60432426980105</v>
      </c>
      <c r="CX259" s="267">
        <f t="shared" si="410"/>
        <v>2.1623993258953882</v>
      </c>
      <c r="CY259" s="80">
        <v>358.75900957499999</v>
      </c>
      <c r="CZ259" s="77">
        <f t="shared" si="369"/>
        <v>47.790237838547455</v>
      </c>
      <c r="DA259" s="67">
        <f t="shared" si="411"/>
        <v>772.25378229705859</v>
      </c>
      <c r="DB259" s="80">
        <v>0</v>
      </c>
      <c r="DC259" s="77">
        <f t="shared" si="370"/>
        <v>0</v>
      </c>
      <c r="DD259" s="77">
        <f t="shared" si="988"/>
        <v>149.32659258699999</v>
      </c>
      <c r="DE259" s="77">
        <f t="shared" si="372"/>
        <v>19.891774659001907</v>
      </c>
      <c r="DF259" s="82">
        <f t="shared" si="989"/>
        <v>4764.1183072249996</v>
      </c>
      <c r="DG259" s="82">
        <f t="shared" si="990"/>
        <v>1.4085166995372362</v>
      </c>
      <c r="DH259" s="76">
        <f t="shared" si="991"/>
        <v>636.89998210300041</v>
      </c>
      <c r="DI259" s="76">
        <f>SUMIFS($DH$3:$DH259,$D$3:$D259,D259)</f>
        <v>-832.26262607099898</v>
      </c>
      <c r="DJ259" s="76">
        <f t="shared" si="992"/>
        <v>-10180.842937629997</v>
      </c>
      <c r="DK259" s="76">
        <f t="shared" si="376"/>
        <v>84.841358158855954</v>
      </c>
      <c r="DL259" s="76">
        <f t="shared" si="993"/>
        <v>-1390.0380976051829</v>
      </c>
      <c r="DM259" s="73">
        <f t="shared" si="994"/>
        <v>3.1850520070022696</v>
      </c>
      <c r="DN259" s="73">
        <f t="shared" si="995"/>
        <v>-0.76080763161817533</v>
      </c>
      <c r="DO259" s="73">
        <f t="shared" si="996"/>
        <v>-8.3820018256092976E-2</v>
      </c>
      <c r="DP259" s="77">
        <f t="shared" si="997"/>
        <v>0.18830016445363551</v>
      </c>
      <c r="DQ259" s="264">
        <f t="shared" si="413"/>
        <v>-3.0099771601537482</v>
      </c>
      <c r="DR259" s="82">
        <f t="shared" si="998"/>
        <v>1329.4396523520004</v>
      </c>
      <c r="DS259" s="82">
        <f t="shared" si="999"/>
        <v>-4436.9242755639989</v>
      </c>
      <c r="DT259" s="82">
        <f t="shared" si="1000"/>
        <v>0.39305026252706243</v>
      </c>
      <c r="DU259" s="264">
        <f t="shared" si="415"/>
        <v>-1.3117814323033135</v>
      </c>
      <c r="DV259" s="250">
        <v>1654.1542725290001</v>
      </c>
      <c r="DW259" s="250">
        <v>1807.7559014000001</v>
      </c>
      <c r="DX259" s="223">
        <v>133.9</v>
      </c>
      <c r="DY259" s="224">
        <f t="shared" ref="DY259:DY266" si="1021">(G259/DX259)*100</f>
        <v>4033.620828474981</v>
      </c>
      <c r="DZ259" s="218">
        <f t="shared" si="1001"/>
        <v>36456.738731666483</v>
      </c>
      <c r="EA259" s="71">
        <f t="shared" si="492"/>
        <v>0.107124925731922</v>
      </c>
      <c r="EB259" s="225">
        <f t="shared" ref="EB259:EB266" si="1022">(O259/DX259)*100</f>
        <v>3276.7827024846902</v>
      </c>
      <c r="EC259" s="219">
        <f t="shared" si="1002"/>
        <v>26963.645940690789</v>
      </c>
      <c r="ED259" s="71">
        <f t="shared" si="493"/>
        <v>0.12401146363696136</v>
      </c>
      <c r="EE259" s="225">
        <f t="shared" ref="EE259:EE266" si="1023">(AV259/DX259)*100</f>
        <v>3178.5158364921576</v>
      </c>
      <c r="EF259" s="219">
        <f t="shared" si="1003"/>
        <v>38690.48572472472</v>
      </c>
      <c r="EG259" s="71">
        <f t="shared" si="494"/>
        <v>0.10336020599912077</v>
      </c>
      <c r="EH259" s="225">
        <f t="shared" ref="EH259:EH266" si="1024">(CN259/DX259)*100</f>
        <v>379.45153260791631</v>
      </c>
      <c r="EI259" s="219">
        <f t="shared" si="1004"/>
        <v>5624.7175326281294</v>
      </c>
      <c r="EJ259" s="74">
        <f t="shared" si="1005"/>
        <v>-0.16227179334402952</v>
      </c>
    </row>
    <row r="260" spans="1:140">
      <c r="A260" s="66">
        <v>45444</v>
      </c>
      <c r="B260" s="190">
        <f t="shared" si="1007"/>
        <v>6</v>
      </c>
      <c r="C260" t="str">
        <f t="shared" si="914"/>
        <v>Junio</v>
      </c>
      <c r="D260">
        <f t="shared" si="943"/>
        <v>2024</v>
      </c>
      <c r="E260" s="65">
        <f t="shared" si="915"/>
        <v>338236.55117402837</v>
      </c>
      <c r="F260" s="65">
        <f t="shared" si="1008"/>
        <v>7529.649736842106</v>
      </c>
      <c r="G260" s="76">
        <f t="shared" si="944"/>
        <v>4396.6861224169998</v>
      </c>
      <c r="H260" s="77">
        <f t="shared" si="945"/>
        <v>1.2998849790644984</v>
      </c>
      <c r="I260" s="14">
        <f>SUMIFS($G$3:$G260,$D$3:$D260,D260)</f>
        <v>25531.582489239998</v>
      </c>
      <c r="J260" s="14">
        <f t="shared" si="1006"/>
        <v>48344.980270715001</v>
      </c>
      <c r="K260" s="14">
        <f t="shared" si="394"/>
        <v>14.293245393766064</v>
      </c>
      <c r="L260" s="71">
        <f t="shared" si="946"/>
        <v>0.20838847792213744</v>
      </c>
      <c r="M260" s="71">
        <f t="shared" si="947"/>
        <v>0.23463078249917202</v>
      </c>
      <c r="N260" s="71">
        <f t="shared" si="948"/>
        <v>0.15236281500721183</v>
      </c>
      <c r="O260" s="77">
        <f t="shared" si="1009"/>
        <v>2655.7522247849997</v>
      </c>
      <c r="P260" s="77">
        <f t="shared" si="949"/>
        <v>0.78517600051408121</v>
      </c>
      <c r="Q260" s="14">
        <f>SUMIFS($O$3:$O260,$D$3:$D260,D260)</f>
        <v>19059.071737220002</v>
      </c>
      <c r="R260" s="78">
        <f t="shared" si="837"/>
        <v>35379.852190845006</v>
      </c>
      <c r="S260" s="71">
        <f t="shared" si="950"/>
        <v>8.9321298007568162E-2</v>
      </c>
      <c r="T260" s="71">
        <f t="shared" si="951"/>
        <v>0.23529094830784181</v>
      </c>
      <c r="U260" s="71">
        <f t="shared" si="952"/>
        <v>0.1627041644915006</v>
      </c>
      <c r="V260" s="78">
        <v>1522.137188813</v>
      </c>
      <c r="W260" s="78">
        <f t="shared" si="840"/>
        <v>21444.200373231004</v>
      </c>
      <c r="X260" s="182">
        <f t="shared" si="953"/>
        <v>0.17112214125799396</v>
      </c>
      <c r="Y260" s="182">
        <f t="shared" si="954"/>
        <v>0.12435008302576089</v>
      </c>
      <c r="Z260" s="78">
        <v>1168.641064402</v>
      </c>
      <c r="AA260" s="78">
        <f t="shared" si="843"/>
        <v>13947.491860257996</v>
      </c>
      <c r="AB260" s="182">
        <f t="shared" si="955"/>
        <v>0.14959955862885832</v>
      </c>
      <c r="AC260" s="71">
        <f t="shared" si="956"/>
        <v>6.2758293855665226E-2</v>
      </c>
      <c r="AD260" s="78">
        <v>946.01547004100007</v>
      </c>
      <c r="AE260" s="78">
        <v>647.23786840499997</v>
      </c>
      <c r="AF260" s="71">
        <f t="shared" si="957"/>
        <v>0.12130497320420042</v>
      </c>
      <c r="AG260" s="71">
        <f t="shared" si="958"/>
        <v>5.0564060375549502E-2</v>
      </c>
      <c r="AH260" s="77">
        <f t="shared" si="1010"/>
        <v>252.199702183</v>
      </c>
      <c r="AI260" s="77">
        <f t="shared" si="959"/>
        <v>7.4563113095733713E-2</v>
      </c>
      <c r="AJ260" s="77">
        <f t="shared" si="1011"/>
        <v>115.63039133999999</v>
      </c>
      <c r="AK260" s="77">
        <f t="shared" si="960"/>
        <v>3.4186249516394283E-2</v>
      </c>
      <c r="AL260" s="77">
        <f t="shared" si="1012"/>
        <v>1373.1038041090003</v>
      </c>
      <c r="AM260" s="77">
        <f t="shared" ref="AM260:AM266" si="1025">AL260*1000/F260</f>
        <v>182.35958538555775</v>
      </c>
      <c r="AN260" s="80">
        <v>294.15186746000001</v>
      </c>
      <c r="AO260" s="77">
        <f t="shared" ref="AO260:AO266" si="1026">AN260*1000/F260</f>
        <v>39.065810195756285</v>
      </c>
      <c r="AP260" s="81">
        <f>SUMIFS($AO$3:$AO260,$D$3:$D260,D260)</f>
        <v>241.19052031549569</v>
      </c>
      <c r="AQ260" s="80">
        <v>843.85019854200004</v>
      </c>
      <c r="AR260" s="77">
        <f t="shared" ref="AR260:AR266" si="1027">AQ260*1000/F260</f>
        <v>112.0703124360611</v>
      </c>
      <c r="AS260" s="81">
        <f>SUMIFS($AR$3:$AR260,$D$3:$D260,D260)</f>
        <v>112.0703124360611</v>
      </c>
      <c r="AT260" s="77">
        <f t="shared" si="961"/>
        <v>235.1017381070003</v>
      </c>
      <c r="AU260" s="80">
        <f t="shared" si="962"/>
        <v>1138.002066002</v>
      </c>
      <c r="AV260" s="76">
        <f t="shared" si="963"/>
        <v>3945.7820394109999</v>
      </c>
      <c r="AW260" s="77">
        <f t="shared" si="964"/>
        <v>1.1665747021470867</v>
      </c>
      <c r="AX260" s="77">
        <f>SUMIFS($AV$3:$AV260,$D$3:$D260,D260)</f>
        <v>24101.117096276001</v>
      </c>
      <c r="AY260" s="78">
        <f t="shared" si="847"/>
        <v>51049.732406850002</v>
      </c>
      <c r="AZ260" s="67">
        <f t="shared" si="398"/>
        <v>15.092908270751632</v>
      </c>
      <c r="BA260" s="263">
        <f t="shared" si="1013"/>
        <v>3689.903493622</v>
      </c>
      <c r="BB260" s="263">
        <f t="shared" si="349"/>
        <v>1.0909239349840352</v>
      </c>
      <c r="BC260" s="263">
        <f t="shared" si="399"/>
        <v>47919.982318545997</v>
      </c>
      <c r="BD260" s="262">
        <f t="shared" si="400"/>
        <v>14.167594292282848</v>
      </c>
      <c r="BE260" s="261">
        <f t="shared" ref="BE260:BE266" si="1028">BA260-BU260</f>
        <v>3366.3982402880001</v>
      </c>
      <c r="BF260" s="261">
        <f t="shared" ref="BF260:BF266" si="1029">BE260/$E260*100</f>
        <v>0.99527925902837511</v>
      </c>
      <c r="BG260" s="260">
        <f t="shared" si="401"/>
        <v>42103.959679195999</v>
      </c>
      <c r="BH260" s="260">
        <f t="shared" si="402"/>
        <v>12.44808094602786</v>
      </c>
      <c r="BI260" s="71">
        <f t="shared" si="965"/>
        <v>0.20581445161659873</v>
      </c>
      <c r="BJ260" s="71">
        <f t="shared" si="966"/>
        <v>0.11801719115113074</v>
      </c>
      <c r="BK260" s="71">
        <f t="shared" si="967"/>
        <v>0.15024606084976933</v>
      </c>
      <c r="BL260" s="67">
        <f t="shared" si="1014"/>
        <v>1691.5468035640001</v>
      </c>
      <c r="BM260" s="14">
        <f>SUMIFS($BL$3:$BL260,$D$3:$D260,D260)</f>
        <v>9996.6627411400004</v>
      </c>
      <c r="BN260" s="78">
        <f t="shared" si="850"/>
        <v>21245.233598542003</v>
      </c>
      <c r="BO260" s="71">
        <f t="shared" si="968"/>
        <v>7.6723372007806878E-2</v>
      </c>
      <c r="BP260" s="71">
        <f t="shared" si="969"/>
        <v>7.7805294374306389E-2</v>
      </c>
      <c r="BQ260" s="71">
        <f t="shared" si="970"/>
        <v>8.1188335665192124E-2</v>
      </c>
      <c r="BR260" s="80">
        <v>1188.816059383</v>
      </c>
      <c r="BS260" s="77">
        <f t="shared" si="971"/>
        <v>502.73074418100009</v>
      </c>
      <c r="BT260" s="67">
        <f t="shared" si="1015"/>
        <v>568.08199191200003</v>
      </c>
      <c r="BU260" s="67">
        <f t="shared" si="1016"/>
        <v>323.50525333399997</v>
      </c>
      <c r="BV260" s="77">
        <f t="shared" ref="BV260:BV266" si="1030">+BU260*1000/F260</f>
        <v>42.964183546428323</v>
      </c>
      <c r="BW260" s="77">
        <f t="shared" si="972"/>
        <v>9.5644675955660133E-2</v>
      </c>
      <c r="BX260" s="77">
        <f t="shared" si="405"/>
        <v>5816.0226393499997</v>
      </c>
      <c r="BY260" s="67">
        <f t="shared" si="1017"/>
        <v>425.65938595200004</v>
      </c>
      <c r="BZ260" s="67">
        <f t="shared" si="1018"/>
        <v>744.65206402299998</v>
      </c>
      <c r="CA260" s="67">
        <f t="shared" si="1019"/>
        <v>192.33654062599999</v>
      </c>
      <c r="CB260" s="76">
        <f t="shared" si="973"/>
        <v>450.90408300599984</v>
      </c>
      <c r="CC260" s="76">
        <f>SUMIFS($CB$3:$CB260,$D$3:$D260,D260)</f>
        <v>1430.4653929640012</v>
      </c>
      <c r="CD260" s="76">
        <f t="shared" si="974"/>
        <v>-2704.7521361349986</v>
      </c>
      <c r="CE260" s="73">
        <f t="shared" si="975"/>
        <v>0.56109582436360195</v>
      </c>
      <c r="CF260" s="73">
        <f t="shared" si="976"/>
        <v>-4.3391109907186189</v>
      </c>
      <c r="CG260" s="73">
        <f t="shared" si="977"/>
        <v>0.11368103175737931</v>
      </c>
      <c r="CH260" s="78">
        <f t="shared" ref="CH260:CH266" si="1031">CB260*1000/F260</f>
        <v>59.883805856168095</v>
      </c>
      <c r="CI260" s="78">
        <f t="shared" si="978"/>
        <v>0.1333102769174116</v>
      </c>
      <c r="CJ260" s="14">
        <f t="shared" si="979"/>
        <v>-375.38058800549766</v>
      </c>
      <c r="CK260" s="264">
        <f t="shared" si="407"/>
        <v>-0.79966287698556815</v>
      </c>
      <c r="CL260" s="82">
        <f t="shared" si="980"/>
        <v>774.40933633999975</v>
      </c>
      <c r="CM260" s="82">
        <f t="shared" si="981"/>
        <v>0.22895495287307172</v>
      </c>
      <c r="CN260" s="40">
        <f t="shared" si="1020"/>
        <v>529.7948712650001</v>
      </c>
      <c r="CO260" s="40">
        <f>SUMIFS($CN$3:$CN260,$D$3:$D260,D260)</f>
        <v>2341.6188072940004</v>
      </c>
      <c r="CP260" s="76">
        <f t="shared" si="982"/>
        <v>7511.590163547</v>
      </c>
      <c r="CQ260" s="73">
        <f t="shared" si="983"/>
        <v>0.59466481896982204</v>
      </c>
      <c r="CR260" s="73">
        <f t="shared" si="984"/>
        <v>-0.24328779292924874</v>
      </c>
      <c r="CS260" s="73">
        <f t="shared" si="985"/>
        <v>-6.2116470841602545E-2</v>
      </c>
      <c r="CT260" s="76">
        <f t="shared" ref="CT260:CT266" si="1032">CN260*1000/F260</f>
        <v>70.361157528051649</v>
      </c>
      <c r="CU260" s="76">
        <f t="shared" si="986"/>
        <v>0.15663442328337004</v>
      </c>
      <c r="CV260" s="76">
        <f t="shared" si="987"/>
        <v>0.69230211790126672</v>
      </c>
      <c r="CW260" s="40">
        <f t="shared" si="409"/>
        <v>1019.1512083928836</v>
      </c>
      <c r="CX260" s="267">
        <f t="shared" si="410"/>
        <v>2.2208097077249822</v>
      </c>
      <c r="CY260" s="80">
        <v>350.46353503799997</v>
      </c>
      <c r="CZ260" s="77">
        <f t="shared" ref="CZ260:CZ266" si="1033">CY260*1000/F260</f>
        <v>46.544467177962311</v>
      </c>
      <c r="DA260" s="67">
        <f t="shared" si="411"/>
        <v>787.93605666233918</v>
      </c>
      <c r="DB260" s="80">
        <v>51.064873304999999</v>
      </c>
      <c r="DC260" s="77">
        <f t="shared" ref="DC260:DC266" si="1034">DB260*1000/F260</f>
        <v>6.7818391412209742</v>
      </c>
      <c r="DD260" s="77">
        <f t="shared" si="988"/>
        <v>179.33133622700012</v>
      </c>
      <c r="DE260" s="77">
        <f t="shared" ref="DE260:DE266" si="1035">DD260*1000/F260</f>
        <v>23.816690350089338</v>
      </c>
      <c r="DF260" s="82">
        <f t="shared" si="989"/>
        <v>4475.5769106759999</v>
      </c>
      <c r="DG260" s="82">
        <f t="shared" si="990"/>
        <v>1.3232091254304568</v>
      </c>
      <c r="DH260" s="76">
        <f t="shared" si="991"/>
        <v>-78.89078825900026</v>
      </c>
      <c r="DI260" s="76">
        <f>SUMIFS($DH$3:$DH260,$D$3:$D260,D260)</f>
        <v>-911.15341432999924</v>
      </c>
      <c r="DJ260" s="76">
        <f t="shared" si="992"/>
        <v>-10216.342299681999</v>
      </c>
      <c r="DK260" s="76">
        <f t="shared" ref="DK260:DK266" si="1036">DH260*1000/F260</f>
        <v>-10.477351671883561</v>
      </c>
      <c r="DL260" s="76">
        <f t="shared" si="993"/>
        <v>-1394.5317963983814</v>
      </c>
      <c r="DM260" s="73">
        <f t="shared" si="994"/>
        <v>0.81811927274874585</v>
      </c>
      <c r="DN260" s="73">
        <f t="shared" si="995"/>
        <v>-0.74135983463126909</v>
      </c>
      <c r="DO260" s="73">
        <f t="shared" si="996"/>
        <v>-2.1211825760620862E-2</v>
      </c>
      <c r="DP260" s="77">
        <f t="shared" si="997"/>
        <v>-2.3324146365958431E-2</v>
      </c>
      <c r="DQ260" s="264">
        <f t="shared" si="413"/>
        <v>-3.0204725847105505</v>
      </c>
      <c r="DR260" s="82">
        <f t="shared" si="998"/>
        <v>244.61446507499971</v>
      </c>
      <c r="DS260" s="82">
        <f t="shared" si="999"/>
        <v>-4400.3196603320011</v>
      </c>
      <c r="DT260" s="82">
        <f t="shared" si="1000"/>
        <v>7.2320529589701699E-2</v>
      </c>
      <c r="DU260" s="264">
        <f t="shared" si="415"/>
        <v>-1.3009592384555633</v>
      </c>
      <c r="DV260" s="250">
        <v>1650.988378279</v>
      </c>
      <c r="DW260" s="250">
        <v>1804.97519979</v>
      </c>
      <c r="DX260" s="223">
        <v>133.4</v>
      </c>
      <c r="DY260" s="224">
        <f t="shared" si="1021"/>
        <v>3295.8666584835078</v>
      </c>
      <c r="DZ260" s="218">
        <f t="shared" si="1001"/>
        <v>36968.293914805974</v>
      </c>
      <c r="EA260" s="71">
        <f t="shared" si="492"/>
        <v>0.11128682508968502</v>
      </c>
      <c r="EB260" s="225">
        <f t="shared" si="1022"/>
        <v>1990.8187592091451</v>
      </c>
      <c r="EC260" s="219">
        <f t="shared" si="1002"/>
        <v>27048.297401709158</v>
      </c>
      <c r="ED260" s="71">
        <f t="shared" si="493"/>
        <v>0.1210614918474886</v>
      </c>
      <c r="EE260" s="225">
        <f t="shared" si="1023"/>
        <v>2957.8576007578708</v>
      </c>
      <c r="EF260" s="219">
        <f t="shared" si="1003"/>
        <v>39089.863112085404</v>
      </c>
      <c r="EG260" s="71">
        <f t="shared" si="494"/>
        <v>0.11051457735648595</v>
      </c>
      <c r="EH260" s="225">
        <f t="shared" si="1024"/>
        <v>397.14757965892062</v>
      </c>
      <c r="EI260" s="219">
        <f t="shared" si="1004"/>
        <v>5762.1077938843919</v>
      </c>
      <c r="EJ260" s="74">
        <f t="shared" si="1005"/>
        <v>-9.4912650294439627E-2</v>
      </c>
    </row>
    <row r="261" spans="1:140">
      <c r="A261" s="66">
        <v>45474</v>
      </c>
      <c r="B261" s="190">
        <f t="shared" si="1007"/>
        <v>7</v>
      </c>
      <c r="C261" t="str">
        <f t="shared" si="914"/>
        <v>Julio</v>
      </c>
      <c r="D261">
        <f t="shared" si="943"/>
        <v>2024</v>
      </c>
      <c r="E261" s="65">
        <f t="shared" si="915"/>
        <v>338236.55117402837</v>
      </c>
      <c r="F261" s="65">
        <f t="shared" si="1008"/>
        <v>7554.6780434782604</v>
      </c>
      <c r="G261" s="76">
        <f t="shared" si="944"/>
        <v>4743.8921766940002</v>
      </c>
      <c r="H261" s="77">
        <f t="shared" si="945"/>
        <v>1.4025368223001979</v>
      </c>
      <c r="I261" s="14">
        <f>SUMIFS($G$3:$G261,$D$3:$D261,D261)</f>
        <v>30275.474665933998</v>
      </c>
      <c r="J261" s="14">
        <f t="shared" si="1006"/>
        <v>48989.357057457004</v>
      </c>
      <c r="K261" s="14">
        <f t="shared" si="394"/>
        <v>14.483756083549693</v>
      </c>
      <c r="L261" s="71">
        <f t="shared" si="946"/>
        <v>0.20006780848579853</v>
      </c>
      <c r="M261" s="71">
        <f t="shared" si="947"/>
        <v>0.15718364866281065</v>
      </c>
      <c r="N261" s="71">
        <f t="shared" si="948"/>
        <v>0.15485724534098932</v>
      </c>
      <c r="O261" s="77">
        <f t="shared" si="1009"/>
        <v>3659.0060726440001</v>
      </c>
      <c r="P261" s="77">
        <f t="shared" si="949"/>
        <v>1.0817890792534071</v>
      </c>
      <c r="Q261" s="14">
        <f>SUMIFS($O$3:$O261,$D$3:$D261,D261)</f>
        <v>22718.077809864</v>
      </c>
      <c r="R261" s="78">
        <f t="shared" si="837"/>
        <v>36076.656105713002</v>
      </c>
      <c r="S261" s="71">
        <f t="shared" si="950"/>
        <v>0.23523172212903787</v>
      </c>
      <c r="T261" s="71">
        <f t="shared" si="951"/>
        <v>0.23528140887115367</v>
      </c>
      <c r="U261" s="71">
        <f t="shared" si="952"/>
        <v>0.18048381649462963</v>
      </c>
      <c r="V261" s="78">
        <v>2227.634626991</v>
      </c>
      <c r="W261" s="78">
        <f t="shared" si="840"/>
        <v>21816.626734704001</v>
      </c>
      <c r="X261" s="182">
        <f t="shared" si="953"/>
        <v>0.18935833654942957</v>
      </c>
      <c r="Y261" s="182">
        <f t="shared" si="954"/>
        <v>0.20074638971544956</v>
      </c>
      <c r="Z261" s="78">
        <v>1393.8137800120001</v>
      </c>
      <c r="AA261" s="78">
        <f t="shared" si="843"/>
        <v>14225.493627598999</v>
      </c>
      <c r="AB261" s="182">
        <f t="shared" si="955"/>
        <v>0.16197169248468679</v>
      </c>
      <c r="AC261" s="71">
        <f t="shared" si="956"/>
        <v>0.2491474945457226</v>
      </c>
      <c r="AD261" s="78">
        <v>929.73680750200003</v>
      </c>
      <c r="AE261" s="78">
        <v>781.40767091300006</v>
      </c>
      <c r="AF261" s="71">
        <f t="shared" si="957"/>
        <v>0.15418610543482814</v>
      </c>
      <c r="AG261" s="71">
        <f t="shared" si="958"/>
        <v>0.21790375352198588</v>
      </c>
      <c r="AH261" s="77">
        <f t="shared" si="1010"/>
        <v>290.76578039700001</v>
      </c>
      <c r="AI261" s="77">
        <f t="shared" si="959"/>
        <v>8.5965215582923846E-2</v>
      </c>
      <c r="AJ261" s="77">
        <f t="shared" si="1011"/>
        <v>227.37097505699998</v>
      </c>
      <c r="AK261" s="77">
        <f t="shared" si="960"/>
        <v>6.7222473227032703E-2</v>
      </c>
      <c r="AL261" s="77">
        <f t="shared" si="1012"/>
        <v>566.74934859599989</v>
      </c>
      <c r="AM261" s="77">
        <f t="shared" si="1025"/>
        <v>75.01965607723794</v>
      </c>
      <c r="AN261" s="80">
        <v>385.85794076000002</v>
      </c>
      <c r="AO261" s="77">
        <f t="shared" si="1026"/>
        <v>51.075365295427815</v>
      </c>
      <c r="AP261" s="81">
        <f>SUMIFS($AO$3:$AO261,$D$3:$D261,D261)</f>
        <v>292.26588561092353</v>
      </c>
      <c r="AQ261" s="80">
        <v>0</v>
      </c>
      <c r="AR261" s="77">
        <f t="shared" si="1027"/>
        <v>0</v>
      </c>
      <c r="AS261" s="81">
        <f>SUMIFS($AR$3:$AR261,$D$3:$D261,D261)</f>
        <v>112.0703124360611</v>
      </c>
      <c r="AT261" s="77">
        <f t="shared" si="961"/>
        <v>180.89140783599987</v>
      </c>
      <c r="AU261" s="80">
        <f t="shared" si="962"/>
        <v>385.85794076000002</v>
      </c>
      <c r="AV261" s="76">
        <f t="shared" si="963"/>
        <v>4471.1842986419997</v>
      </c>
      <c r="AW261" s="77">
        <f t="shared" si="964"/>
        <v>1.3219104449600128</v>
      </c>
      <c r="AX261" s="77">
        <f>SUMIFS($AV$3:$AV261,$D$3:$D261,D261)</f>
        <v>28572.301394918002</v>
      </c>
      <c r="AY261" s="78">
        <f t="shared" si="847"/>
        <v>51816.321462114007</v>
      </c>
      <c r="AZ261" s="67">
        <f t="shared" si="398"/>
        <v>15.319551149116833</v>
      </c>
      <c r="BA261" s="263">
        <f t="shared" si="1013"/>
        <v>3963.3966798389997</v>
      </c>
      <c r="BB261" s="263">
        <f t="shared" si="349"/>
        <v>1.171782489527504</v>
      </c>
      <c r="BC261" s="263">
        <f t="shared" si="399"/>
        <v>48532.058119517002</v>
      </c>
      <c r="BD261" s="262">
        <f t="shared" si="400"/>
        <v>14.348555160895799</v>
      </c>
      <c r="BE261" s="261">
        <f t="shared" si="1028"/>
        <v>3723.3115539649998</v>
      </c>
      <c r="BF261" s="261">
        <f t="shared" si="1029"/>
        <v>1.1008010639421679</v>
      </c>
      <c r="BG261" s="260">
        <f t="shared" si="401"/>
        <v>42596.906938884</v>
      </c>
      <c r="BH261" s="260">
        <f t="shared" si="402"/>
        <v>12.59382133333283</v>
      </c>
      <c r="BI261" s="71">
        <f t="shared" si="965"/>
        <v>0.20692923380341877</v>
      </c>
      <c r="BJ261" s="71">
        <f t="shared" si="966"/>
        <v>0.13105607044424983</v>
      </c>
      <c r="BK261" s="71">
        <f t="shared" si="967"/>
        <v>0.15623922979904381</v>
      </c>
      <c r="BL261" s="67">
        <f t="shared" si="1014"/>
        <v>1706.1111985140001</v>
      </c>
      <c r="BM261" s="14">
        <f>SUMIFS($BL$3:$BL261,$D$3:$D261,D261)</f>
        <v>11702.773939654</v>
      </c>
      <c r="BN261" s="78">
        <f t="shared" si="850"/>
        <v>21336.873156139005</v>
      </c>
      <c r="BO261" s="71">
        <f t="shared" si="968"/>
        <v>5.6761330006980026E-2</v>
      </c>
      <c r="BP261" s="71">
        <f t="shared" si="969"/>
        <v>7.4685323924139402E-2</v>
      </c>
      <c r="BQ261" s="71">
        <f t="shared" si="970"/>
        <v>7.7090404052967632E-2</v>
      </c>
      <c r="BR261" s="80">
        <v>1216.9027722870001</v>
      </c>
      <c r="BS261" s="77">
        <f t="shared" si="971"/>
        <v>489.20842622700002</v>
      </c>
      <c r="BT261" s="67">
        <f t="shared" si="1015"/>
        <v>725.03368756300017</v>
      </c>
      <c r="BU261" s="67">
        <f t="shared" si="1016"/>
        <v>240.085125874</v>
      </c>
      <c r="BV261" s="77">
        <f t="shared" si="1030"/>
        <v>31.779663473714631</v>
      </c>
      <c r="BW261" s="77">
        <f t="shared" si="972"/>
        <v>7.0981425585336044E-2</v>
      </c>
      <c r="BX261" s="77">
        <f t="shared" si="405"/>
        <v>5935.151180633</v>
      </c>
      <c r="BY261" s="67">
        <f t="shared" si="1017"/>
        <v>870.29515321299994</v>
      </c>
      <c r="BZ261" s="67">
        <f t="shared" si="1018"/>
        <v>749.37541258599992</v>
      </c>
      <c r="CA261" s="67">
        <f t="shared" si="1019"/>
        <v>180.28372089200002</v>
      </c>
      <c r="CB261" s="76">
        <f t="shared" si="973"/>
        <v>272.70787805200052</v>
      </c>
      <c r="CC261" s="76">
        <f>SUMIFS($CB$3:$CB261,$D$3:$D261,D261)</f>
        <v>1703.1732710160018</v>
      </c>
      <c r="CD261" s="76">
        <f t="shared" si="974"/>
        <v>-2826.9644046569988</v>
      </c>
      <c r="CE261" s="73">
        <f t="shared" si="975"/>
        <v>-0.30946070891093225</v>
      </c>
      <c r="CF261" s="73">
        <f t="shared" si="976"/>
        <v>-51.876026469380911</v>
      </c>
      <c r="CG261" s="73">
        <f t="shared" si="977"/>
        <v>0.1807244959222829</v>
      </c>
      <c r="CH261" s="78">
        <f t="shared" si="1031"/>
        <v>36.097882197299135</v>
      </c>
      <c r="CI261" s="78">
        <f t="shared" si="978"/>
        <v>8.0626377340185143E-2</v>
      </c>
      <c r="CJ261" s="14">
        <f t="shared" si="979"/>
        <v>-393.58459314631392</v>
      </c>
      <c r="CK261" s="264">
        <f t="shared" si="407"/>
        <v>-0.83579506556713867</v>
      </c>
      <c r="CL261" s="82">
        <f t="shared" si="980"/>
        <v>512.79300392600055</v>
      </c>
      <c r="CM261" s="82">
        <f t="shared" si="981"/>
        <v>0.1516078029255212</v>
      </c>
      <c r="CN261" s="40">
        <f t="shared" si="1020"/>
        <v>715.2767886649998</v>
      </c>
      <c r="CO261" s="40">
        <f>SUMIFS($CN$3:$CN261,$D$3:$D261,D261)</f>
        <v>3056.8955959590003</v>
      </c>
      <c r="CP261" s="76">
        <f t="shared" si="982"/>
        <v>7623.9870538190007</v>
      </c>
      <c r="CQ261" s="73">
        <f t="shared" si="983"/>
        <v>0.18643330217444332</v>
      </c>
      <c r="CR261" s="73">
        <f t="shared" si="984"/>
        <v>-0.17321852001962079</v>
      </c>
      <c r="CS261" s="73">
        <f t="shared" si="985"/>
        <v>-4.7613369123333138E-2</v>
      </c>
      <c r="CT261" s="76">
        <f t="shared" si="1032"/>
        <v>94.679982991793807</v>
      </c>
      <c r="CU261" s="76">
        <f t="shared" si="986"/>
        <v>0.21147235157828281</v>
      </c>
      <c r="CV261" s="76">
        <f t="shared" si="987"/>
        <v>0.90377446947954954</v>
      </c>
      <c r="CW261" s="40">
        <f t="shared" si="409"/>
        <v>1030.934644817087</v>
      </c>
      <c r="CX261" s="267">
        <f t="shared" si="410"/>
        <v>2.2540399691742161</v>
      </c>
      <c r="CY261" s="80">
        <v>526.55764160399997</v>
      </c>
      <c r="CZ261" s="77">
        <f t="shared" si="1033"/>
        <v>69.699547561601563</v>
      </c>
      <c r="DA261" s="67">
        <f t="shared" si="411"/>
        <v>803.8561368058663</v>
      </c>
      <c r="DB261" s="80">
        <v>0</v>
      </c>
      <c r="DC261" s="77">
        <f t="shared" si="1034"/>
        <v>0</v>
      </c>
      <c r="DD261" s="77">
        <f t="shared" si="988"/>
        <v>188.71914706099983</v>
      </c>
      <c r="DE261" s="77">
        <f t="shared" si="1035"/>
        <v>24.980435430192252</v>
      </c>
      <c r="DF261" s="82">
        <f t="shared" si="989"/>
        <v>5186.4610873069996</v>
      </c>
      <c r="DG261" s="82">
        <f t="shared" si="990"/>
        <v>1.5333827965382958</v>
      </c>
      <c r="DH261" s="76">
        <f t="shared" si="991"/>
        <v>-442.56891061299928</v>
      </c>
      <c r="DI261" s="76">
        <f>SUMIFS($DH$3:$DH261,$D$3:$D261,D261)</f>
        <v>-1353.7223249429985</v>
      </c>
      <c r="DJ261" s="76">
        <f t="shared" si="992"/>
        <v>-10450.951458476</v>
      </c>
      <c r="DK261" s="76">
        <f t="shared" si="1036"/>
        <v>-58.582100794494679</v>
      </c>
      <c r="DL261" s="76">
        <f t="shared" si="993"/>
        <v>-1424.5192379634011</v>
      </c>
      <c r="DM261" s="73">
        <f t="shared" si="994"/>
        <v>1.1281469454637234</v>
      </c>
      <c r="DN261" s="73">
        <f t="shared" si="995"/>
        <v>-0.63715162774999001</v>
      </c>
      <c r="DO261" s="73">
        <f t="shared" si="996"/>
        <v>4.9570415658439781E-3</v>
      </c>
      <c r="DP261" s="77">
        <f t="shared" si="997"/>
        <v>-0.13084597423809768</v>
      </c>
      <c r="DQ261" s="264">
        <f t="shared" si="413"/>
        <v>-3.0898350347413546</v>
      </c>
      <c r="DR261" s="82">
        <f t="shared" si="998"/>
        <v>-202.48378473899928</v>
      </c>
      <c r="DS261" s="82">
        <f t="shared" si="999"/>
        <v>-4515.800277843</v>
      </c>
      <c r="DT261" s="82">
        <f t="shared" si="1000"/>
        <v>-5.9864548652761654E-2</v>
      </c>
      <c r="DU261" s="264">
        <f t="shared" si="415"/>
        <v>-1.3351012071783883</v>
      </c>
      <c r="DV261" s="250">
        <v>1669.3053288650001</v>
      </c>
      <c r="DW261" s="250">
        <v>1823.7278207029999</v>
      </c>
      <c r="DX261" s="223">
        <v>133.5</v>
      </c>
      <c r="DY261" s="224">
        <f t="shared" si="1021"/>
        <v>3553.477285913109</v>
      </c>
      <c r="DZ261" s="218">
        <f t="shared" si="1001"/>
        <v>37316.520700365683</v>
      </c>
      <c r="EA261" s="71">
        <f t="shared" si="492"/>
        <v>0.11283597568952852</v>
      </c>
      <c r="EB261" s="225">
        <f t="shared" si="1022"/>
        <v>2740.8285188344571</v>
      </c>
      <c r="EC261" s="219">
        <f t="shared" si="1002"/>
        <v>27473.096086473241</v>
      </c>
      <c r="ED261" s="71">
        <f t="shared" si="493"/>
        <v>0.1374329451469456</v>
      </c>
      <c r="EE261" s="225">
        <f t="shared" si="1023"/>
        <v>3349.2017218292135</v>
      </c>
      <c r="EF261" s="219">
        <f t="shared" si="1003"/>
        <v>39542.586926660515</v>
      </c>
      <c r="EG261" s="71">
        <f t="shared" si="494"/>
        <v>0.11546886343838492</v>
      </c>
      <c r="EH261" s="225">
        <f t="shared" si="1024"/>
        <v>535.78785667790248</v>
      </c>
      <c r="EI261" s="219">
        <f t="shared" si="1004"/>
        <v>5826.5274735544754</v>
      </c>
      <c r="EJ261" s="74">
        <f t="shared" si="1005"/>
        <v>-8.1968614416731866E-2</v>
      </c>
    </row>
    <row r="262" spans="1:140">
      <c r="A262" s="66">
        <v>45505</v>
      </c>
      <c r="B262" s="190">
        <f t="shared" si="1007"/>
        <v>8</v>
      </c>
      <c r="C262" t="str">
        <f t="shared" si="914"/>
        <v>Agosto</v>
      </c>
      <c r="D262">
        <f t="shared" si="943"/>
        <v>2024</v>
      </c>
      <c r="E262" s="65">
        <f t="shared" si="915"/>
        <v>338236.55117402837</v>
      </c>
      <c r="F262" s="65">
        <f t="shared" si="1008"/>
        <v>7594.0761904761894</v>
      </c>
      <c r="G262" s="76">
        <f t="shared" si="944"/>
        <v>3531.4488884879997</v>
      </c>
      <c r="H262" s="77">
        <f t="shared" si="945"/>
        <v>1.0440766606182104</v>
      </c>
      <c r="I262" s="14">
        <f>SUMIFS($G$3:$G262,$D$3:$D262,D262)</f>
        <v>33806.923554421999</v>
      </c>
      <c r="J262" s="14">
        <f t="shared" si="1006"/>
        <v>49164.831673819994</v>
      </c>
      <c r="K262" s="14">
        <f t="shared" si="394"/>
        <v>14.535635342533947</v>
      </c>
      <c r="L262" s="71">
        <f t="shared" si="946"/>
        <v>0.1827173369988111</v>
      </c>
      <c r="M262" s="71">
        <f t="shared" si="947"/>
        <v>5.228723528082635E-2</v>
      </c>
      <c r="N262" s="71">
        <f t="shared" si="948"/>
        <v>0.14989353376665027</v>
      </c>
      <c r="O262" s="77">
        <f t="shared" si="1009"/>
        <v>2638.0364757970001</v>
      </c>
      <c r="P262" s="77">
        <f t="shared" si="949"/>
        <v>0.77993832027919607</v>
      </c>
      <c r="Q262" s="14">
        <f>SUMIFS($O$3:$O262,$D$3:$D262,D262)</f>
        <v>25356.114285661002</v>
      </c>
      <c r="R262" s="78">
        <f t="shared" si="837"/>
        <v>36273.302938075001</v>
      </c>
      <c r="S262" s="71">
        <f t="shared" si="950"/>
        <v>8.0547090420733047E-2</v>
      </c>
      <c r="T262" s="71">
        <f t="shared" si="951"/>
        <v>0.21714779514255245</v>
      </c>
      <c r="U262" s="71">
        <f t="shared" si="952"/>
        <v>0.17650225493794114</v>
      </c>
      <c r="V262" s="78">
        <v>1382.6178575890001</v>
      </c>
      <c r="W262" s="78">
        <f t="shared" si="840"/>
        <v>21939.252275188002</v>
      </c>
      <c r="X262" s="182">
        <f t="shared" si="953"/>
        <v>0.18335938930786289</v>
      </c>
      <c r="Y262" s="182">
        <f t="shared" si="954"/>
        <v>9.7322450954104633E-2</v>
      </c>
      <c r="Z262" s="78">
        <v>1257.561771999</v>
      </c>
      <c r="AA262" s="78">
        <f t="shared" si="843"/>
        <v>14318.250371340002</v>
      </c>
      <c r="AB262" s="182">
        <f t="shared" si="955"/>
        <v>0.16568773211566157</v>
      </c>
      <c r="AC262" s="71">
        <f t="shared" si="956"/>
        <v>7.9632849696502861E-2</v>
      </c>
      <c r="AD262" s="78">
        <v>923.93191281500003</v>
      </c>
      <c r="AE262" s="78">
        <v>716.7584203859999</v>
      </c>
      <c r="AF262" s="71">
        <f t="shared" si="957"/>
        <v>0.11248765898401447</v>
      </c>
      <c r="AG262" s="71">
        <f t="shared" si="958"/>
        <v>5.9124931075570153E-2</v>
      </c>
      <c r="AH262" s="77">
        <f t="shared" si="1010"/>
        <v>261.51274837</v>
      </c>
      <c r="AI262" s="77">
        <f t="shared" si="959"/>
        <v>7.7316525213576723E-2</v>
      </c>
      <c r="AJ262" s="77">
        <f t="shared" si="1011"/>
        <v>144.35493190900002</v>
      </c>
      <c r="AK262" s="77">
        <f t="shared" si="960"/>
        <v>4.2678690817991159E-2</v>
      </c>
      <c r="AL262" s="77">
        <f t="shared" si="1012"/>
        <v>487.54473241199997</v>
      </c>
      <c r="AM262" s="77">
        <f t="shared" si="1025"/>
        <v>64.200663804694898</v>
      </c>
      <c r="AN262" s="80">
        <v>310.610078552</v>
      </c>
      <c r="AO262" s="77">
        <f t="shared" si="1026"/>
        <v>40.901627895377104</v>
      </c>
      <c r="AP262" s="81">
        <f>SUMIFS($AO$3:$AO262,$D$3:$D262,D262)</f>
        <v>333.16751350630062</v>
      </c>
      <c r="AQ262" s="80">
        <v>0</v>
      </c>
      <c r="AR262" s="77">
        <f t="shared" si="1027"/>
        <v>0</v>
      </c>
      <c r="AS262" s="81">
        <f>SUMIFS($AR$3:$AR262,$D$3:$D262,D262)</f>
        <v>112.0703124360611</v>
      </c>
      <c r="AT262" s="77">
        <f t="shared" si="961"/>
        <v>176.93465385999997</v>
      </c>
      <c r="AU262" s="80">
        <f t="shared" si="962"/>
        <v>310.610078552</v>
      </c>
      <c r="AV262" s="76">
        <f t="shared" si="963"/>
        <v>4343.7660407499998</v>
      </c>
      <c r="AW262" s="77">
        <f t="shared" si="964"/>
        <v>1.2842391000241304</v>
      </c>
      <c r="AX262" s="77">
        <f>SUMIFS($AV$3:$AV262,$D$3:$D262,D262)</f>
        <v>32916.067435668003</v>
      </c>
      <c r="AY262" s="78">
        <f t="shared" si="847"/>
        <v>52660.419908533004</v>
      </c>
      <c r="AZ262" s="67">
        <f t="shared" si="398"/>
        <v>15.569109762309022</v>
      </c>
      <c r="BA262" s="263">
        <f t="shared" si="1013"/>
        <v>4135.286141732</v>
      </c>
      <c r="BB262" s="263">
        <f t="shared" si="349"/>
        <v>1.222601793738231</v>
      </c>
      <c r="BC262" s="263">
        <f t="shared" si="399"/>
        <v>49357.344013875998</v>
      </c>
      <c r="BD262" s="262">
        <f t="shared" si="400"/>
        <v>14.592551822845667</v>
      </c>
      <c r="BE262" s="261">
        <f t="shared" si="1028"/>
        <v>3455.4918034880002</v>
      </c>
      <c r="BF262" s="261">
        <f t="shared" si="1029"/>
        <v>1.0216198667748631</v>
      </c>
      <c r="BG262" s="260">
        <f t="shared" si="401"/>
        <v>43024.734656330009</v>
      </c>
      <c r="BH262" s="260">
        <f t="shared" si="402"/>
        <v>12.720309057962535</v>
      </c>
      <c r="BI262" s="71">
        <f t="shared" si="965"/>
        <v>0.24119389161025695</v>
      </c>
      <c r="BJ262" s="71">
        <f t="shared" si="966"/>
        <v>0.1444576209953885</v>
      </c>
      <c r="BK262" s="71">
        <f t="shared" si="967"/>
        <v>0.1666865368097834</v>
      </c>
      <c r="BL262" s="67">
        <f t="shared" si="1014"/>
        <v>1707.8203446860005</v>
      </c>
      <c r="BM262" s="14">
        <f>SUMIFS($BL$3:$BL262,$D$3:$D262,D262)</f>
        <v>13410.594284340001</v>
      </c>
      <c r="BN262" s="78">
        <f t="shared" si="850"/>
        <v>21444.322641524002</v>
      </c>
      <c r="BO262" s="71">
        <f t="shared" si="968"/>
        <v>6.7140366097350412E-2</v>
      </c>
      <c r="BP262" s="71">
        <f t="shared" si="969"/>
        <v>7.3718561218796719E-2</v>
      </c>
      <c r="BQ262" s="71">
        <f t="shared" si="970"/>
        <v>7.7453242267319977E-2</v>
      </c>
      <c r="BR262" s="80">
        <v>1216.768778889</v>
      </c>
      <c r="BS262" s="77">
        <f t="shared" si="971"/>
        <v>491.05156579700042</v>
      </c>
      <c r="BT262" s="67">
        <f t="shared" si="1015"/>
        <v>557.12618810099991</v>
      </c>
      <c r="BU262" s="67">
        <f t="shared" si="1016"/>
        <v>679.79433824400007</v>
      </c>
      <c r="BV262" s="77">
        <f t="shared" si="1030"/>
        <v>89.516396885316652</v>
      </c>
      <c r="BW262" s="77">
        <f t="shared" si="972"/>
        <v>0.20098192696336786</v>
      </c>
      <c r="BX262" s="77">
        <f t="shared" si="405"/>
        <v>6332.609357546</v>
      </c>
      <c r="BY262" s="67">
        <f t="shared" si="1017"/>
        <v>469.895018376</v>
      </c>
      <c r="BZ262" s="67">
        <f t="shared" si="1018"/>
        <v>743.09611486999995</v>
      </c>
      <c r="CA262" s="67">
        <f t="shared" si="1019"/>
        <v>186.03403647300001</v>
      </c>
      <c r="CB262" s="76">
        <f t="shared" si="973"/>
        <v>-812.31715226200004</v>
      </c>
      <c r="CC262" s="76">
        <f>SUMIFS($CB$3:$CB262,$D$3:$D262,D262)</f>
        <v>890.85611875400173</v>
      </c>
      <c r="CD262" s="76">
        <f t="shared" si="974"/>
        <v>-3495.5882347129982</v>
      </c>
      <c r="CE262" s="73">
        <f t="shared" si="975"/>
        <v>4.6531308469398045</v>
      </c>
      <c r="CF262" s="73">
        <f t="shared" si="976"/>
        <v>-6.0282488078521554</v>
      </c>
      <c r="CG262" s="73">
        <f t="shared" si="977"/>
        <v>0.46827299213363527</v>
      </c>
      <c r="CH262" s="78">
        <f t="shared" si="1031"/>
        <v>-106.96721126932272</v>
      </c>
      <c r="CI262" s="78">
        <f t="shared" si="978"/>
        <v>-0.24016243940592016</v>
      </c>
      <c r="CJ262" s="14">
        <f t="shared" si="979"/>
        <v>-480.79520184342789</v>
      </c>
      <c r="CK262" s="264">
        <f t="shared" si="407"/>
        <v>-1.0334744197750703</v>
      </c>
      <c r="CL262" s="82">
        <f t="shared" si="980"/>
        <v>-132.52281401799996</v>
      </c>
      <c r="CM262" s="82">
        <f t="shared" si="981"/>
        <v>-3.9180512442552301E-2</v>
      </c>
      <c r="CN262" s="40">
        <f t="shared" si="1020"/>
        <v>645.81966667200004</v>
      </c>
      <c r="CO262" s="40">
        <f>SUMIFS($CN$3:$CN262,$D$3:$D262,D262)</f>
        <v>3702.7152626310003</v>
      </c>
      <c r="CP262" s="76">
        <f t="shared" si="982"/>
        <v>7920.2509907469994</v>
      </c>
      <c r="CQ262" s="73">
        <f t="shared" si="983"/>
        <v>0.84754421603951746</v>
      </c>
      <c r="CR262" s="73">
        <f t="shared" si="984"/>
        <v>-8.5048938013704056E-2</v>
      </c>
      <c r="CS262" s="73">
        <f t="shared" si="985"/>
        <v>2.4062826769422285E-2</v>
      </c>
      <c r="CT262" s="76">
        <f t="shared" si="1032"/>
        <v>85.042558235316278</v>
      </c>
      <c r="CU262" s="76">
        <f t="shared" si="986"/>
        <v>0.19093727878620514</v>
      </c>
      <c r="CV262" s="76">
        <f t="shared" si="987"/>
        <v>1.0947117482657549</v>
      </c>
      <c r="CW262" s="40">
        <f t="shared" si="409"/>
        <v>1067.9162805031281</v>
      </c>
      <c r="CX262" s="267">
        <f t="shared" si="410"/>
        <v>2.341630720646716</v>
      </c>
      <c r="CY262" s="80">
        <v>477.24601732299999</v>
      </c>
      <c r="CZ262" s="77">
        <f t="shared" si="1033"/>
        <v>62.844512663899692</v>
      </c>
      <c r="DA262" s="67">
        <f t="shared" si="411"/>
        <v>838.979146515303</v>
      </c>
      <c r="DB262" s="80">
        <v>127.07217031499999</v>
      </c>
      <c r="DC262" s="77">
        <f t="shared" si="1034"/>
        <v>16.733064974297012</v>
      </c>
      <c r="DD262" s="77">
        <f t="shared" si="988"/>
        <v>168.57364934900005</v>
      </c>
      <c r="DE262" s="77">
        <f t="shared" si="1035"/>
        <v>22.198045571416575</v>
      </c>
      <c r="DF262" s="82">
        <f t="shared" si="989"/>
        <v>4989.5857074220003</v>
      </c>
      <c r="DG262" s="82">
        <f t="shared" si="990"/>
        <v>1.4751763788103358</v>
      </c>
      <c r="DH262" s="76">
        <f t="shared" si="991"/>
        <v>-1458.1368189340001</v>
      </c>
      <c r="DI262" s="76">
        <f>SUMIFS($DH$3:$DH262,$D$3:$D262,D262)</f>
        <v>-2811.8591438769986</v>
      </c>
      <c r="DJ262" s="76">
        <f t="shared" si="992"/>
        <v>-11415.83922546</v>
      </c>
      <c r="DK262" s="76">
        <f t="shared" si="1036"/>
        <v>-192.009769504639</v>
      </c>
      <c r="DL262" s="76">
        <f t="shared" si="993"/>
        <v>-1548.7114823465563</v>
      </c>
      <c r="DM262" s="73">
        <f t="shared" si="994"/>
        <v>1.9561877780999946</v>
      </c>
      <c r="DN262" s="73">
        <f t="shared" si="995"/>
        <v>-0.33432468849233177</v>
      </c>
      <c r="DO262" s="73">
        <f t="shared" si="996"/>
        <v>0.12861682040078559</v>
      </c>
      <c r="DP262" s="77">
        <f t="shared" si="997"/>
        <v>-0.43109971819212539</v>
      </c>
      <c r="DQ262" s="264">
        <f t="shared" si="413"/>
        <v>-3.3751051404217871</v>
      </c>
      <c r="DR262" s="82">
        <f t="shared" si="998"/>
        <v>-778.34248069</v>
      </c>
      <c r="DS262" s="82">
        <f t="shared" si="999"/>
        <v>-5083.2298679139985</v>
      </c>
      <c r="DT262" s="82">
        <f t="shared" si="1000"/>
        <v>-0.23011779122875747</v>
      </c>
      <c r="DU262" s="264">
        <f t="shared" si="415"/>
        <v>-1.5028623755386483</v>
      </c>
      <c r="DV262" s="250">
        <v>1668.955680192</v>
      </c>
      <c r="DW262" s="250">
        <v>1821.55952041</v>
      </c>
      <c r="DX262" s="223">
        <v>133.19999999999999</v>
      </c>
      <c r="DY262" s="224">
        <f t="shared" si="1021"/>
        <v>2651.2379042702705</v>
      </c>
      <c r="DZ262" s="218">
        <f t="shared" si="1001"/>
        <v>37339.744296002435</v>
      </c>
      <c r="EA262" s="71">
        <f t="shared" si="492"/>
        <v>0.10711408562546598</v>
      </c>
      <c r="EB262" s="225">
        <f t="shared" si="1022"/>
        <v>1980.5078647124628</v>
      </c>
      <c r="EC262" s="219">
        <f t="shared" si="1002"/>
        <v>27541.78747237991</v>
      </c>
      <c r="ED262" s="71">
        <f t="shared" si="493"/>
        <v>0.13265351893851096</v>
      </c>
      <c r="EE262" s="225">
        <f t="shared" si="1023"/>
        <v>3261.0856161786787</v>
      </c>
      <c r="EF262" s="219">
        <f t="shared" si="1003"/>
        <v>40063.134097787508</v>
      </c>
      <c r="EG262" s="71">
        <f t="shared" si="494"/>
        <v>0.12443947493605201</v>
      </c>
      <c r="EH262" s="225">
        <f t="shared" si="1024"/>
        <v>484.84959960360368</v>
      </c>
      <c r="EI262" s="219">
        <f t="shared" si="1004"/>
        <v>6037.6450999834515</v>
      </c>
      <c r="EJ262" s="74">
        <f t="shared" si="1005"/>
        <v>-1.3530097941865882E-2</v>
      </c>
    </row>
    <row r="263" spans="1:140">
      <c r="A263" s="66">
        <v>45536</v>
      </c>
      <c r="B263" s="190">
        <f t="shared" si="1007"/>
        <v>9</v>
      </c>
      <c r="C263" t="str">
        <f t="shared" si="914"/>
        <v>Septiembre</v>
      </c>
      <c r="D263">
        <f t="shared" si="943"/>
        <v>2024</v>
      </c>
      <c r="E263" s="65">
        <f t="shared" si="915"/>
        <v>338236.55117402837</v>
      </c>
      <c r="F263" s="65">
        <f t="shared" si="1008"/>
        <v>7764.5704999999998</v>
      </c>
      <c r="G263" s="76">
        <f t="shared" si="944"/>
        <v>4370.9542382060008</v>
      </c>
      <c r="H263" s="77">
        <f t="shared" si="945"/>
        <v>1.2922773198326136</v>
      </c>
      <c r="I263" s="14">
        <f>SUMIFS($G$3:$G263,$D$3:$D263,D263)</f>
        <v>38177.877792628002</v>
      </c>
      <c r="J263" s="14">
        <f t="shared" si="1006"/>
        <v>49611.875461653006</v>
      </c>
      <c r="K263" s="14">
        <f t="shared" si="394"/>
        <v>14.667804319033181</v>
      </c>
      <c r="L263" s="71">
        <f t="shared" si="946"/>
        <v>0.17441407310098622</v>
      </c>
      <c r="M263" s="71">
        <f t="shared" si="947"/>
        <v>0.11392813202210195</v>
      </c>
      <c r="N263" s="71">
        <f t="shared" si="948"/>
        <v>0.15813397783971661</v>
      </c>
      <c r="O263" s="77">
        <f t="shared" si="1009"/>
        <v>3460.8805431460005</v>
      </c>
      <c r="P263" s="77">
        <f t="shared" si="949"/>
        <v>1.0232130534483008</v>
      </c>
      <c r="Q263" s="14">
        <f>SUMIFS($O$3:$O263,$D$3:$D263,D263)</f>
        <v>28816.994828807001</v>
      </c>
      <c r="R263" s="78">
        <f t="shared" si="837"/>
        <v>36737.515734702996</v>
      </c>
      <c r="S263" s="71">
        <f t="shared" si="950"/>
        <v>0.15490966496615965</v>
      </c>
      <c r="T263" s="71">
        <f t="shared" si="951"/>
        <v>0.20932092713512196</v>
      </c>
      <c r="U263" s="71">
        <f t="shared" si="952"/>
        <v>0.18808529634805526</v>
      </c>
      <c r="V263" s="78">
        <v>2217.0427219539997</v>
      </c>
      <c r="W263" s="78">
        <f t="shared" si="840"/>
        <v>22239.978010931001</v>
      </c>
      <c r="X263" s="182">
        <f t="shared" si="953"/>
        <v>0.19161374139879661</v>
      </c>
      <c r="Y263" s="182">
        <f t="shared" si="954"/>
        <v>0.15692901430551087</v>
      </c>
      <c r="Z263" s="78">
        <v>1268.938064085</v>
      </c>
      <c r="AA263" s="78">
        <f t="shared" si="843"/>
        <v>14446.838614917</v>
      </c>
      <c r="AB263" s="182">
        <f t="shared" si="955"/>
        <v>0.17296668689808969</v>
      </c>
      <c r="AC263" s="71">
        <f t="shared" si="956"/>
        <v>0.11276210270258691</v>
      </c>
      <c r="AD263" s="78">
        <v>960.38545763900004</v>
      </c>
      <c r="AE263" s="78">
        <v>679.40700596600004</v>
      </c>
      <c r="AF263" s="71">
        <f t="shared" si="957"/>
        <v>0.10663240491112491</v>
      </c>
      <c r="AG263" s="71">
        <f t="shared" si="958"/>
        <v>0.10577069410089179</v>
      </c>
      <c r="AH263" s="77">
        <f t="shared" si="1010"/>
        <v>261.46539940299999</v>
      </c>
      <c r="AI263" s="77">
        <f t="shared" si="959"/>
        <v>7.7302526440577293E-2</v>
      </c>
      <c r="AJ263" s="77">
        <f t="shared" si="1011"/>
        <v>133.323971091</v>
      </c>
      <c r="AK263" s="77">
        <f t="shared" si="960"/>
        <v>3.9417375392525981E-2</v>
      </c>
      <c r="AL263" s="77">
        <f t="shared" si="1012"/>
        <v>515.28432456600001</v>
      </c>
      <c r="AM263" s="77">
        <f t="shared" si="1025"/>
        <v>66.36353222190462</v>
      </c>
      <c r="AN263" s="80">
        <v>315.24112241699999</v>
      </c>
      <c r="AO263" s="77">
        <f t="shared" si="1026"/>
        <v>40.599943347413742</v>
      </c>
      <c r="AP263" s="81">
        <f>SUMIFS($AO$3:$AO263,$D$3:$D263,D263)</f>
        <v>373.76745685371435</v>
      </c>
      <c r="AQ263" s="80">
        <v>0</v>
      </c>
      <c r="AR263" s="77">
        <f t="shared" si="1027"/>
        <v>0</v>
      </c>
      <c r="AS263" s="81">
        <f>SUMIFS($AR$3:$AR263,$D$3:$D263,D263)</f>
        <v>112.0703124360611</v>
      </c>
      <c r="AT263" s="77">
        <f t="shared" si="961"/>
        <v>200.04320214900002</v>
      </c>
      <c r="AU263" s="80">
        <f t="shared" si="962"/>
        <v>315.24112241699999</v>
      </c>
      <c r="AV263" s="76">
        <f t="shared" si="963"/>
        <v>4538.1459755509995</v>
      </c>
      <c r="AW263" s="77">
        <f t="shared" si="964"/>
        <v>1.3417077367300991</v>
      </c>
      <c r="AX263" s="77">
        <f>SUMIFS($AV$3:$AV263,$D$3:$D263,D263)</f>
        <v>37454.213411219003</v>
      </c>
      <c r="AY263" s="78">
        <f t="shared" si="847"/>
        <v>53045.797866221008</v>
      </c>
      <c r="AZ263" s="67">
        <f t="shared" si="398"/>
        <v>15.683047169827621</v>
      </c>
      <c r="BA263" s="263">
        <f t="shared" si="1013"/>
        <v>4267.5260761419995</v>
      </c>
      <c r="BB263" s="263">
        <f t="shared" ref="BB263:BB266" si="1037">BA263/$E263*100</f>
        <v>1.2616986725205479</v>
      </c>
      <c r="BC263" s="263">
        <f t="shared" si="399"/>
        <v>49709.526889630004</v>
      </c>
      <c r="BD263" s="262">
        <f t="shared" si="400"/>
        <v>14.696675068701731</v>
      </c>
      <c r="BE263" s="261">
        <f t="shared" si="1028"/>
        <v>3292.2966436869992</v>
      </c>
      <c r="BF263" s="261">
        <f t="shared" si="1029"/>
        <v>0.97337104232506722</v>
      </c>
      <c r="BG263" s="260">
        <f t="shared" si="401"/>
        <v>43313.737746054001</v>
      </c>
      <c r="BH263" s="260">
        <f t="shared" si="402"/>
        <v>12.805753132152875</v>
      </c>
      <c r="BI263" s="71">
        <f t="shared" si="965"/>
        <v>9.2800261423298558E-2</v>
      </c>
      <c r="BJ263" s="71">
        <f t="shared" si="966"/>
        <v>0.13794000812342722</v>
      </c>
      <c r="BK263" s="71">
        <f t="shared" si="967"/>
        <v>0.16302942013598698</v>
      </c>
      <c r="BL263" s="67">
        <f t="shared" si="1014"/>
        <v>1685.2923286169996</v>
      </c>
      <c r="BM263" s="14">
        <f>SUMIFS($BL$3:$BL263,$D$3:$D263,D263)</f>
        <v>15095.886612957</v>
      </c>
      <c r="BN263" s="78">
        <f t="shared" si="850"/>
        <v>21526.417680698003</v>
      </c>
      <c r="BO263" s="71">
        <f t="shared" si="968"/>
        <v>5.1207072089375805E-2</v>
      </c>
      <c r="BP263" s="71">
        <f t="shared" si="969"/>
        <v>7.1157700353175368E-2</v>
      </c>
      <c r="BQ263" s="71">
        <f t="shared" si="970"/>
        <v>7.2636283801993606E-2</v>
      </c>
      <c r="BR263" s="80">
        <v>1203.8930278749999</v>
      </c>
      <c r="BS263" s="77">
        <f t="shared" si="971"/>
        <v>481.3993007419997</v>
      </c>
      <c r="BT263" s="67">
        <f t="shared" si="1015"/>
        <v>451.16078686299994</v>
      </c>
      <c r="BU263" s="67">
        <f t="shared" si="1016"/>
        <v>975.22943245500005</v>
      </c>
      <c r="BV263" s="77">
        <f t="shared" si="1030"/>
        <v>125.59991984811008</v>
      </c>
      <c r="BW263" s="77">
        <f t="shared" si="972"/>
        <v>0.28832763019548058</v>
      </c>
      <c r="BX263" s="77">
        <f t="shared" si="405"/>
        <v>6395.7891435760002</v>
      </c>
      <c r="BY263" s="67">
        <f t="shared" si="1017"/>
        <v>518.09065131800003</v>
      </c>
      <c r="BZ263" s="67">
        <f t="shared" si="1018"/>
        <v>764.41963660299996</v>
      </c>
      <c r="CA263" s="67">
        <f t="shared" si="1019"/>
        <v>143.953139695</v>
      </c>
      <c r="CB263" s="76">
        <f t="shared" si="973"/>
        <v>-167.19173734499873</v>
      </c>
      <c r="CC263" s="76">
        <f>SUMIFS($CB$3:$CB263,$D$3:$D263,D263)</f>
        <v>723.664381409003</v>
      </c>
      <c r="CD263" s="76">
        <f t="shared" si="974"/>
        <v>-3433.9224045679975</v>
      </c>
      <c r="CE263" s="73">
        <f t="shared" si="975"/>
        <v>-0.26945069294112522</v>
      </c>
      <c r="CF263" s="73">
        <f t="shared" si="976"/>
        <v>-2.7823024507286225</v>
      </c>
      <c r="CG263" s="73">
        <f t="shared" si="977"/>
        <v>0.23867539255267878</v>
      </c>
      <c r="CH263" s="78">
        <f t="shared" si="1031"/>
        <v>-21.532644638231918</v>
      </c>
      <c r="CI263" s="78">
        <f t="shared" si="978"/>
        <v>-4.9430416897485382E-2</v>
      </c>
      <c r="CJ263" s="14">
        <f t="shared" si="979"/>
        <v>-470.87431101673809</v>
      </c>
      <c r="CK263" s="264">
        <f t="shared" si="407"/>
        <v>-1.0152428507944391</v>
      </c>
      <c r="CL263" s="82">
        <f t="shared" si="980"/>
        <v>808.03769511000132</v>
      </c>
      <c r="CM263" s="82">
        <f t="shared" si="981"/>
        <v>0.23889721329799521</v>
      </c>
      <c r="CN263" s="40">
        <f t="shared" si="1020"/>
        <v>538.2603576869999</v>
      </c>
      <c r="CO263" s="40">
        <f>SUMIFS($CN$3:$CN263,$D$3:$D263,D263)</f>
        <v>4240.9756203180004</v>
      </c>
      <c r="CP263" s="76">
        <f t="shared" si="982"/>
        <v>8193.9777676760004</v>
      </c>
      <c r="CQ263" s="73">
        <f t="shared" si="983"/>
        <v>1.0347524731818831</v>
      </c>
      <c r="CR263" s="73">
        <f t="shared" si="984"/>
        <v>-1.6342071545816794E-2</v>
      </c>
      <c r="CS263" s="73">
        <f t="shared" si="985"/>
        <v>0.11548726609281079</v>
      </c>
      <c r="CT263" s="76">
        <f t="shared" si="1032"/>
        <v>69.322618383978863</v>
      </c>
      <c r="CU263" s="76">
        <f t="shared" si="986"/>
        <v>0.15913725344546098</v>
      </c>
      <c r="CV263" s="76">
        <f t="shared" si="987"/>
        <v>1.2538490017112158</v>
      </c>
      <c r="CW263" s="40">
        <f t="shared" si="409"/>
        <v>1100.8821532689044</v>
      </c>
      <c r="CX263" s="267">
        <f t="shared" si="410"/>
        <v>2.4225583365353267</v>
      </c>
      <c r="CY263" s="80">
        <v>384.97324464299999</v>
      </c>
      <c r="CZ263" s="77">
        <f t="shared" si="1033"/>
        <v>49.580752038119819</v>
      </c>
      <c r="DA263" s="67">
        <f t="shared" si="411"/>
        <v>864.88886369327599</v>
      </c>
      <c r="DB263" s="80">
        <v>0</v>
      </c>
      <c r="DC263" s="77">
        <f t="shared" si="1034"/>
        <v>0</v>
      </c>
      <c r="DD263" s="77">
        <f t="shared" si="988"/>
        <v>153.28711304399991</v>
      </c>
      <c r="DE263" s="77">
        <f t="shared" si="1035"/>
        <v>19.741866345859041</v>
      </c>
      <c r="DF263" s="82">
        <f t="shared" si="989"/>
        <v>5076.4063332379992</v>
      </c>
      <c r="DG263" s="82">
        <f t="shared" si="990"/>
        <v>1.5008449901755601</v>
      </c>
      <c r="DH263" s="76">
        <f t="shared" si="991"/>
        <v>-705.45209503199862</v>
      </c>
      <c r="DI263" s="76">
        <f>SUMIFS($DH$3:$DH263,$D$3:$D263,D263)</f>
        <v>-3517.3112389089974</v>
      </c>
      <c r="DJ263" s="76">
        <f t="shared" si="992"/>
        <v>-11627.900172243995</v>
      </c>
      <c r="DK263" s="76">
        <f t="shared" si="1036"/>
        <v>-90.855263022210778</v>
      </c>
      <c r="DL263" s="76">
        <f t="shared" si="993"/>
        <v>-1571.7564642856426</v>
      </c>
      <c r="DM263" s="73">
        <f t="shared" si="994"/>
        <v>0.42980290087694972</v>
      </c>
      <c r="DN263" s="73">
        <f t="shared" si="995"/>
        <v>-0.25440589887611198</v>
      </c>
      <c r="DO263" s="73">
        <f t="shared" si="996"/>
        <v>0.14924018421867924</v>
      </c>
      <c r="DP263" s="77">
        <f t="shared" si="997"/>
        <v>-0.20856767034294638</v>
      </c>
      <c r="DQ263" s="264">
        <f t="shared" si="413"/>
        <v>-3.4378011873297649</v>
      </c>
      <c r="DR263" s="82">
        <f t="shared" si="998"/>
        <v>269.77733742300143</v>
      </c>
      <c r="DS263" s="82">
        <f t="shared" si="999"/>
        <v>-5232.1110286679977</v>
      </c>
      <c r="DT263" s="82">
        <f t="shared" si="1000"/>
        <v>7.9759959852534229E-2</v>
      </c>
      <c r="DU263" s="264">
        <f t="shared" si="415"/>
        <v>-1.5468792507809095</v>
      </c>
      <c r="DV263" s="250">
        <v>1644.8488411559999</v>
      </c>
      <c r="DW263" s="250">
        <v>1796.2610119230001</v>
      </c>
      <c r="DX263" s="223">
        <v>133.5</v>
      </c>
      <c r="DY263" s="224">
        <f t="shared" si="1021"/>
        <v>3274.1230248734091</v>
      </c>
      <c r="DZ263" s="218">
        <f t="shared" si="1001"/>
        <v>37555.480375924169</v>
      </c>
      <c r="EA263" s="71">
        <f t="shared" si="492"/>
        <v>0.11483619797054123</v>
      </c>
      <c r="EB263" s="225">
        <f t="shared" si="1022"/>
        <v>2592.4198825063672</v>
      </c>
      <c r="EC263" s="219">
        <f t="shared" si="1002"/>
        <v>27798.5349102113</v>
      </c>
      <c r="ED263" s="71">
        <f t="shared" si="493"/>
        <v>0.14360277192742865</v>
      </c>
      <c r="EE263" s="225">
        <f t="shared" si="1023"/>
        <v>3399.3602813116099</v>
      </c>
      <c r="EF263" s="219">
        <f t="shared" si="1003"/>
        <v>40225.730530414003</v>
      </c>
      <c r="EG263" s="71">
        <f t="shared" si="494"/>
        <v>0.12052920531074496</v>
      </c>
      <c r="EH263" s="225">
        <f t="shared" si="1024"/>
        <v>403.19127916629202</v>
      </c>
      <c r="EI263" s="219">
        <f t="shared" si="1004"/>
        <v>6234.6527620351681</v>
      </c>
      <c r="EJ263" s="74">
        <f t="shared" si="1005"/>
        <v>7.4939809344896302E-2</v>
      </c>
    </row>
    <row r="264" spans="1:140">
      <c r="A264" s="66">
        <v>45566</v>
      </c>
      <c r="B264" s="190">
        <f t="shared" si="1007"/>
        <v>10</v>
      </c>
      <c r="C264" t="str">
        <f t="shared" si="914"/>
        <v>Octubre</v>
      </c>
      <c r="D264">
        <f t="shared" si="943"/>
        <v>2024</v>
      </c>
      <c r="E264" s="65">
        <f t="shared" si="915"/>
        <v>338236.55117402837</v>
      </c>
      <c r="F264" s="65">
        <f t="shared" si="1008"/>
        <v>7866.6784782608702</v>
      </c>
      <c r="G264" s="76">
        <f t="shared" si="944"/>
        <v>3977.2279507849989</v>
      </c>
      <c r="H264" s="77">
        <f t="shared" si="945"/>
        <v>1.1758717196529858</v>
      </c>
      <c r="I264" s="14">
        <f>SUMIFS($G$3:$G264,$D$3:$D264,D264)</f>
        <v>42155.105743412998</v>
      </c>
      <c r="J264" s="14">
        <f t="shared" si="1006"/>
        <v>50145.914102157993</v>
      </c>
      <c r="K264" s="14">
        <f t="shared" si="394"/>
        <v>14.82569341725492</v>
      </c>
      <c r="L264" s="71">
        <f t="shared" si="946"/>
        <v>0.1725642875085327</v>
      </c>
      <c r="M264" s="71">
        <f t="shared" si="947"/>
        <v>0.15509999375014649</v>
      </c>
      <c r="N264" s="71">
        <f t="shared" si="948"/>
        <v>0.16040546038334558</v>
      </c>
      <c r="O264" s="77">
        <f t="shared" si="1009"/>
        <v>2938.4860406579992</v>
      </c>
      <c r="P264" s="77">
        <f t="shared" si="949"/>
        <v>0.86876655715014628</v>
      </c>
      <c r="Q264" s="14">
        <f>SUMIFS($O$3:$O264,$D$3:$D264,D264)</f>
        <v>31755.480869464998</v>
      </c>
      <c r="R264" s="78">
        <f t="shared" si="837"/>
        <v>37239.308293751994</v>
      </c>
      <c r="S264" s="71">
        <f t="shared" si="950"/>
        <v>0.20593175253116147</v>
      </c>
      <c r="T264" s="71">
        <f t="shared" si="951"/>
        <v>0.20900651102449364</v>
      </c>
      <c r="U264" s="71">
        <f t="shared" si="952"/>
        <v>0.19080137694669652</v>
      </c>
      <c r="V264" s="78">
        <v>1407.069771702</v>
      </c>
      <c r="W264" s="78">
        <f t="shared" si="840"/>
        <v>22432.106564006001</v>
      </c>
      <c r="X264" s="182">
        <f t="shared" si="953"/>
        <v>0.19481748797472154</v>
      </c>
      <c r="Y264" s="182">
        <f t="shared" si="954"/>
        <v>0.15813814703901774</v>
      </c>
      <c r="Z264" s="78">
        <v>1493.2599833440001</v>
      </c>
      <c r="AA264" s="78">
        <f t="shared" si="843"/>
        <v>14763.615768324</v>
      </c>
      <c r="AB264" s="182">
        <f t="shared" si="955"/>
        <v>0.17850148327402326</v>
      </c>
      <c r="AC264" s="71">
        <f t="shared" si="956"/>
        <v>0.26925777864855327</v>
      </c>
      <c r="AD264" s="78">
        <v>915.57332939700007</v>
      </c>
      <c r="AE264" s="78">
        <v>796.12872242500009</v>
      </c>
      <c r="AF264" s="71">
        <f t="shared" si="957"/>
        <v>0.10903134462039188</v>
      </c>
      <c r="AG264" s="71">
        <f t="shared" si="958"/>
        <v>0.17840889887098044</v>
      </c>
      <c r="AH264" s="77">
        <f t="shared" si="1010"/>
        <v>278.58991820699998</v>
      </c>
      <c r="AI264" s="77">
        <f t="shared" si="959"/>
        <v>8.2365408835918738E-2</v>
      </c>
      <c r="AJ264" s="77">
        <f t="shared" si="1011"/>
        <v>136.67292838400002</v>
      </c>
      <c r="AK264" s="77">
        <f t="shared" si="960"/>
        <v>4.0407498216737524E-2</v>
      </c>
      <c r="AL264" s="77">
        <f t="shared" si="1012"/>
        <v>623.47906353600001</v>
      </c>
      <c r="AM264" s="77">
        <f t="shared" si="1025"/>
        <v>79.255694161004527</v>
      </c>
      <c r="AN264" s="80">
        <v>324.31224733300002</v>
      </c>
      <c r="AO264" s="77">
        <f t="shared" si="1026"/>
        <v>41.226071235683385</v>
      </c>
      <c r="AP264" s="81">
        <f>SUMIFS($AO$3:$AO264,$D$3:$D264,D264)</f>
        <v>414.99352808939773</v>
      </c>
      <c r="AQ264" s="80">
        <v>37.391065883000003</v>
      </c>
      <c r="AR264" s="77">
        <f t="shared" si="1027"/>
        <v>4.7530944586496249</v>
      </c>
      <c r="AS264" s="81">
        <f>SUMIFS($AR$3:$AR264,$D$3:$D264,D264)</f>
        <v>116.82340689471073</v>
      </c>
      <c r="AT264" s="77">
        <f t="shared" si="961"/>
        <v>261.77575031999999</v>
      </c>
      <c r="AU264" s="80">
        <f t="shared" si="962"/>
        <v>361.70331321600003</v>
      </c>
      <c r="AV264" s="76">
        <f t="shared" si="963"/>
        <v>4308.2357679770003</v>
      </c>
      <c r="AW264" s="77">
        <f t="shared" si="964"/>
        <v>1.2737345366794319</v>
      </c>
      <c r="AX264" s="77">
        <f>SUMIFS($AV$3:$AV264,$D$3:$D264,D264)</f>
        <v>41762.449179196003</v>
      </c>
      <c r="AY264" s="78">
        <f t="shared" si="847"/>
        <v>53576.672621769001</v>
      </c>
      <c r="AZ264" s="67">
        <f t="shared" si="398"/>
        <v>15.840000862060263</v>
      </c>
      <c r="BA264" s="263">
        <f t="shared" si="1013"/>
        <v>4021.9349646010005</v>
      </c>
      <c r="BB264" s="263">
        <f t="shared" si="1037"/>
        <v>1.1890893963531597</v>
      </c>
      <c r="BC264" s="263">
        <f t="shared" si="399"/>
        <v>50203.394884380003</v>
      </c>
      <c r="BD264" s="262">
        <f t="shared" si="400"/>
        <v>14.842687672317684</v>
      </c>
      <c r="BE264" s="261">
        <f t="shared" si="1028"/>
        <v>3511.0730542310002</v>
      </c>
      <c r="BF264" s="261">
        <f t="shared" si="1029"/>
        <v>1.0380525233136304</v>
      </c>
      <c r="BG264" s="260">
        <f t="shared" si="401"/>
        <v>43783.090532333998</v>
      </c>
      <c r="BH264" s="260">
        <f t="shared" si="402"/>
        <v>12.944517788027843</v>
      </c>
      <c r="BI264" s="71">
        <f t="shared" si="965"/>
        <v>0.14054117512231779</v>
      </c>
      <c r="BJ264" s="71">
        <f t="shared" si="966"/>
        <v>0.13820779687158913</v>
      </c>
      <c r="BK264" s="71">
        <f t="shared" si="967"/>
        <v>0.16751410604436501</v>
      </c>
      <c r="BL264" s="67">
        <f t="shared" si="1014"/>
        <v>1765.5575776289998</v>
      </c>
      <c r="BM264" s="14">
        <f>SUMIFS($BL$3:$BL264,$D$3:$D264,D264)</f>
        <v>16861.444190586</v>
      </c>
      <c r="BN264" s="78">
        <f t="shared" si="850"/>
        <v>21671.232872894001</v>
      </c>
      <c r="BO264" s="71">
        <f t="shared" si="968"/>
        <v>8.9351147657751095E-2</v>
      </c>
      <c r="BP264" s="71">
        <f t="shared" si="969"/>
        <v>7.3034196947661556E-2</v>
      </c>
      <c r="BQ264" s="71">
        <f t="shared" si="970"/>
        <v>7.5690858791650495E-2</v>
      </c>
      <c r="BR264" s="80">
        <v>1253.0242610350001</v>
      </c>
      <c r="BS264" s="77">
        <f t="shared" si="971"/>
        <v>512.53331659399964</v>
      </c>
      <c r="BT264" s="67">
        <f t="shared" si="1015"/>
        <v>513.89825842400001</v>
      </c>
      <c r="BU264" s="67">
        <f t="shared" si="1016"/>
        <v>510.86191037000003</v>
      </c>
      <c r="BV264" s="77">
        <f t="shared" si="1030"/>
        <v>64.939975846443787</v>
      </c>
      <c r="BW264" s="77">
        <f t="shared" si="972"/>
        <v>0.15103687303952937</v>
      </c>
      <c r="BX264" s="77">
        <f t="shared" si="405"/>
        <v>6420.3043520459996</v>
      </c>
      <c r="BY264" s="67">
        <f t="shared" si="1017"/>
        <v>502.85846869099998</v>
      </c>
      <c r="BZ264" s="67">
        <f t="shared" si="1018"/>
        <v>798.26868409099995</v>
      </c>
      <c r="CA264" s="67">
        <f t="shared" si="1019"/>
        <v>216.79086877200001</v>
      </c>
      <c r="CB264" s="76">
        <f t="shared" si="973"/>
        <v>-331.00781719200131</v>
      </c>
      <c r="CC264" s="76">
        <f>SUMIFS($CB$3:$CB264,$D$3:$D264,D264)</f>
        <v>392.65656421700169</v>
      </c>
      <c r="CD264" s="76">
        <f t="shared" si="974"/>
        <v>-3430.7585196109985</v>
      </c>
      <c r="CE264" s="73">
        <f t="shared" si="975"/>
        <v>-9.4678422399402384E-3</v>
      </c>
      <c r="CF264" s="73">
        <f t="shared" si="976"/>
        <v>-1.5304739487751082</v>
      </c>
      <c r="CG264" s="73">
        <f t="shared" si="977"/>
        <v>0.28233589359119793</v>
      </c>
      <c r="CH264" s="78">
        <f t="shared" si="1031"/>
        <v>-42.077201719470686</v>
      </c>
      <c r="CI264" s="78">
        <f t="shared" si="978"/>
        <v>-9.7862817026446169E-2</v>
      </c>
      <c r="CJ264" s="14">
        <f t="shared" si="979"/>
        <v>-467.70048644160602</v>
      </c>
      <c r="CK264" s="264">
        <f t="shared" si="407"/>
        <v>-1.0143074448053415</v>
      </c>
      <c r="CL264" s="82">
        <f t="shared" si="980"/>
        <v>179.85409317799872</v>
      </c>
      <c r="CM264" s="82">
        <f t="shared" si="981"/>
        <v>5.3174056013083219E-2</v>
      </c>
      <c r="CN264" s="40">
        <f t="shared" si="1020"/>
        <v>588.54177369600006</v>
      </c>
      <c r="CO264" s="40">
        <f>SUMIFS($CN$3:$CN264,$D$3:$D264,D264)</f>
        <v>4829.5173940140003</v>
      </c>
      <c r="CP264" s="76">
        <f t="shared" si="982"/>
        <v>8124.4085024489996</v>
      </c>
      <c r="CQ264" s="73">
        <f t="shared" si="983"/>
        <v>-0.10571052772621803</v>
      </c>
      <c r="CR264" s="73">
        <f t="shared" si="984"/>
        <v>-2.8177033198065304E-2</v>
      </c>
      <c r="CS264" s="73">
        <f t="shared" si="985"/>
        <v>0.16941451014367881</v>
      </c>
      <c r="CT264" s="76">
        <f t="shared" si="1032"/>
        <v>74.814519917447072</v>
      </c>
      <c r="CU264" s="76">
        <f t="shared" si="986"/>
        <v>0.1740030081471548</v>
      </c>
      <c r="CV264" s="76">
        <f t="shared" si="987"/>
        <v>1.4278520098583707</v>
      </c>
      <c r="CW264" s="40">
        <f t="shared" si="409"/>
        <v>1086.5802107942291</v>
      </c>
      <c r="CX264" s="267">
        <f t="shared" si="410"/>
        <v>2.4019901084755491</v>
      </c>
      <c r="CY264" s="80">
        <v>384.405889468</v>
      </c>
      <c r="CZ264" s="77">
        <f t="shared" si="1033"/>
        <v>48.865082071205066</v>
      </c>
      <c r="DA264" s="67">
        <f t="shared" si="411"/>
        <v>844.89133805294216</v>
      </c>
      <c r="DB264" s="80">
        <v>0</v>
      </c>
      <c r="DC264" s="77">
        <f t="shared" si="1034"/>
        <v>0</v>
      </c>
      <c r="DD264" s="77">
        <f t="shared" si="988"/>
        <v>204.13588422800007</v>
      </c>
      <c r="DE264" s="77">
        <f t="shared" si="1035"/>
        <v>25.949437846242002</v>
      </c>
      <c r="DF264" s="82">
        <f t="shared" si="989"/>
        <v>4896.7775416730001</v>
      </c>
      <c r="DG264" s="82">
        <f t="shared" si="990"/>
        <v>1.4477375448265868</v>
      </c>
      <c r="DH264" s="76">
        <f t="shared" si="991"/>
        <v>-919.54959088800138</v>
      </c>
      <c r="DI264" s="76">
        <f>SUMIFS($DH$3:$DH264,$D$3:$D264,D264)</f>
        <v>-4436.8608297969986</v>
      </c>
      <c r="DJ264" s="76">
        <f t="shared" si="992"/>
        <v>-11555.167022059999</v>
      </c>
      <c r="DK264" s="76">
        <f t="shared" si="1036"/>
        <v>-116.89172163691775</v>
      </c>
      <c r="DL264" s="76">
        <f t="shared" si="993"/>
        <v>-1554.2806972358349</v>
      </c>
      <c r="DM264" s="73">
        <f t="shared" si="994"/>
        <v>-7.3298816127168154E-2</v>
      </c>
      <c r="DN264" s="73">
        <f t="shared" si="995"/>
        <v>-0.22293173216651596</v>
      </c>
      <c r="DO264" s="73">
        <f t="shared" si="996"/>
        <v>0.20080965460584577</v>
      </c>
      <c r="DP264" s="77">
        <f t="shared" si="997"/>
        <v>-0.27186582517360097</v>
      </c>
      <c r="DQ264" s="264">
        <f t="shared" si="413"/>
        <v>-3.4162975532808906</v>
      </c>
      <c r="DR264" s="82">
        <f t="shared" si="998"/>
        <v>-408.68768051800134</v>
      </c>
      <c r="DS264" s="82">
        <f t="shared" si="999"/>
        <v>-5134.8626700139994</v>
      </c>
      <c r="DT264" s="82">
        <f t="shared" si="1000"/>
        <v>-0.1208289521340716</v>
      </c>
      <c r="DU264" s="264">
        <f t="shared" si="415"/>
        <v>-1.5181276689910508</v>
      </c>
      <c r="DV264" s="250">
        <v>1725.0469603500001</v>
      </c>
      <c r="DW264" s="250">
        <v>1878.0043004680001</v>
      </c>
      <c r="DX264" s="223">
        <v>133.5</v>
      </c>
      <c r="DY264" s="224">
        <f t="shared" si="1021"/>
        <v>2979.1969668801489</v>
      </c>
      <c r="DZ264" s="218">
        <f t="shared" si="1001"/>
        <v>37863.467637389265</v>
      </c>
      <c r="EA264" s="71">
        <f t="shared" si="492"/>
        <v>0.11708486037014199</v>
      </c>
      <c r="EB264" s="225">
        <f t="shared" si="1022"/>
        <v>2201.1131390696623</v>
      </c>
      <c r="EC264" s="219">
        <f t="shared" si="1002"/>
        <v>28109.272966574212</v>
      </c>
      <c r="ED264" s="71">
        <f t="shared" si="493"/>
        <v>0.1462473979058978</v>
      </c>
      <c r="EE264" s="225">
        <f t="shared" si="1023"/>
        <v>3227.1428973610491</v>
      </c>
      <c r="EF264" s="219">
        <f t="shared" si="1003"/>
        <v>40522.414923175354</v>
      </c>
      <c r="EG264" s="71">
        <f t="shared" si="494"/>
        <v>0.12500371304147073</v>
      </c>
      <c r="EH264" s="225">
        <f t="shared" si="1024"/>
        <v>440.85526119550565</v>
      </c>
      <c r="EI264" s="219">
        <f t="shared" si="1004"/>
        <v>6164.9486447023564</v>
      </c>
      <c r="EJ264" s="74">
        <f t="shared" si="1005"/>
        <v>0.12867907702155201</v>
      </c>
    </row>
    <row r="265" spans="1:140">
      <c r="A265" s="66">
        <v>45597</v>
      </c>
      <c r="B265" s="190">
        <f t="shared" si="1007"/>
        <v>11</v>
      </c>
      <c r="C265" t="str">
        <f t="shared" si="914"/>
        <v>Noviembre</v>
      </c>
      <c r="D265">
        <f t="shared" si="943"/>
        <v>2024</v>
      </c>
      <c r="E265" s="65">
        <f t="shared" si="915"/>
        <v>338236.55117402837</v>
      </c>
      <c r="F265" s="65">
        <f t="shared" si="1008"/>
        <v>7805.0828571428574</v>
      </c>
      <c r="G265" s="76">
        <f t="shared" si="944"/>
        <v>4457.9907691799999</v>
      </c>
      <c r="H265" s="77">
        <f t="shared" si="945"/>
        <v>1.3180097637899248</v>
      </c>
      <c r="I265" s="14">
        <f>SUMIFS($G$3:$G265,$D$3:$D265,D265)</f>
        <v>46613.096512592994</v>
      </c>
      <c r="J265" s="14">
        <f t="shared" si="1006"/>
        <v>50662.650665901994</v>
      </c>
      <c r="K265" s="14">
        <f t="shared" si="394"/>
        <v>14.978467137880438</v>
      </c>
      <c r="L265" s="71">
        <f t="shared" si="946"/>
        <v>0.16846869801436104</v>
      </c>
      <c r="M265" s="71">
        <f t="shared" si="947"/>
        <v>0.13110967646575244</v>
      </c>
      <c r="N265" s="71">
        <f t="shared" si="948"/>
        <v>0.16789517941902066</v>
      </c>
      <c r="O265" s="77">
        <f t="shared" si="1009"/>
        <v>3554.6955079149998</v>
      </c>
      <c r="P265" s="77">
        <f t="shared" si="949"/>
        <v>1.050949548644744</v>
      </c>
      <c r="Q265" s="14">
        <f>SUMIFS($O$3:$O265,$D$3:$D265,D265)</f>
        <v>35310.176377379998</v>
      </c>
      <c r="R265" s="78">
        <f t="shared" si="837"/>
        <v>37805.313679758998</v>
      </c>
      <c r="S265" s="71">
        <f t="shared" si="950"/>
        <v>0.18938242605280786</v>
      </c>
      <c r="T265" s="71">
        <f t="shared" si="951"/>
        <v>0.20700167761652311</v>
      </c>
      <c r="U265" s="71">
        <f t="shared" si="952"/>
        <v>0.20157428396934174</v>
      </c>
      <c r="V265" s="78">
        <v>2245.949127285</v>
      </c>
      <c r="W265" s="78">
        <f t="shared" si="840"/>
        <v>22845.845499943</v>
      </c>
      <c r="X265" s="182">
        <f t="shared" si="953"/>
        <v>0.20918299420278985</v>
      </c>
      <c r="Y265" s="182">
        <f t="shared" si="954"/>
        <v>0.22581412214097685</v>
      </c>
      <c r="Z265" s="78">
        <v>1353.300783527</v>
      </c>
      <c r="AA265" s="78">
        <f t="shared" si="843"/>
        <v>14960.644491413001</v>
      </c>
      <c r="AB265" s="182">
        <f t="shared" si="955"/>
        <v>0.18614375695180541</v>
      </c>
      <c r="AC265" s="71">
        <f t="shared" si="956"/>
        <v>0.17039996885712627</v>
      </c>
      <c r="AD265" s="78">
        <v>1000.9684297240001</v>
      </c>
      <c r="AE265" s="78">
        <v>705.66541234200008</v>
      </c>
      <c r="AF265" s="71">
        <f t="shared" si="957"/>
        <v>0.14962951935296331</v>
      </c>
      <c r="AG265" s="71">
        <f t="shared" si="958"/>
        <v>7.7596751654210427E-2</v>
      </c>
      <c r="AH265" s="77">
        <f t="shared" si="1010"/>
        <v>263.47761267700002</v>
      </c>
      <c r="AI265" s="77">
        <f t="shared" si="959"/>
        <v>7.7897439458409212E-2</v>
      </c>
      <c r="AJ265" s="77">
        <f t="shared" si="1011"/>
        <v>95.311864408000005</v>
      </c>
      <c r="AK265" s="77">
        <f t="shared" si="960"/>
        <v>2.8179055184062721E-2</v>
      </c>
      <c r="AL265" s="77">
        <f t="shared" si="1012"/>
        <v>544.50578418000009</v>
      </c>
      <c r="AM265" s="77">
        <f t="shared" si="1025"/>
        <v>69.762972942906444</v>
      </c>
      <c r="AN265" s="80">
        <v>327.30584532900002</v>
      </c>
      <c r="AO265" s="77">
        <f t="shared" si="1026"/>
        <v>41.934961014470794</v>
      </c>
      <c r="AP265" s="81">
        <f>SUMIFS($AO$3:$AO265,$D$3:$D265,D265)</f>
        <v>456.92848910386851</v>
      </c>
      <c r="AQ265" s="80">
        <v>0</v>
      </c>
      <c r="AR265" s="77">
        <f t="shared" si="1027"/>
        <v>0</v>
      </c>
      <c r="AS265" s="81">
        <f>SUMIFS($AR$3:$AR265,$D$3:$D265,D265)</f>
        <v>116.82340689471073</v>
      </c>
      <c r="AT265" s="77">
        <f t="shared" si="961"/>
        <v>217.19993885100007</v>
      </c>
      <c r="AU265" s="80">
        <f t="shared" si="962"/>
        <v>327.30584532900002</v>
      </c>
      <c r="AV265" s="76">
        <f t="shared" si="963"/>
        <v>5317.3262609110006</v>
      </c>
      <c r="AW265" s="77">
        <f t="shared" si="964"/>
        <v>1.5720732258102843</v>
      </c>
      <c r="AX265" s="77">
        <f>SUMIFS($AV$3:$AV265,$D$3:$D265,D265)</f>
        <v>47079.775440107005</v>
      </c>
      <c r="AY265" s="78">
        <f t="shared" si="847"/>
        <v>55080.031561338001</v>
      </c>
      <c r="AZ265" s="67">
        <f t="shared" si="398"/>
        <v>16.284470548837405</v>
      </c>
      <c r="BA265" s="263">
        <f t="shared" si="1013"/>
        <v>4795.941083912001</v>
      </c>
      <c r="BB265" s="263">
        <f t="shared" si="1037"/>
        <v>1.4179251376781006</v>
      </c>
      <c r="BC265" s="263">
        <f t="shared" si="399"/>
        <v>51419.172438133006</v>
      </c>
      <c r="BD265" s="262">
        <f t="shared" si="400"/>
        <v>15.202133613193384</v>
      </c>
      <c r="BE265" s="261">
        <f t="shared" si="1028"/>
        <v>3767.9336236840008</v>
      </c>
      <c r="BF265" s="261">
        <f t="shared" si="1029"/>
        <v>1.1139936268287385</v>
      </c>
      <c r="BG265" s="260">
        <f t="shared" si="401"/>
        <v>44630.057472934997</v>
      </c>
      <c r="BH265" s="260">
        <f t="shared" si="402"/>
        <v>13.194924474608921</v>
      </c>
      <c r="BI265" s="71">
        <f t="shared" si="965"/>
        <v>0.39417195085982581</v>
      </c>
      <c r="BJ265" s="71">
        <f t="shared" si="966"/>
        <v>0.16230926137445767</v>
      </c>
      <c r="BK265" s="71">
        <f t="shared" si="967"/>
        <v>0.19561625197417465</v>
      </c>
      <c r="BL265" s="67">
        <f t="shared" si="1014"/>
        <v>1734.4952506420002</v>
      </c>
      <c r="BM265" s="14">
        <f>SUMIFS($BL$3:$BL265,$D$3:$D265,D265)</f>
        <v>18595.939441228002</v>
      </c>
      <c r="BN265" s="78">
        <f t="shared" si="850"/>
        <v>21939.345339142001</v>
      </c>
      <c r="BO265" s="71">
        <f t="shared" si="968"/>
        <v>0.18283934392942336</v>
      </c>
      <c r="BP265" s="71">
        <f t="shared" si="969"/>
        <v>8.2406412843205601E-2</v>
      </c>
      <c r="BQ265" s="71">
        <f t="shared" si="970"/>
        <v>8.9592792780021302E-2</v>
      </c>
      <c r="BR265" s="80">
        <v>1242.770082923</v>
      </c>
      <c r="BS265" s="77">
        <f t="shared" si="971"/>
        <v>491.72516771900018</v>
      </c>
      <c r="BT265" s="67">
        <f t="shared" si="1015"/>
        <v>782.73599718500009</v>
      </c>
      <c r="BU265" s="67">
        <f t="shared" si="1016"/>
        <v>1028.0074602280001</v>
      </c>
      <c r="BV265" s="77">
        <f t="shared" si="1030"/>
        <v>131.70999963020435</v>
      </c>
      <c r="BW265" s="77">
        <f t="shared" si="972"/>
        <v>0.30393151084936204</v>
      </c>
      <c r="BX265" s="77">
        <f t="shared" si="405"/>
        <v>6789.1149651980004</v>
      </c>
      <c r="BY265" s="67">
        <f t="shared" si="1017"/>
        <v>529.14817746100005</v>
      </c>
      <c r="BZ265" s="67">
        <f t="shared" si="1018"/>
        <v>849.23801163199994</v>
      </c>
      <c r="CA265" s="67">
        <f t="shared" si="1019"/>
        <v>393.70136376300002</v>
      </c>
      <c r="CB265" s="76">
        <f t="shared" si="973"/>
        <v>-859.33549173100073</v>
      </c>
      <c r="CC265" s="76">
        <f>SUMIFS($CB$3:$CB265,$D$3:$D265,D265)</f>
        <v>-466.67892751399904</v>
      </c>
      <c r="CD265" s="76">
        <f t="shared" si="974"/>
        <v>-4417.3808954359993</v>
      </c>
      <c r="CE265" s="73">
        <f t="shared" si="975"/>
        <v>-7.7511707733877007</v>
      </c>
      <c r="CF265" s="73">
        <f t="shared" si="976"/>
        <v>-0.23858818148002336</v>
      </c>
      <c r="CG265" s="73">
        <f t="shared" si="977"/>
        <v>0.64283948352952613</v>
      </c>
      <c r="CH265" s="78">
        <f t="shared" si="1031"/>
        <v>-110.09947074995827</v>
      </c>
      <c r="CI265" s="78">
        <f t="shared" si="978"/>
        <v>-0.25406346202035929</v>
      </c>
      <c r="CJ265" s="14">
        <f t="shared" si="979"/>
        <v>-594.90341771061981</v>
      </c>
      <c r="CK265" s="264">
        <f t="shared" si="407"/>
        <v>-1.3060034109569616</v>
      </c>
      <c r="CL265" s="82">
        <f t="shared" si="980"/>
        <v>168.6719684969994</v>
      </c>
      <c r="CM265" s="82">
        <f t="shared" si="981"/>
        <v>4.9868048829002767E-2</v>
      </c>
      <c r="CN265" s="40">
        <f t="shared" si="1020"/>
        <v>718.50151981600004</v>
      </c>
      <c r="CO265" s="40">
        <f>SUMIFS($CN$3:$CN265,$D$3:$D265,D265)</f>
        <v>5548.0189138300002</v>
      </c>
      <c r="CP265" s="76">
        <f t="shared" si="982"/>
        <v>7914.2913423280006</v>
      </c>
      <c r="CQ265" s="73">
        <f t="shared" si="983"/>
        <v>-0.22626850467325821</v>
      </c>
      <c r="CR265" s="73">
        <f t="shared" si="984"/>
        <v>-5.9364953552974442E-2</v>
      </c>
      <c r="CS265" s="73">
        <f t="shared" si="985"/>
        <v>0.10759272482352666</v>
      </c>
      <c r="CT265" s="76">
        <f t="shared" si="1032"/>
        <v>92.055591589070715</v>
      </c>
      <c r="CU265" s="76">
        <f t="shared" si="986"/>
        <v>0.21242574681005394</v>
      </c>
      <c r="CV265" s="76">
        <f t="shared" si="987"/>
        <v>1.6402777566684246</v>
      </c>
      <c r="CW265" s="40">
        <f t="shared" si="409"/>
        <v>1053.8578801126062</v>
      </c>
      <c r="CX265" s="267">
        <f t="shared" si="410"/>
        <v>2.3398687441842929</v>
      </c>
      <c r="CY265" s="80">
        <v>384.48282450800002</v>
      </c>
      <c r="CZ265" s="77">
        <f t="shared" si="1033"/>
        <v>49.260569239971467</v>
      </c>
      <c r="DA265" s="67">
        <f t="shared" si="411"/>
        <v>791.46351517470418</v>
      </c>
      <c r="DB265" s="80">
        <v>0</v>
      </c>
      <c r="DC265" s="77">
        <f t="shared" si="1034"/>
        <v>0</v>
      </c>
      <c r="DD265" s="77">
        <f t="shared" si="988"/>
        <v>334.01869530800002</v>
      </c>
      <c r="DE265" s="77">
        <f t="shared" si="1035"/>
        <v>42.795022349099249</v>
      </c>
      <c r="DF265" s="82">
        <f t="shared" si="989"/>
        <v>6035.8277807270006</v>
      </c>
      <c r="DG265" s="82">
        <f t="shared" si="990"/>
        <v>1.7844989726203382</v>
      </c>
      <c r="DH265" s="76">
        <f t="shared" si="991"/>
        <v>-1577.8370115470007</v>
      </c>
      <c r="DI265" s="76">
        <f>SUMIFS($DH$3:$DH265,$D$3:$D265,D265)</f>
        <v>-6014.6978413439992</v>
      </c>
      <c r="DJ265" s="76">
        <f t="shared" si="992"/>
        <v>-12331.672237763998</v>
      </c>
      <c r="DK265" s="76">
        <f t="shared" si="1036"/>
        <v>-202.15506233902897</v>
      </c>
      <c r="DL265" s="76">
        <f t="shared" si="993"/>
        <v>-1648.7612978232257</v>
      </c>
      <c r="DM265" s="73">
        <f t="shared" si="994"/>
        <v>0.96901835136482783</v>
      </c>
      <c r="DN265" s="73">
        <f t="shared" si="995"/>
        <v>-7.6235926374981888E-2</v>
      </c>
      <c r="DO265" s="73">
        <f t="shared" si="996"/>
        <v>0.25393767477825846</v>
      </c>
      <c r="DP265" s="77">
        <f t="shared" si="997"/>
        <v>-0.46648920883041317</v>
      </c>
      <c r="DQ265" s="264">
        <f t="shared" si="413"/>
        <v>-3.6458721551412538</v>
      </c>
      <c r="DR265" s="82">
        <f t="shared" si="998"/>
        <v>-549.82955131900053</v>
      </c>
      <c r="DS265" s="82">
        <f t="shared" si="999"/>
        <v>-5542.5572725660004</v>
      </c>
      <c r="DT265" s="82">
        <f t="shared" si="1000"/>
        <v>-0.16255769798105116</v>
      </c>
      <c r="DU265" s="264">
        <f t="shared" si="415"/>
        <v>-1.6386630165567948</v>
      </c>
      <c r="DV265" s="250">
        <v>1704.7181451700001</v>
      </c>
      <c r="DW265" s="250">
        <v>1861.8741820800001</v>
      </c>
      <c r="DX265" s="223">
        <v>133.80000000000001</v>
      </c>
      <c r="DY265" s="224">
        <f t="shared" si="1021"/>
        <v>3331.8316660538117</v>
      </c>
      <c r="DZ265" s="218">
        <f t="shared" si="1001"/>
        <v>38149.507800014951</v>
      </c>
      <c r="EA265" s="71">
        <f t="shared" si="492"/>
        <v>0.12437352366398202</v>
      </c>
      <c r="EB265" s="225">
        <f t="shared" si="1022"/>
        <v>2656.7231000859488</v>
      </c>
      <c r="EC265" s="219">
        <f t="shared" si="1002"/>
        <v>28456.343731337132</v>
      </c>
      <c r="ED265" s="71">
        <f t="shared" si="493"/>
        <v>0.15670328021517732</v>
      </c>
      <c r="EE265" s="225">
        <f t="shared" si="1023"/>
        <v>3974.0853967944695</v>
      </c>
      <c r="EF265" s="219">
        <f t="shared" si="1003"/>
        <v>41549.075805795175</v>
      </c>
      <c r="EG265" s="71">
        <f t="shared" si="494"/>
        <v>0.15195340852398176</v>
      </c>
      <c r="EH265" s="225">
        <f t="shared" si="1024"/>
        <v>536.9966515814649</v>
      </c>
      <c r="EI265" s="219">
        <f t="shared" si="1004"/>
        <v>5984.3110768580109</v>
      </c>
      <c r="EJ265" s="74">
        <f t="shared" si="1005"/>
        <v>6.9170381098887512E-2</v>
      </c>
    </row>
    <row r="266" spans="1:140">
      <c r="A266" s="66">
        <v>45627</v>
      </c>
      <c r="B266" s="190">
        <f t="shared" si="1007"/>
        <v>12</v>
      </c>
      <c r="C266" t="str">
        <f t="shared" si="914"/>
        <v>Diciembre</v>
      </c>
      <c r="D266">
        <f t="shared" si="943"/>
        <v>2024</v>
      </c>
      <c r="E266" s="65">
        <f t="shared" si="915"/>
        <v>338236.55117402837</v>
      </c>
      <c r="F266" s="65">
        <f t="shared" si="1008"/>
        <v>7810.2420000000002</v>
      </c>
      <c r="G266" s="76">
        <f t="shared" si="944"/>
        <v>4269.2672736470004</v>
      </c>
      <c r="H266" s="77">
        <f t="shared" si="945"/>
        <v>1.2622134594349002</v>
      </c>
      <c r="I266" s="14">
        <f>SUMIFS($G$3:$G266,$D$3:$D266,D266)</f>
        <v>50882.363786239992</v>
      </c>
      <c r="J266" s="14">
        <f t="shared" si="1006"/>
        <v>50882.363786239992</v>
      </c>
      <c r="K266" s="14">
        <f t="shared" si="394"/>
        <v>15.043425558126675</v>
      </c>
      <c r="L266" s="71">
        <f t="shared" si="946"/>
        <v>0.15794323729452397</v>
      </c>
      <c r="M266" s="71">
        <f t="shared" si="947"/>
        <v>5.425612598820706E-2</v>
      </c>
      <c r="N266" s="71">
        <f t="shared" si="948"/>
        <v>0.15794323729452397</v>
      </c>
      <c r="O266" s="77">
        <f t="shared" si="1009"/>
        <v>2899.823222813</v>
      </c>
      <c r="P266" s="77">
        <f t="shared" si="949"/>
        <v>0.85733585348704444</v>
      </c>
      <c r="Q266" s="14">
        <f>SUMIFS($O$3:$O266,$D$3:$D266,D266)</f>
        <v>38209.999600192998</v>
      </c>
      <c r="R266" s="78">
        <f t="shared" si="837"/>
        <v>38209.999600192998</v>
      </c>
      <c r="S266" s="71">
        <f t="shared" si="950"/>
        <v>0.16218984023370187</v>
      </c>
      <c r="T266" s="71">
        <f t="shared" si="951"/>
        <v>0.20348000446737835</v>
      </c>
      <c r="U266" s="71">
        <f t="shared" si="952"/>
        <v>0.20348000446737835</v>
      </c>
      <c r="V266" s="78">
        <v>1509.477379098</v>
      </c>
      <c r="W266" s="78">
        <f t="shared" si="840"/>
        <v>23078.301953480001</v>
      </c>
      <c r="X266" s="182">
        <f t="shared" si="953"/>
        <v>0.21280644480133781</v>
      </c>
      <c r="Y266" s="182">
        <f t="shared" si="954"/>
        <v>0.18203026190418981</v>
      </c>
      <c r="Z266" s="78">
        <v>1430.1898092586</v>
      </c>
      <c r="AA266" s="78">
        <f t="shared" si="843"/>
        <v>15194.604046958601</v>
      </c>
      <c r="AB266" s="182">
        <f t="shared" si="955"/>
        <v>0.19698794677658205</v>
      </c>
      <c r="AC266" s="71">
        <f t="shared" si="956"/>
        <v>0.19558070431625429</v>
      </c>
      <c r="AD266" s="78">
        <v>978.30788706600003</v>
      </c>
      <c r="AE266" s="78">
        <v>749.44608135500005</v>
      </c>
      <c r="AF266" s="71">
        <f t="shared" si="957"/>
        <v>9.938351075698959E-2</v>
      </c>
      <c r="AG266" s="71">
        <f t="shared" si="958"/>
        <v>0.16562572119880192</v>
      </c>
      <c r="AH266" s="77">
        <f t="shared" si="1010"/>
        <v>275.01524177099992</v>
      </c>
      <c r="AI266" s="77">
        <f t="shared" si="959"/>
        <v>8.1308551904403725E-2</v>
      </c>
      <c r="AJ266" s="77">
        <f t="shared" si="1011"/>
        <v>349.51675932200004</v>
      </c>
      <c r="AK266" s="77">
        <f t="shared" si="960"/>
        <v>0.10333500566654247</v>
      </c>
      <c r="AL266" s="77">
        <f t="shared" si="1012"/>
        <v>744.91204974100003</v>
      </c>
      <c r="AM266" s="77">
        <f t="shared" si="1025"/>
        <v>95.37630840900961</v>
      </c>
      <c r="AN266" s="80">
        <v>324.066531188</v>
      </c>
      <c r="AO266" s="77">
        <f t="shared" si="1026"/>
        <v>41.492508322789483</v>
      </c>
      <c r="AP266" s="81">
        <f>SUMIFS($AO$3:$AO266,$D$3:$D266,D266)</f>
        <v>498.420997426658</v>
      </c>
      <c r="AQ266" s="80">
        <v>0</v>
      </c>
      <c r="AR266" s="77">
        <f t="shared" si="1027"/>
        <v>0</v>
      </c>
      <c r="AS266" s="81">
        <f>SUMIFS($AR$3:$AR266,$D$3:$D266,D266)</f>
        <v>116.82340689471073</v>
      </c>
      <c r="AT266" s="77">
        <f t="shared" si="961"/>
        <v>420.84551855300003</v>
      </c>
      <c r="AU266" s="80">
        <f t="shared" si="962"/>
        <v>324.066531188</v>
      </c>
      <c r="AV266" s="76">
        <f t="shared" si="963"/>
        <v>6024.4755810290017</v>
      </c>
      <c r="AW266" s="77">
        <f t="shared" si="964"/>
        <v>1.7811426825746306</v>
      </c>
      <c r="AX266" s="77">
        <f>SUMIFS($AV$3:$AV266,$D$3:$D266,D266)</f>
        <v>53104.251021136006</v>
      </c>
      <c r="AY266" s="78">
        <f t="shared" si="847"/>
        <v>53104.251021136006</v>
      </c>
      <c r="AZ266" s="67">
        <f t="shared" si="398"/>
        <v>15.700328907922485</v>
      </c>
      <c r="BA266" s="263">
        <f t="shared" si="1013"/>
        <v>5761.804949747002</v>
      </c>
      <c r="BB266" s="263">
        <f t="shared" si="1037"/>
        <v>1.7034838280332563</v>
      </c>
      <c r="BC266" s="263">
        <f t="shared" si="399"/>
        <v>49779.337335224001</v>
      </c>
      <c r="BD266" s="262">
        <f t="shared" si="400"/>
        <v>14.717314601996312</v>
      </c>
      <c r="BE266" s="261">
        <f t="shared" si="1028"/>
        <v>5562.4376089600019</v>
      </c>
      <c r="BF266" s="261">
        <f t="shared" si="1029"/>
        <v>1.644540659385459</v>
      </c>
      <c r="BG266" s="260">
        <f t="shared" si="401"/>
        <v>43146.026882958002</v>
      </c>
      <c r="BH266" s="260">
        <f t="shared" si="402"/>
        <v>12.756169235168983</v>
      </c>
      <c r="BI266" s="71">
        <f t="shared" si="965"/>
        <v>-0.24696466091362901</v>
      </c>
      <c r="BJ266" s="71">
        <f t="shared" si="966"/>
        <v>9.4805840524410545E-2</v>
      </c>
      <c r="BK266" s="71">
        <f t="shared" si="967"/>
        <v>9.4805840524410545E-2</v>
      </c>
      <c r="BL266" s="67">
        <f t="shared" si="1014"/>
        <v>3397.4963909640005</v>
      </c>
      <c r="BM266" s="14">
        <f>SUMIFS($BL$3:$BL266,$D$3:$D266,D266)</f>
        <v>21993.435832192001</v>
      </c>
      <c r="BN266" s="78">
        <f t="shared" si="850"/>
        <v>21993.435832192001</v>
      </c>
      <c r="BO266" s="71">
        <f t="shared" si="968"/>
        <v>1.6178260941559053E-2</v>
      </c>
      <c r="BP266" s="71">
        <f t="shared" si="969"/>
        <v>7.1617481001466032E-2</v>
      </c>
      <c r="BQ266" s="71">
        <f t="shared" si="970"/>
        <v>7.1617481001466032E-2</v>
      </c>
      <c r="BR266" s="80">
        <v>1239.839095409</v>
      </c>
      <c r="BS266" s="77">
        <f t="shared" si="971"/>
        <v>2157.6572955550005</v>
      </c>
      <c r="BT266" s="67">
        <f t="shared" si="1015"/>
        <v>353.65211789900002</v>
      </c>
      <c r="BU266" s="67">
        <f t="shared" si="1016"/>
        <v>199.36734078700002</v>
      </c>
      <c r="BV266" s="77">
        <f t="shared" si="1030"/>
        <v>25.526397362207216</v>
      </c>
      <c r="BW266" s="77">
        <f t="shared" si="972"/>
        <v>5.8943168647797077E-2</v>
      </c>
      <c r="BX266" s="77">
        <f t="shared" si="405"/>
        <v>6633.3104522660005</v>
      </c>
      <c r="BY266" s="67">
        <f t="shared" si="1017"/>
        <v>642.97283846800008</v>
      </c>
      <c r="BZ266" s="67">
        <f t="shared" si="1018"/>
        <v>1275.4656262830001</v>
      </c>
      <c r="CA266" s="67">
        <f t="shared" si="1019"/>
        <v>155.52126662799998</v>
      </c>
      <c r="CB266" s="76">
        <f t="shared" si="973"/>
        <v>-1755.2083073820013</v>
      </c>
      <c r="CC266" s="76">
        <f>SUMIFS($CB$3:$CB266,$D$3:$D266,D266)</f>
        <v>-2221.8872348960003</v>
      </c>
      <c r="CD266" s="76">
        <f t="shared" si="974"/>
        <v>-2221.8872348960003</v>
      </c>
      <c r="CE266" s="73">
        <f t="shared" si="975"/>
        <v>-0.5557224205638549</v>
      </c>
      <c r="CF266" s="73">
        <f t="shared" si="976"/>
        <v>-0.51312995816248308</v>
      </c>
      <c r="CG266" s="73">
        <f t="shared" si="977"/>
        <v>-0.51312995816248308</v>
      </c>
      <c r="CH266" s="78">
        <f t="shared" si="1031"/>
        <v>-224.73161617552967</v>
      </c>
      <c r="CI266" s="78">
        <f t="shared" si="978"/>
        <v>-0.51892922313973011</v>
      </c>
      <c r="CJ266" s="14">
        <f t="shared" si="979"/>
        <v>-281.04094168616604</v>
      </c>
      <c r="CK266" s="264">
        <f t="shared" si="407"/>
        <v>-0.65690334979580678</v>
      </c>
      <c r="CL266" s="82">
        <f t="shared" si="980"/>
        <v>-1555.8409665950012</v>
      </c>
      <c r="CM266" s="82">
        <f t="shared" si="981"/>
        <v>-0.45998605449193308</v>
      </c>
      <c r="CN266" s="40">
        <f t="shared" si="1020"/>
        <v>810.47758804299997</v>
      </c>
      <c r="CO266" s="40">
        <f>SUMIFS($CN$3:$CN266,$D$3:$D266,D266)</f>
        <v>6358.4965018729999</v>
      </c>
      <c r="CP266" s="76">
        <f t="shared" si="982"/>
        <v>6358.4965018729999</v>
      </c>
      <c r="CQ266" s="73">
        <f t="shared" si="983"/>
        <v>-0.65748762556581297</v>
      </c>
      <c r="CR266" s="73">
        <f t="shared" si="984"/>
        <v>-0.23061938274699501</v>
      </c>
      <c r="CS266" s="73">
        <f t="shared" si="985"/>
        <v>-0.23061938274699501</v>
      </c>
      <c r="CT266" s="76">
        <f t="shared" si="1032"/>
        <v>103.77112361473561</v>
      </c>
      <c r="CU266" s="76">
        <f t="shared" si="986"/>
        <v>0.23961857026681771</v>
      </c>
      <c r="CV266" s="76">
        <f t="shared" si="987"/>
        <v>1.879896326935242</v>
      </c>
      <c r="CW266" s="40">
        <f t="shared" si="409"/>
        <v>835.03814243919601</v>
      </c>
      <c r="CX266" s="267">
        <f t="shared" si="410"/>
        <v>1.879896326935242</v>
      </c>
      <c r="CY266" s="80">
        <v>361.57348667700001</v>
      </c>
      <c r="CZ266" s="77">
        <f t="shared" si="1033"/>
        <v>46.294786599058007</v>
      </c>
      <c r="DA266" s="67">
        <f>SUM(CZ255:CZ266)</f>
        <v>556.4974330351921</v>
      </c>
      <c r="DB266" s="80">
        <v>0</v>
      </c>
      <c r="DC266" s="77">
        <f t="shared" si="1034"/>
        <v>0</v>
      </c>
      <c r="DD266" s="77">
        <f t="shared" si="988"/>
        <v>448.90410136599996</v>
      </c>
      <c r="DE266" s="77">
        <f t="shared" si="1035"/>
        <v>57.476337015677615</v>
      </c>
      <c r="DF266" s="82">
        <f t="shared" si="989"/>
        <v>6834.9531690720014</v>
      </c>
      <c r="DG266" s="82">
        <f t="shared" si="990"/>
        <v>2.020761252841448</v>
      </c>
      <c r="DH266" s="76">
        <f t="shared" si="991"/>
        <v>-2565.685895425001</v>
      </c>
      <c r="DI266" s="76">
        <f>SUMIFS($DH$3:$DH266,$D$3:$D266,D266)</f>
        <v>-8580.3837367689994</v>
      </c>
      <c r="DJ266" s="76">
        <f t="shared" si="992"/>
        <v>-8580.3837367689994</v>
      </c>
      <c r="DK266" s="76">
        <f t="shared" si="1036"/>
        <v>-328.50273979026531</v>
      </c>
      <c r="DL266" s="76">
        <f t="shared" si="993"/>
        <v>-1116.079084125362</v>
      </c>
      <c r="DM266" s="73">
        <f t="shared" si="994"/>
        <v>-0.59384260020445168</v>
      </c>
      <c r="DN266" s="73">
        <f t="shared" si="995"/>
        <v>-0.33112330780943944</v>
      </c>
      <c r="DO266" s="73">
        <f t="shared" si="996"/>
        <v>-0.33112330780943944</v>
      </c>
      <c r="DP266" s="77">
        <f t="shared" si="997"/>
        <v>-0.75854779340654777</v>
      </c>
      <c r="DQ266" s="264">
        <f t="shared" si="413"/>
        <v>-2.5367996767310488</v>
      </c>
      <c r="DR266" s="82">
        <f t="shared" si="998"/>
        <v>-2366.3185546380009</v>
      </c>
      <c r="DS266" s="82">
        <f t="shared" si="999"/>
        <v>-1947.0732845029997</v>
      </c>
      <c r="DT266" s="82">
        <f t="shared" si="1000"/>
        <v>-0.69960462475875063</v>
      </c>
      <c r="DU266" s="264">
        <f t="shared" si="415"/>
        <v>-0.57565430990372124</v>
      </c>
      <c r="DV266" s="250">
        <v>3321.5787578479999</v>
      </c>
      <c r="DW266" s="250">
        <v>3625.6564745639998</v>
      </c>
      <c r="DX266" s="223">
        <v>134.69999999999999</v>
      </c>
      <c r="DY266" s="224">
        <f t="shared" si="1021"/>
        <v>3169.4634548233116</v>
      </c>
      <c r="DZ266" s="218">
        <f t="shared" si="1001"/>
        <v>38199.129842427632</v>
      </c>
      <c r="EA266" s="71">
        <f t="shared" si="492"/>
        <v>0.11483833342835403</v>
      </c>
      <c r="EB266" s="225">
        <f t="shared" si="1022"/>
        <v>2152.8012047609504</v>
      </c>
      <c r="EC266" s="219">
        <f t="shared" si="1002"/>
        <v>28686.851174635063</v>
      </c>
      <c r="ED266" s="71">
        <f t="shared" si="493"/>
        <v>0.1586243308600499</v>
      </c>
      <c r="EE266" s="225">
        <f t="shared" si="1023"/>
        <v>4472.5134231841148</v>
      </c>
      <c r="EF266" s="219">
        <f t="shared" si="1003"/>
        <v>39858.06371185217</v>
      </c>
      <c r="EG266" s="71">
        <f t="shared" si="494"/>
        <v>5.4762951739390386E-2</v>
      </c>
      <c r="EH266" s="225">
        <f t="shared" si="1024"/>
        <v>601.69085972011885</v>
      </c>
      <c r="EI266" s="219">
        <f t="shared" si="1004"/>
        <v>4762.9877389679614</v>
      </c>
      <c r="EJ266" s="74">
        <f t="shared" si="1005"/>
        <v>-0.2585521861657214</v>
      </c>
    </row>
    <row r="267" spans="1:140">
      <c r="A267" s="72">
        <v>45658</v>
      </c>
      <c r="B267" s="188">
        <f t="shared" ref="B267:B278" si="1038">MONTH(A267)</f>
        <v>1</v>
      </c>
      <c r="C267" t="str">
        <f t="shared" ref="C267:C278" si="1039">VLOOKUP(MONTH(A267),Meses,2,0)</f>
        <v>Enero</v>
      </c>
      <c r="D267">
        <f t="shared" ref="D267:D278" si="1040">YEAR(A267)</f>
        <v>2025</v>
      </c>
      <c r="E267" s="65">
        <f t="shared" ref="E267:E278" si="1041">VLOOKUP(D267,PIBNOMG,2,0)</f>
        <v>371826.24219199648</v>
      </c>
      <c r="F267" s="65">
        <f t="shared" ref="F267:F278" si="1042">VLOOKUP(A267,TC_mes,2,0)</f>
        <v>7892.6847727272743</v>
      </c>
      <c r="G267" s="76">
        <f t="shared" ref="G267:G278" si="1043">O267+AH267+AJ267+AL267</f>
        <v>4124.7435304300006</v>
      </c>
      <c r="H267" s="77">
        <f t="shared" ref="H267" si="1044">G267/E267*100</f>
        <v>1.1093201776490389</v>
      </c>
      <c r="I267" s="14">
        <f>SUMIFS($G$3:$G267,$D$3:$D267,D267)</f>
        <v>4124.7435304300006</v>
      </c>
      <c r="J267" s="14">
        <f t="shared" si="1006"/>
        <v>51202.481380490994</v>
      </c>
      <c r="K267" s="14">
        <f t="shared" si="394"/>
        <v>13.770539991648045</v>
      </c>
      <c r="L267" s="71">
        <f t="shared" ref="L267" si="1045">IFERROR(I267/I255-1,0)</f>
        <v>8.4139045367622955E-2</v>
      </c>
      <c r="M267" s="71">
        <f t="shared" ref="M267" si="1046">IFERROR(G267/G255-1,0)</f>
        <v>8.4139045367622955E-2</v>
      </c>
      <c r="N267" s="71">
        <f t="shared" ref="N267" si="1047">IFERROR(J267/J255-1,0)</f>
        <v>0.14838774514406206</v>
      </c>
      <c r="O267" s="77">
        <f t="shared" ref="O267:O278" si="1048">HLOOKUP(A267,serie_situfin,4,0)</f>
        <v>3170.3205065040006</v>
      </c>
      <c r="P267" s="77">
        <f t="shared" ref="P267" si="1049">O267/E267*100</f>
        <v>0.85263495330890915</v>
      </c>
      <c r="Q267" s="14">
        <f>SUMIFS($O$3:$O267,$D$3:$D267,D267)</f>
        <v>3170.3205065040006</v>
      </c>
      <c r="R267" s="78">
        <f t="shared" si="837"/>
        <v>38478.575472218996</v>
      </c>
      <c r="S267" s="71">
        <f t="shared" ref="S267" si="1050">IFERROR(O267/O255-1,0)</f>
        <v>9.255668773703607E-2</v>
      </c>
      <c r="T267" s="71">
        <f t="shared" ref="T267" si="1051">IFERROR(Q267/Q255-1,0)</f>
        <v>9.255668773703607E-2</v>
      </c>
      <c r="U267" s="71">
        <f t="shared" ref="U267" si="1052">IFERROR(R267/R255-1,0)</f>
        <v>0.18990411128591411</v>
      </c>
      <c r="V267" s="80">
        <v>1764.8939616330001</v>
      </c>
      <c r="W267" s="78">
        <f t="shared" si="840"/>
        <v>23157.069468613001</v>
      </c>
      <c r="X267" s="182">
        <f t="shared" ref="X267" si="1053">IFERROR(W267/W255-1,0)</f>
        <v>0.20008858693455944</v>
      </c>
      <c r="Y267" s="182">
        <f t="shared" ref="Y267" si="1054">IFERROR(V267/V255-1,0)</f>
        <v>4.6715070092461231E-2</v>
      </c>
      <c r="Z267" s="80">
        <v>1364.7977255830001</v>
      </c>
      <c r="AA267" s="78">
        <f t="shared" si="843"/>
        <v>15375.1917051936</v>
      </c>
      <c r="AB267" s="182">
        <f t="shared" ref="AB267" si="1055">IFERROR(AA267/AA255-1,0)</f>
        <v>0.18225535795028391</v>
      </c>
      <c r="AC267" s="71">
        <f t="shared" ref="AC267" si="1056">IFERROR(Z267/Z255-1,0)</f>
        <v>0.15249630383519741</v>
      </c>
      <c r="AD267" s="80">
        <v>1159.2110978649998</v>
      </c>
      <c r="AE267" s="80">
        <v>712.28398651199996</v>
      </c>
      <c r="AF267" s="71">
        <f t="shared" ref="AF267" si="1057">IFERROR(AD267/AD255-1,0)</f>
        <v>6.9590966761734929E-2</v>
      </c>
      <c r="AG267" s="71">
        <f t="shared" ref="AG267" si="1058">IFERROR(AE267/AE255-1,0)</f>
        <v>0.16182686279814495</v>
      </c>
      <c r="AH267" s="77">
        <f t="shared" ref="AH267:AH278" si="1059">HLOOKUP(A267,serie_situfin,13,0)</f>
        <v>273.42565705699997</v>
      </c>
      <c r="AI267" s="77">
        <f t="shared" ref="AI267" si="1060">AH267/E267*100</f>
        <v>7.353586864797286E-2</v>
      </c>
      <c r="AJ267" s="77">
        <f t="shared" ref="AJ267:AJ278" si="1061">HLOOKUP(A267,serie_situfin,15,0)</f>
        <v>116.16520254999999</v>
      </c>
      <c r="AK267" s="77">
        <f t="shared" ref="AK267" si="1062">AJ267/E267*100</f>
        <v>3.124179774541487E-2</v>
      </c>
      <c r="AL267" s="77">
        <f t="shared" ref="AL267:AL278" si="1063">HLOOKUP(A267,serie_situfin,25,0)</f>
        <v>564.83216431899996</v>
      </c>
      <c r="AM267" s="77">
        <f t="shared" ref="AM267" si="1064">AL267*1000/F267</f>
        <v>71.564009026528666</v>
      </c>
      <c r="AN267" s="80">
        <v>333.223921152</v>
      </c>
      <c r="AO267" s="77">
        <f t="shared" ref="AO267" si="1065">AN267*1000/F267</f>
        <v>42.219337367106874</v>
      </c>
      <c r="AP267" s="81">
        <f>SUMIFS($AO$3:$AO267,$D$3:$D267,D267)</f>
        <v>42.219337367106874</v>
      </c>
      <c r="AQ267" s="80">
        <v>0</v>
      </c>
      <c r="AR267" s="77">
        <f t="shared" ref="AR267" si="1066">AQ267*1000/F267</f>
        <v>0</v>
      </c>
      <c r="AS267" s="81">
        <f>SUMIFS($AR$3:$AR267,$D$3:$D267,D267)</f>
        <v>0</v>
      </c>
      <c r="AT267" s="77">
        <f t="shared" ref="AT267" si="1067">+AL267-AN267-AQ267</f>
        <v>231.60824316699996</v>
      </c>
      <c r="AU267" s="80">
        <f t="shared" ref="AU267" si="1068">AN267+AQ267</f>
        <v>333.223921152</v>
      </c>
      <c r="AV267" s="76">
        <f t="shared" ref="AV267" si="1069">BL267+BT267+BU267+BY267+BZ267+CA267</f>
        <v>3974.1754129680007</v>
      </c>
      <c r="AW267" s="77">
        <f t="shared" ref="AW267" si="1070">+AV267/E267*100</f>
        <v>1.0688259627774988</v>
      </c>
      <c r="AX267" s="77">
        <f>SUMIFS($AV$3:$AV267,$D$3:$D267,D267)</f>
        <v>3974.1754129680007</v>
      </c>
      <c r="AY267" s="78">
        <f t="shared" si="847"/>
        <v>54276.186135529002</v>
      </c>
      <c r="AZ267" s="67">
        <f t="shared" si="398"/>
        <v>14.5971908318141</v>
      </c>
      <c r="BA267" s="263">
        <f t="shared" ref="BA267:BA278" si="1071">HLOOKUP(A267,serie_situfin,34,0)-(HLOOKUP(A267,serie_situfin,48,0)+HLOOKUP(A267,serie_situfin,51,0)+HLOOKUP(A267,serie_situfin,54,0)+HLOOKUP(A267,serie_situfin,66,0))</f>
        <v>3828.0010208210006</v>
      </c>
      <c r="BB267" s="263">
        <f t="shared" ref="BB267" si="1072">BA267/$E267*100</f>
        <v>1.0295134088046349</v>
      </c>
      <c r="BC267" s="263">
        <f t="shared" si="399"/>
        <v>50933.093661156003</v>
      </c>
      <c r="BD267" s="262">
        <f t="shared" si="400"/>
        <v>13.698090097378374</v>
      </c>
      <c r="BE267" s="261">
        <f t="shared" ref="BE267" si="1073">BA267-BU267</f>
        <v>3271.8173338910005</v>
      </c>
      <c r="BF267" s="261">
        <f t="shared" ref="BF267" si="1074">BE267/$E267*100</f>
        <v>0.87993179679920552</v>
      </c>
      <c r="BG267" s="260">
        <f t="shared" si="401"/>
        <v>43806.295047763</v>
      </c>
      <c r="BH267" s="260">
        <f t="shared" si="402"/>
        <v>11.781388744784492</v>
      </c>
      <c r="BI267" s="71">
        <f t="shared" ref="BI267" si="1075">IFERROR(AV267/AV255-1,0)</f>
        <v>0.41821363963288749</v>
      </c>
      <c r="BJ267" s="71">
        <f t="shared" ref="BJ267" si="1076">IFERROR(AX267/AX255-1,0)</f>
        <v>0.41821363963288749</v>
      </c>
      <c r="BK267" s="71">
        <f t="shared" ref="BK267" si="1077">IFERROR(AY267/AY255-1,0)</f>
        <v>0.12588153796890378</v>
      </c>
      <c r="BL267" s="67">
        <f t="shared" ref="BL267:BL278" si="1078">HLOOKUP(A267,serie_situfin,35,0)</f>
        <v>1720.3071413900002</v>
      </c>
      <c r="BM267" s="14">
        <f>SUMIFS($BL$3:$BL267,$D$3:$D267,D267)</f>
        <v>1720.3071413900002</v>
      </c>
      <c r="BN267" s="78">
        <f t="shared" si="850"/>
        <v>22145.111784370998</v>
      </c>
      <c r="BO267" s="71">
        <f t="shared" ref="BO267" si="1079">IFERROR(BL267/BL255-1,0)</f>
        <v>9.6693189082444952E-2</v>
      </c>
      <c r="BP267" s="71">
        <f t="shared" ref="BP267" si="1080">IFERROR(BM267/BM255-1,0)</f>
        <v>9.6693189082444952E-2</v>
      </c>
      <c r="BQ267" s="71">
        <f t="shared" ref="BQ267" si="1081">IFERROR(BN267/BN255-1,0)</f>
        <v>7.1994059132424182E-2</v>
      </c>
      <c r="BR267" s="80">
        <v>1229.399234967</v>
      </c>
      <c r="BS267" s="77">
        <f t="shared" ref="BS267" si="1082">+BL267-BR267</f>
        <v>490.90790642300021</v>
      </c>
      <c r="BT267" s="67">
        <f t="shared" ref="BT267:BT278" si="1083">HLOOKUP(A267,serie_situfin,36,0)</f>
        <v>461.12687287</v>
      </c>
      <c r="BU267" s="67">
        <f t="shared" ref="BU267:BU278" si="1084">HLOOKUP(A267,serie_situfin,41,0)</f>
        <v>556.18368693000002</v>
      </c>
      <c r="BV267" s="77">
        <f t="shared" ref="BV267" si="1085">+BU267*1000/F267</f>
        <v>70.468250404711611</v>
      </c>
      <c r="BW267" s="77">
        <f t="shared" ref="BW267" si="1086">(BU267/E267)*100</f>
        <v>0.1495816120054293</v>
      </c>
      <c r="BX267" s="77">
        <f t="shared" si="405"/>
        <v>7126.7986133930008</v>
      </c>
      <c r="BY267" s="67">
        <f t="shared" ref="BY267:BY278" si="1087">HLOOKUP(A267,serie_situfin,45,0)</f>
        <v>342.08510430999996</v>
      </c>
      <c r="BZ267" s="67">
        <f t="shared" ref="BZ267:BZ278" si="1088">HLOOKUP(A267,serie_situfin,55,0)</f>
        <v>818.75361103</v>
      </c>
      <c r="CA267" s="67">
        <f t="shared" ref="CA267:CA278" si="1089">HLOOKUP(A267,serie_situfin,59,0)</f>
        <v>75.718996438000005</v>
      </c>
      <c r="CB267" s="76">
        <f t="shared" ref="CB267" si="1090">G267-AV267</f>
        <v>150.56811746199992</v>
      </c>
      <c r="CC267" s="76">
        <f>SUMIFS($CB$3:$CB267,$D$3:$D267,D267)</f>
        <v>150.56811746199992</v>
      </c>
      <c r="CD267" s="76">
        <f t="shared" si="974"/>
        <v>-3073.7047550380007</v>
      </c>
      <c r="CE267" s="73">
        <f t="shared" ref="CE267" si="1091">IFERROR(CB267/CB255-1,0)</f>
        <v>-0.84979022861709941</v>
      </c>
      <c r="CF267" s="73">
        <f t="shared" ref="CF267" si="1092">IFERROR(CC267/CC255-1,0)</f>
        <v>-0.84979022861709941</v>
      </c>
      <c r="CG267" s="73">
        <f t="shared" ref="CG267" si="1093">IFERROR(CD267/CD255-1,0)</f>
        <v>-0.15121943421526352</v>
      </c>
      <c r="CH267" s="78">
        <f t="shared" ref="CH267" si="1094">CB267*1000/F267</f>
        <v>19.07692018592704</v>
      </c>
      <c r="CI267" s="78">
        <f t="shared" ref="CI267" si="1095">CB267/E267*100</f>
        <v>4.0494214871540035E-2</v>
      </c>
      <c r="CJ267" s="14">
        <f t="shared" si="979"/>
        <v>-399.59766066073098</v>
      </c>
      <c r="CK267" s="264">
        <f t="shared" si="407"/>
        <v>-0.82665084016605261</v>
      </c>
      <c r="CL267" s="82">
        <f t="shared" ref="CL267" si="1096">CB267+BU267</f>
        <v>706.75180439199994</v>
      </c>
      <c r="CM267" s="82">
        <f t="shared" ref="CM267" si="1097">(CL267/E267)*100</f>
        <v>0.19007582687696933</v>
      </c>
      <c r="CN267" s="40">
        <f t="shared" ref="CN267:CN278" si="1098">HLOOKUP(A267,serie_situfin,74,0)</f>
        <v>380.00272154300001</v>
      </c>
      <c r="CO267" s="40">
        <f>SUMIFS($CN$3:$CN267,$D$3:$D267,D267)</f>
        <v>380.00272154300001</v>
      </c>
      <c r="CP267" s="76">
        <f t="shared" si="982"/>
        <v>6701.4573982060001</v>
      </c>
      <c r="CQ267" s="73">
        <f t="shared" ref="CQ267" si="1099">IFERROR(CN267/CN255-1,0)</f>
        <v>9.2587472239465285</v>
      </c>
      <c r="CR267" s="73">
        <f t="shared" ref="CR267" si="1100">IFERROR(CO267/CO255-1,0)</f>
        <v>9.2587472239465285</v>
      </c>
      <c r="CS267" s="73">
        <f t="shared" ref="CS267" si="1101">IFERROR(CP267/CP255-1,0)</f>
        <v>-0.15611433661676621</v>
      </c>
      <c r="CT267" s="76">
        <f t="shared" ref="CT267" si="1102">CN267*1000/F267</f>
        <v>48.14619264360816</v>
      </c>
      <c r="CU267" s="76">
        <f t="shared" ref="CU267" si="1103">(CN267/E267)*100</f>
        <v>0.10219900545555939</v>
      </c>
      <c r="CV267" s="76">
        <f t="shared" ref="CV267" si="1104">(CO267/E267)*100</f>
        <v>0.10219900545555939</v>
      </c>
      <c r="CW267" s="40">
        <f t="shared" si="409"/>
        <v>878.09826739234381</v>
      </c>
      <c r="CX267" s="267">
        <f t="shared" si="410"/>
        <v>1.8023088845745401</v>
      </c>
      <c r="CY267" s="80">
        <v>287.77922521900001</v>
      </c>
      <c r="CZ267" s="77">
        <f t="shared" ref="CZ267" si="1105">CY267*1000/F267</f>
        <v>36.46151259117871</v>
      </c>
      <c r="DA267" s="67">
        <f>SUM(CZ256:CZ267)</f>
        <v>592.95894562637079</v>
      </c>
      <c r="DB267" s="80">
        <v>0</v>
      </c>
      <c r="DC267" s="77">
        <f t="shared" ref="DC267" si="1106">DB267*1000/F267</f>
        <v>0</v>
      </c>
      <c r="DD267" s="77">
        <f t="shared" ref="DD267" si="1107">+CN267-CY267</f>
        <v>92.223496323999996</v>
      </c>
      <c r="DE267" s="77">
        <f t="shared" ref="DE267" si="1108">DD267*1000/F267</f>
        <v>11.684680052429442</v>
      </c>
      <c r="DF267" s="82">
        <f t="shared" ref="DF267" si="1109">AV267+CN267</f>
        <v>4354.1781345110012</v>
      </c>
      <c r="DG267" s="82">
        <f t="shared" ref="DG267" si="1110">(DF267/E267)*100</f>
        <v>1.1710249682330582</v>
      </c>
      <c r="DH267" s="76">
        <f t="shared" ref="DH267" si="1111">CB267-CN267</f>
        <v>-229.43460408100009</v>
      </c>
      <c r="DI267" s="76">
        <f>SUMIFS($DH$3:$DH267,$D$3:$D267,D267)</f>
        <v>-229.43460408100009</v>
      </c>
      <c r="DJ267" s="76">
        <f t="shared" si="992"/>
        <v>-9775.1621532440004</v>
      </c>
      <c r="DK267" s="76">
        <f t="shared" ref="DK267" si="1112">DH267*1000/F267</f>
        <v>-29.069272457681116</v>
      </c>
      <c r="DL267" s="76">
        <f t="shared" si="993"/>
        <v>-1277.695928053075</v>
      </c>
      <c r="DM267" s="73">
        <f t="shared" ref="DM267" si="1113">IFERROR(DH267/DH255-1,0)</f>
        <v>-1.2376713883025932</v>
      </c>
      <c r="DN267" s="73">
        <f t="shared" ref="DN267" si="1114">IFERROR(DI267/DI255-1,0)</f>
        <v>-1.2376713883025932</v>
      </c>
      <c r="DO267" s="73">
        <f t="shared" ref="DO267" si="1115">IFERROR(DJ267/DJ255-1,0)</f>
        <v>-0.15458127839223368</v>
      </c>
      <c r="DP267" s="77">
        <f t="shared" ref="DP267" si="1116">+DH267/E267*100</f>
        <v>-6.170479058401937E-2</v>
      </c>
      <c r="DQ267" s="264">
        <f t="shared" si="413"/>
        <v>-2.6289597247405929</v>
      </c>
      <c r="DR267" s="82">
        <f t="shared" ref="DR267" si="1117">DH267+BU267</f>
        <v>326.74908284899993</v>
      </c>
      <c r="DS267" s="82">
        <f t="shared" si="999"/>
        <v>-2648.363539851</v>
      </c>
      <c r="DT267" s="82">
        <f t="shared" ref="DT267" si="1118">(DR267/E267)*100</f>
        <v>8.7876821421409929E-2</v>
      </c>
      <c r="DU267" s="264">
        <f t="shared" si="415"/>
        <v>-0.71225837214671062</v>
      </c>
      <c r="DV267" s="250">
        <v>1707.623966055</v>
      </c>
      <c r="DW267" s="250">
        <v>1862.2219307830001</v>
      </c>
      <c r="DX267" s="223">
        <v>136</v>
      </c>
      <c r="DY267" s="224">
        <f t="shared" ref="DY267" si="1119">(G267/DX267)*100</f>
        <v>3032.8996547279417</v>
      </c>
      <c r="DZ267" s="218">
        <f t="shared" si="1001"/>
        <v>38327.734889385341</v>
      </c>
      <c r="EA267" s="71">
        <f t="shared" si="492"/>
        <v>0.10536427363530243</v>
      </c>
      <c r="EB267" s="225">
        <f t="shared" ref="EB267" si="1120">(O267/DX267)*100</f>
        <v>2331.1180194882359</v>
      </c>
      <c r="EC267" s="219">
        <f t="shared" si="1002"/>
        <v>28802.896954063759</v>
      </c>
      <c r="ED267" s="71">
        <f t="shared" si="493"/>
        <v>0.14532272970163329</v>
      </c>
      <c r="EE267" s="225">
        <f t="shared" ref="EE267" si="1121">(AV267/DX267)*100</f>
        <v>2922.187803652942</v>
      </c>
      <c r="EF267" s="219">
        <f t="shared" si="1003"/>
        <v>40641.136783768474</v>
      </c>
      <c r="EG267" s="71">
        <f t="shared" si="494"/>
        <v>8.431541836777745E-2</v>
      </c>
      <c r="EH267" s="225">
        <f t="shared" ref="EH267" si="1122">(CN267/DX267)*100</f>
        <v>279.41376584044122</v>
      </c>
      <c r="EI267" s="219">
        <f t="shared" si="1004"/>
        <v>5014.1253023580202</v>
      </c>
      <c r="EJ267" s="74">
        <f t="shared" si="1005"/>
        <v>-0.18705013163460549</v>
      </c>
    </row>
    <row r="268" spans="1:140">
      <c r="A268" s="66">
        <v>45689</v>
      </c>
      <c r="B268" s="190">
        <f t="shared" si="1038"/>
        <v>2</v>
      </c>
      <c r="C268" t="str">
        <f t="shared" si="1039"/>
        <v>Febrero</v>
      </c>
      <c r="D268">
        <f t="shared" si="1040"/>
        <v>2025</v>
      </c>
      <c r="E268" s="65">
        <f t="shared" si="1041"/>
        <v>371826.24219199648</v>
      </c>
      <c r="F268" s="65">
        <f t="shared" si="1042"/>
        <v>7897.4904999999999</v>
      </c>
      <c r="G268" s="76">
        <f t="shared" si="1043"/>
        <v>3851.9921639730001</v>
      </c>
      <c r="H268" s="77">
        <f>G268/E268*100</f>
        <v>1.0359656546199292</v>
      </c>
      <c r="I268" s="14">
        <f>SUMIFS($G$3:$G268,$D$3:$D268,D268)</f>
        <v>7976.7356944030007</v>
      </c>
      <c r="J268" s="14">
        <f t="shared" si="1006"/>
        <v>51844.747823711004</v>
      </c>
      <c r="K268" s="14">
        <f t="shared" si="394"/>
        <v>13.943272943317542</v>
      </c>
      <c r="L268" s="71">
        <f t="shared" ref="L268" si="1123">IFERROR(I268/I256-1,0)</f>
        <v>0.13720213706706796</v>
      </c>
      <c r="M268" s="71">
        <f t="shared" ref="M268" si="1124">IFERROR(G268/G256-1,0)</f>
        <v>0.20010010172125381</v>
      </c>
      <c r="N268" s="71">
        <f t="shared" ref="N268" si="1125">IFERROR(J268/J256-1,0)</f>
        <v>0.15029667737124885</v>
      </c>
      <c r="O268" s="77">
        <f t="shared" si="1048"/>
        <v>2713.4203845080001</v>
      </c>
      <c r="P268" s="77">
        <f>O268/E268*100</f>
        <v>0.72975494373710614</v>
      </c>
      <c r="Q268" s="14">
        <f>SUMIFS($O$3:$O268,$D$3:$D268,D268)</f>
        <v>5883.7408910120012</v>
      </c>
      <c r="R268" s="78">
        <f t="shared" si="837"/>
        <v>38821.935649748993</v>
      </c>
      <c r="S268" s="71">
        <f t="shared" ref="S268" si="1126">IFERROR(O268/O256-1,0)</f>
        <v>0.14487403168876001</v>
      </c>
      <c r="T268" s="71">
        <f t="shared" ref="T268" si="1127">IFERROR(Q268/Q256-1,0)</f>
        <v>0.11607714396859037</v>
      </c>
      <c r="U268" s="71">
        <f t="shared" ref="U268" si="1128">IFERROR(R268/R256-1,0)</f>
        <v>0.18268423894200336</v>
      </c>
      <c r="V268" s="80">
        <v>1449.17172134</v>
      </c>
      <c r="W268" s="78">
        <f t="shared" si="840"/>
        <v>23307.812342293</v>
      </c>
      <c r="X268" s="182">
        <f t="shared" ref="X268" si="1129">IFERROR(W268/W256-1,0)</f>
        <v>0.19236070698284857</v>
      </c>
      <c r="Y268" s="182">
        <f t="shared" ref="Y268" si="1130">IFERROR(V268/V256-1,0)</f>
        <v>0.11609636827744985</v>
      </c>
      <c r="Z268" s="80">
        <v>1226.5977791309999</v>
      </c>
      <c r="AA268" s="78">
        <f t="shared" si="843"/>
        <v>15522.0205181776</v>
      </c>
      <c r="AB268" s="182">
        <f t="shared" ref="AB268" si="1131">IFERROR(AA268/AA256-1,0)</f>
        <v>0.17308417877043669</v>
      </c>
      <c r="AC268" s="71">
        <f t="shared" ref="AC268" si="1132">IFERROR(Z268/Z256-1,0)</f>
        <v>0.1359816938506182</v>
      </c>
      <c r="AD268" s="80">
        <v>1010.0511815469999</v>
      </c>
      <c r="AE268" s="80">
        <v>622.01405850599997</v>
      </c>
      <c r="AF268" s="71">
        <f t="shared" ref="AF268" si="1133">IFERROR(AD268/AD256-1,0)</f>
        <v>9.7968408308030996E-2</v>
      </c>
      <c r="AG268" s="71">
        <f t="shared" ref="AG268" si="1134">IFERROR(AE268/AE256-1,0)</f>
        <v>0.10572131106984828</v>
      </c>
      <c r="AH268" s="77">
        <f t="shared" si="1059"/>
        <v>277.19387290000003</v>
      </c>
      <c r="AI268" s="77">
        <f>AH268/E268*100</f>
        <v>7.4549303262158667E-2</v>
      </c>
      <c r="AJ268" s="77">
        <f t="shared" si="1061"/>
        <v>133.63602569</v>
      </c>
      <c r="AK268" s="77">
        <f>AJ268/E268*100</f>
        <v>3.594045027650189E-2</v>
      </c>
      <c r="AL268" s="77">
        <f t="shared" si="1063"/>
        <v>727.74188087499988</v>
      </c>
      <c r="AM268" s="77">
        <f>AL268*1000/F268</f>
        <v>92.148497155520474</v>
      </c>
      <c r="AN268" s="80">
        <v>377.65804356899997</v>
      </c>
      <c r="AO268" s="77">
        <f>AN268*1000/F268</f>
        <v>47.82000606002628</v>
      </c>
      <c r="AP268" s="81">
        <f>SUMIFS($AO$3:$AO268,$D$3:$D268,D268)</f>
        <v>90.039343427133161</v>
      </c>
      <c r="AQ268" s="80">
        <v>186.91150083100001</v>
      </c>
      <c r="AR268" s="77">
        <f>AQ268*1000/F268</f>
        <v>23.66720173085362</v>
      </c>
      <c r="AS268" s="81">
        <f>SUMIFS($AR$3:$AR268,$D$3:$D268,D268)</f>
        <v>23.66720173085362</v>
      </c>
      <c r="AT268" s="77">
        <f>+AL268-AN268-AQ268</f>
        <v>163.1723364749999</v>
      </c>
      <c r="AU268" s="80">
        <f>AN268+AQ268</f>
        <v>564.56954440000004</v>
      </c>
      <c r="AV268" s="76">
        <f>BL268+BT268+BU268+BY268+BZ268+CA268</f>
        <v>4084.5110122229999</v>
      </c>
      <c r="AW268" s="77">
        <f>+AV268/E268*100</f>
        <v>1.0984999305438798</v>
      </c>
      <c r="AX268" s="77">
        <f>SUMIFS($AV$3:$AV268,$D$3:$D268,D268)</f>
        <v>8058.686425191001</v>
      </c>
      <c r="AY268" s="78">
        <f t="shared" si="847"/>
        <v>54559.343551288999</v>
      </c>
      <c r="AZ268" s="67">
        <f t="shared" si="398"/>
        <v>14.673343987140289</v>
      </c>
      <c r="BA268" s="263">
        <f t="shared" si="1071"/>
        <v>3933.971136183</v>
      </c>
      <c r="BB268" s="263">
        <f>BA268/$E268*100</f>
        <v>1.0580133110001557</v>
      </c>
      <c r="BC268" s="263">
        <f t="shared" si="399"/>
        <v>51258.047561856001</v>
      </c>
      <c r="BD268" s="262">
        <f t="shared" si="400"/>
        <v>13.785484117441166</v>
      </c>
      <c r="BE268" s="261">
        <f>BA268-BU268</f>
        <v>3567.1299206220001</v>
      </c>
      <c r="BF268" s="261">
        <f>BE268/$E268*100</f>
        <v>0.95935399814520739</v>
      </c>
      <c r="BG268" s="260">
        <f t="shared" si="401"/>
        <v>44288.637853474</v>
      </c>
      <c r="BH268" s="260">
        <f t="shared" si="402"/>
        <v>11.911111381591265</v>
      </c>
      <c r="BI268" s="71">
        <f t="shared" ref="BI268" si="1135">IFERROR(AV268/AV256-1,0)</f>
        <v>7.4488575865046203E-2</v>
      </c>
      <c r="BJ268" s="71">
        <f t="shared" ref="BJ268" si="1136">IFERROR(AX268/AX256-1,0)</f>
        <v>0.22034857886193904</v>
      </c>
      <c r="BK268" s="71">
        <f t="shared" ref="BK268" si="1137">IFERROR(AY268/AY256-1,0)</f>
        <v>0.11825052736843533</v>
      </c>
      <c r="BL268" s="77">
        <f t="shared" si="1078"/>
        <v>1782.4101520639999</v>
      </c>
      <c r="BM268" s="14">
        <f>SUMIFS($BL$3:$BL268,$D$3:$D268,D268)</f>
        <v>3502.7172934540004</v>
      </c>
      <c r="BN268" s="78">
        <f t="shared" si="850"/>
        <v>22254.690150647999</v>
      </c>
      <c r="BO268" s="71">
        <f t="shared" ref="BO268" si="1138">IFERROR(BL268/BL256-1,0)</f>
        <v>6.5504713150490446E-2</v>
      </c>
      <c r="BP268" s="71">
        <f t="shared" ref="BP268" si="1139">IFERROR(BM268/BM256-1,0)</f>
        <v>8.0597656203727386E-2</v>
      </c>
      <c r="BQ268" s="71">
        <f t="shared" ref="BQ268" si="1140">IFERROR(BN268/BN256-1,0)</f>
        <v>7.1474565631511222E-2</v>
      </c>
      <c r="BR268" s="80">
        <v>1253.9693795410001</v>
      </c>
      <c r="BS268" s="77">
        <f>+BL268-BR268</f>
        <v>528.44077252299985</v>
      </c>
      <c r="BT268" s="77">
        <f t="shared" si="1083"/>
        <v>554.05268784199995</v>
      </c>
      <c r="BU268" s="77">
        <f t="shared" si="1084"/>
        <v>366.84121556100001</v>
      </c>
      <c r="BV268" s="77">
        <f>+BU268*1000/F268</f>
        <v>46.450352243032135</v>
      </c>
      <c r="BW268" s="77">
        <f>(BU268/E268)*100</f>
        <v>9.8659312854948417E-2</v>
      </c>
      <c r="BX268" s="77">
        <f t="shared" si="405"/>
        <v>6969.4097083820016</v>
      </c>
      <c r="BY268" s="77">
        <f t="shared" si="1087"/>
        <v>417.59056264499992</v>
      </c>
      <c r="BZ268" s="77">
        <f t="shared" si="1088"/>
        <v>862.11454858799993</v>
      </c>
      <c r="CA268" s="77">
        <f t="shared" si="1089"/>
        <v>101.501845523</v>
      </c>
      <c r="CB268" s="76">
        <f>G268-AV268</f>
        <v>-232.51884824999979</v>
      </c>
      <c r="CC268" s="76">
        <f>SUMIFS($CB$3:$CB268,$D$3:$D268,D268)</f>
        <v>-81.950730787999873</v>
      </c>
      <c r="CD268" s="76">
        <f t="shared" si="974"/>
        <v>-2714.5957275780011</v>
      </c>
      <c r="CE268" s="73">
        <f t="shared" ref="CE268" si="1141">IFERROR(CB268/CB256-1,0)</f>
        <v>-0.60698463037942707</v>
      </c>
      <c r="CF268" s="73">
        <f t="shared" ref="CF268" si="1142">IFERROR(CC268/CC256-1,0)</f>
        <v>-1.1995110948363474</v>
      </c>
      <c r="CG268" s="73">
        <f t="shared" ref="CG268" si="1143">IFERROR(CD268/CD256-1,0)</f>
        <v>-0.27010295652214689</v>
      </c>
      <c r="CH268" s="78">
        <f>CB268*1000/F268</f>
        <v>-29.442118132335811</v>
      </c>
      <c r="CI268" s="78">
        <f>CB268/E268*100</f>
        <v>-6.2534275923950569E-2</v>
      </c>
      <c r="CJ268" s="14">
        <f t="shared" si="979"/>
        <v>-347.82852692820677</v>
      </c>
      <c r="CK268" s="264">
        <f t="shared" si="407"/>
        <v>-0.73007104382274624</v>
      </c>
      <c r="CL268" s="82">
        <f>CB268+BU268</f>
        <v>134.32236731100022</v>
      </c>
      <c r="CM268" s="82">
        <f>(CL268/E268)*100</f>
        <v>3.6125036930997848E-2</v>
      </c>
      <c r="CN268" s="76">
        <f t="shared" si="1098"/>
        <v>907.87870943500013</v>
      </c>
      <c r="CO268" s="40">
        <f>SUMIFS($CN$3:$CN268,$D$3:$D268,D268)</f>
        <v>1287.881430978</v>
      </c>
      <c r="CP268" s="76">
        <f t="shared" si="982"/>
        <v>7424.5123064859999</v>
      </c>
      <c r="CQ268" s="73">
        <f t="shared" ref="CQ268" si="1144">IFERROR(CN268/CN256-1,0)</f>
        <v>3.912130925570672</v>
      </c>
      <c r="CR268" s="73">
        <f t="shared" ref="CR268" si="1145">IFERROR(CO268/CO256-1,0)</f>
        <v>4.8047812636791907</v>
      </c>
      <c r="CS268" s="73">
        <f t="shared" ref="CS268" si="1146">IFERROR(CP268/CP256-1,0)</f>
        <v>-2.187295745759732E-2</v>
      </c>
      <c r="CT268" s="76">
        <f>CN268*1000/F268</f>
        <v>114.95787293887851</v>
      </c>
      <c r="CU268" s="76">
        <f>(CN268/E268)*100</f>
        <v>0.24416746491126012</v>
      </c>
      <c r="CV268" s="76">
        <f>(CO268/E268)*100</f>
        <v>0.3463664703668195</v>
      </c>
      <c r="CW268" s="40">
        <f t="shared" si="409"/>
        <v>967.68584781718789</v>
      </c>
      <c r="CX268" s="267">
        <f t="shared" si="410"/>
        <v>1.9967693142681073</v>
      </c>
      <c r="CY268" s="80">
        <v>413.245992242</v>
      </c>
      <c r="CZ268" s="77">
        <f>CY268*1000/F268</f>
        <v>52.32624113216724</v>
      </c>
      <c r="DA268" s="67">
        <f>SUM(CZ257:CZ268)</f>
        <v>627.79270162185139</v>
      </c>
      <c r="DB268" s="80">
        <v>0</v>
      </c>
      <c r="DC268" s="77">
        <f>DB268*1000/F268</f>
        <v>0</v>
      </c>
      <c r="DD268" s="77">
        <f>+CN268-CY268</f>
        <v>494.63271719300013</v>
      </c>
      <c r="DE268" s="77">
        <f>DD268*1000/F268</f>
        <v>62.631631806711276</v>
      </c>
      <c r="DF268" s="82">
        <f>AV268+CN268</f>
        <v>4992.3897216579999</v>
      </c>
      <c r="DG268" s="82">
        <f>(DF268/E268)*100</f>
        <v>1.34266739545514</v>
      </c>
      <c r="DH268" s="76">
        <f>CB268-CN268</f>
        <v>-1140.3975576849998</v>
      </c>
      <c r="DI268" s="76">
        <f>SUMIFS($DH$3:$DH268,$D$3:$D268,D268)</f>
        <v>-1369.8321617659999</v>
      </c>
      <c r="DJ268" s="76">
        <f t="shared" si="992"/>
        <v>-10139.108034064</v>
      </c>
      <c r="DK268" s="76">
        <f>DH268*1000/F268</f>
        <v>-144.39999107121432</v>
      </c>
      <c r="DL268" s="76">
        <f t="shared" si="993"/>
        <v>-1315.5143747453947</v>
      </c>
      <c r="DM268" s="73">
        <f t="shared" ref="DM268" si="1147">IFERROR(DH268/DH256-1,0)</f>
        <v>0.46872959601229502</v>
      </c>
      <c r="DN268" s="73">
        <f t="shared" ref="DN268" si="1148">IFERROR(DI268/DI256-1,0)</f>
        <v>-8.2519279742892628</v>
      </c>
      <c r="DO268" s="73">
        <f t="shared" ref="DO268" si="1149">IFERROR(DJ268/DJ256-1,0)</f>
        <v>-0.10350246415583053</v>
      </c>
      <c r="DP268" s="77">
        <f>+DH268/E268*100</f>
        <v>-0.30670174083521068</v>
      </c>
      <c r="DQ268" s="264">
        <f t="shared" si="413"/>
        <v>-2.7268403580908531</v>
      </c>
      <c r="DR268" s="82">
        <f>DH268+BU268</f>
        <v>-773.5563421239998</v>
      </c>
      <c r="DS268" s="82">
        <f t="shared" si="999"/>
        <v>-3169.6983256820008</v>
      </c>
      <c r="DT268" s="82">
        <f>(DR268/E268)*100</f>
        <v>-0.20804242798026223</v>
      </c>
      <c r="DU268" s="264">
        <f t="shared" si="415"/>
        <v>-0.8524676222409534</v>
      </c>
      <c r="DV268" s="250">
        <v>1802.8055951050001</v>
      </c>
      <c r="DW268" s="250">
        <v>1969.285702553</v>
      </c>
      <c r="DX268" s="223">
        <v>136.6</v>
      </c>
      <c r="DY268" s="224">
        <f>(G268/DX268)*100</f>
        <v>2819.906415792826</v>
      </c>
      <c r="DZ268" s="218">
        <f t="shared" si="1001"/>
        <v>38697.468999259843</v>
      </c>
      <c r="EA268" s="71">
        <f t="shared" si="492"/>
        <v>0.10616117193303598</v>
      </c>
      <c r="EB268" s="225">
        <f>(O268/DX268)*100</f>
        <v>1986.398524530015</v>
      </c>
      <c r="EC268" s="219">
        <f t="shared" si="1002"/>
        <v>28980.089213725067</v>
      </c>
      <c r="ED268" s="71">
        <f t="shared" si="493"/>
        <v>0.13741830955345891</v>
      </c>
      <c r="EE268" s="225">
        <f>(AV268/DX268)*100</f>
        <v>2990.125191964129</v>
      </c>
      <c r="EF268" s="219">
        <f t="shared" si="1003"/>
        <v>40729.46533721123</v>
      </c>
      <c r="EG268" s="71">
        <f t="shared" si="494"/>
        <v>7.596452458093661E-2</v>
      </c>
      <c r="EH268" s="225">
        <f>(CN268/DX268)*100</f>
        <v>664.62570236822853</v>
      </c>
      <c r="EI268" s="219">
        <f t="shared" si="1004"/>
        <v>5537.6641336155617</v>
      </c>
      <c r="EJ268" s="74">
        <f t="shared" si="1005"/>
        <v>-5.9541931587939634E-2</v>
      </c>
    </row>
    <row r="269" spans="1:140">
      <c r="A269" s="66">
        <v>45717</v>
      </c>
      <c r="B269" s="190">
        <f t="shared" si="1038"/>
        <v>3</v>
      </c>
      <c r="C269" t="str">
        <f t="shared" si="1039"/>
        <v>Marzo</v>
      </c>
      <c r="D269">
        <f t="shared" si="1040"/>
        <v>2025</v>
      </c>
      <c r="E269" s="65">
        <f t="shared" si="1041"/>
        <v>371826.24219199648</v>
      </c>
      <c r="F269" s="65">
        <f t="shared" si="1042"/>
        <v>7962.8940000000002</v>
      </c>
      <c r="G269" s="76">
        <f t="shared" si="1043"/>
        <v>4027.712574317</v>
      </c>
      <c r="H269" s="77">
        <f t="shared" ref="H269:H278" si="1150">G269/E269*100</f>
        <v>1.0832243981954472</v>
      </c>
      <c r="I269" s="14">
        <f>SUMIFS($G$3:$G269,$D$3:$D269,D269)</f>
        <v>12004.44826872</v>
      </c>
      <c r="J269" s="14">
        <f t="shared" si="1006"/>
        <v>52433.900684078006</v>
      </c>
      <c r="K269" s="14">
        <f t="shared" si="394"/>
        <v>14.101721377966431</v>
      </c>
      <c r="L269" s="71">
        <f t="shared" ref="L269:L278" si="1151">IFERROR(I269/I257-1,0)</f>
        <v>0.14843107750439888</v>
      </c>
      <c r="M269" s="71">
        <f t="shared" ref="M269:M278" si="1152">IFERROR(G269/G257-1,0)</f>
        <v>0.17133710314142503</v>
      </c>
      <c r="N269" s="71">
        <f t="shared" ref="N269:N278" si="1153">IFERROR(J269/J257-1,0)</f>
        <v>0.16920868036392367</v>
      </c>
      <c r="O269" s="77">
        <f t="shared" si="1048"/>
        <v>3061.0368464620001</v>
      </c>
      <c r="P269" s="77">
        <f t="shared" ref="P269:P278" si="1154">O269/E269*100</f>
        <v>0.82324389704624468</v>
      </c>
      <c r="Q269" s="14">
        <f>SUMIFS($O$3:$O269,$D$3:$D269,D269)</f>
        <v>8944.7777374740017</v>
      </c>
      <c r="R269" s="78">
        <f t="shared" si="837"/>
        <v>39202.170391240994</v>
      </c>
      <c r="S269" s="71">
        <f t="shared" ref="S269:S278" si="1155">IFERROR(O269/O257-1,0)</f>
        <v>0.14183618432224976</v>
      </c>
      <c r="T269" s="71">
        <f t="shared" ref="T269:T278" si="1156">IFERROR(Q269/Q257-1,0)</f>
        <v>0.12476044619480331</v>
      </c>
      <c r="U269" s="71">
        <f t="shared" ref="U269:U278" si="1157">IFERROR(R269/R257-1,0)</f>
        <v>0.18922763620115735</v>
      </c>
      <c r="V269" s="80">
        <v>1827.8617192349998</v>
      </c>
      <c r="W269" s="78">
        <f t="shared" si="840"/>
        <v>23439.842413368999</v>
      </c>
      <c r="X269" s="182">
        <f t="shared" ref="X269:X278" si="1158">IFERROR(W269/W257-1,0)</f>
        <v>0.18439937392373795</v>
      </c>
      <c r="Y269" s="182">
        <f t="shared" ref="Y269:Y278" si="1159">IFERROR(V269/V257-1,0)</f>
        <v>7.7855647533959127E-2</v>
      </c>
      <c r="Z269" s="80">
        <v>1227.5347655510002</v>
      </c>
      <c r="AA269" s="78">
        <f t="shared" si="843"/>
        <v>15666.1575419206</v>
      </c>
      <c r="AB269" s="182">
        <f t="shared" ref="AB269:AB278" si="1160">IFERROR(AA269/AA257-1,0)</f>
        <v>0.18135219184319951</v>
      </c>
      <c r="AC269" s="71">
        <f t="shared" ref="AC269:AC278" si="1161">IFERROR(Z269/Z257-1,0)</f>
        <v>0.13304165052297479</v>
      </c>
      <c r="AD269" s="80">
        <v>994.83397594399992</v>
      </c>
      <c r="AE269" s="80">
        <v>648.60454022199997</v>
      </c>
      <c r="AF269" s="71">
        <f t="shared" ref="AF269:AF278" si="1162">IFERROR(AD269/AD257-1,0)</f>
        <v>9.4522038216515059E-2</v>
      </c>
      <c r="AG269" s="71">
        <f t="shared" ref="AG269:AG278" si="1163">IFERROR(AE269/AE257-1,0)</f>
        <v>0.17959282528979936</v>
      </c>
      <c r="AH269" s="77">
        <f t="shared" si="1059"/>
        <v>271.668960218</v>
      </c>
      <c r="AI269" s="77">
        <f t="shared" ref="AI269:AI278" si="1164">AH269/E269*100</f>
        <v>7.3063417637349221E-2</v>
      </c>
      <c r="AJ269" s="77">
        <f t="shared" si="1061"/>
        <v>163.923467147</v>
      </c>
      <c r="AK269" s="77">
        <f t="shared" ref="AK269:AK278" si="1165">AJ269/E269*100</f>
        <v>4.4086040345252542E-2</v>
      </c>
      <c r="AL269" s="77">
        <f t="shared" si="1063"/>
        <v>531.08330049000006</v>
      </c>
      <c r="AM269" s="77">
        <f t="shared" ref="AM269:AM278" si="1166">AL269*1000/F269</f>
        <v>66.694759529638347</v>
      </c>
      <c r="AN269" s="80">
        <v>294.227257861</v>
      </c>
      <c r="AO269" s="77">
        <f t="shared" ref="AO269:AO278" si="1167">AN269*1000/F269</f>
        <v>36.949789594210344</v>
      </c>
      <c r="AP269" s="81">
        <f>SUMIFS($AO$3:$AO269,$D$3:$D269,D269)</f>
        <v>126.98913302134351</v>
      </c>
      <c r="AQ269" s="80">
        <v>12.926224104999999</v>
      </c>
      <c r="AR269" s="77">
        <f t="shared" ref="AR269:AR278" si="1168">AQ269*1000/F269</f>
        <v>1.6233073182940774</v>
      </c>
      <c r="AS269" s="81">
        <f>SUMIFS($AR$3:$AR269,$D$3:$D269,D269)</f>
        <v>25.290509049147698</v>
      </c>
      <c r="AT269" s="77">
        <f t="shared" ref="AT269:AT278" si="1169">+AL269-AN269-AQ269</f>
        <v>223.92981852400007</v>
      </c>
      <c r="AU269" s="80">
        <f t="shared" ref="AU269:AU278" si="1170">AN269+AQ269</f>
        <v>307.15348196600002</v>
      </c>
      <c r="AV269" s="76">
        <f t="shared" ref="AV269:AV278" si="1171">BL269+BT269+BU269+BY269+BZ269+CA269</f>
        <v>5019.9217820459999</v>
      </c>
      <c r="AW269" s="77">
        <f t="shared" ref="AW269:AW278" si="1172">+AV269/E269*100</f>
        <v>1.3500719455551253</v>
      </c>
      <c r="AX269" s="77">
        <f>SUMIFS($AV$3:$AV269,$D$3:$D269,D269)</f>
        <v>13078.608207237001</v>
      </c>
      <c r="AY269" s="78">
        <f t="shared" si="847"/>
        <v>54440.923741057006</v>
      </c>
      <c r="AZ269" s="67">
        <f t="shared" si="398"/>
        <v>14.641495828835517</v>
      </c>
      <c r="BA269" s="263">
        <f t="shared" si="1071"/>
        <v>4603.8740828459995</v>
      </c>
      <c r="BB269" s="263">
        <f t="shared" ref="BB269:BB278" si="1173">BA269/$E269*100</f>
        <v>1.2381789019799037</v>
      </c>
      <c r="BC269" s="263">
        <f t="shared" si="399"/>
        <v>50926.955745882995</v>
      </c>
      <c r="BD269" s="262">
        <f t="shared" si="400"/>
        <v>13.696439349104979</v>
      </c>
      <c r="BE269" s="261">
        <f t="shared" ref="BE269:BE278" si="1174">BA269-BU269</f>
        <v>3658.3800428579993</v>
      </c>
      <c r="BF269" s="261">
        <f t="shared" ref="BF269:BF278" si="1175">BE269/$E269*100</f>
        <v>0.98389506380481762</v>
      </c>
      <c r="BG269" s="260">
        <f t="shared" si="401"/>
        <v>43935.989448425004</v>
      </c>
      <c r="BH269" s="260">
        <f t="shared" si="402"/>
        <v>11.816269123290708</v>
      </c>
      <c r="BI269" s="71">
        <f t="shared" ref="BI269:BI278" si="1176">IFERROR(AV269/AV257-1,0)</f>
        <v>-2.304630941819108E-2</v>
      </c>
      <c r="BJ269" s="71">
        <f t="shared" ref="BJ269:BJ278" si="1177">IFERROR(AX269/AX257-1,0)</f>
        <v>0.11383751182800439</v>
      </c>
      <c r="BK269" s="71">
        <f t="shared" ref="BK269:BK278" si="1178">IFERROR(AY269/AY257-1,0)</f>
        <v>9.7724200957440166E-2</v>
      </c>
      <c r="BL269" s="77">
        <f t="shared" si="1078"/>
        <v>1791.824895173</v>
      </c>
      <c r="BM269" s="14">
        <f>SUMIFS($BL$3:$BL269,$D$3:$D269,D269)</f>
        <v>5294.5421886270005</v>
      </c>
      <c r="BN269" s="78">
        <f t="shared" si="850"/>
        <v>22364.204196536997</v>
      </c>
      <c r="BO269" s="71">
        <f t="shared" ref="BO269:BO278" si="1179">IFERROR(BL269/BL257-1,0)</f>
        <v>6.5097390256747101E-2</v>
      </c>
      <c r="BP269" s="71">
        <f t="shared" ref="BP269:BP278" si="1180">IFERROR(BM269/BM257-1,0)</f>
        <v>7.5301664450248662E-2</v>
      </c>
      <c r="BQ269" s="71">
        <f t="shared" ref="BQ269:BQ278" si="1181">IFERROR(BN269/BN257-1,0)</f>
        <v>7.1349235368560526E-2</v>
      </c>
      <c r="BR269" s="80">
        <v>1267.3780610159999</v>
      </c>
      <c r="BS269" s="77">
        <f t="shared" ref="BS269:BS278" si="1182">+BL269-BR269</f>
        <v>524.44683415700001</v>
      </c>
      <c r="BT269" s="77">
        <f t="shared" si="1083"/>
        <v>615.32033838100006</v>
      </c>
      <c r="BU269" s="77">
        <f t="shared" si="1084"/>
        <v>945.49403998800005</v>
      </c>
      <c r="BV269" s="77">
        <f t="shared" ref="BV269:BV278" si="1183">+BU269*1000/F269</f>
        <v>118.73748915758517</v>
      </c>
      <c r="BW269" s="77">
        <f t="shared" ref="BW269:BW278" si="1184">(BU269/E269)*100</f>
        <v>0.2542838381750861</v>
      </c>
      <c r="BX269" s="77">
        <f t="shared" ref="BX269:BX280" si="1185">SUM(BU258:BU269)</f>
        <v>6990.9662974580006</v>
      </c>
      <c r="BY269" s="77">
        <f t="shared" si="1087"/>
        <v>634.20789772899991</v>
      </c>
      <c r="BZ269" s="77">
        <f t="shared" si="1088"/>
        <v>814.87698024500003</v>
      </c>
      <c r="CA269" s="77">
        <f t="shared" si="1089"/>
        <v>218.19763052999997</v>
      </c>
      <c r="CB269" s="76">
        <f t="shared" ref="CB269:CB278" si="1186">G269-AV269</f>
        <v>-992.2092077289999</v>
      </c>
      <c r="CC269" s="76">
        <f>SUMIFS($CB$3:$CB269,$D$3:$D269,D269)</f>
        <v>-1074.1599385169998</v>
      </c>
      <c r="CD269" s="76">
        <f t="shared" si="974"/>
        <v>-2007.0230569790015</v>
      </c>
      <c r="CE269" s="73">
        <f t="shared" ref="CE269:CE278" si="1187">IFERROR(CB269/CB257-1,0)</f>
        <v>-0.41627262863574455</v>
      </c>
      <c r="CF269" s="73">
        <f t="shared" ref="CF269:CF278" si="1188">IFERROR(CC269/CC257-1,0)</f>
        <v>-0.16668747712137977</v>
      </c>
      <c r="CG269" s="73">
        <f t="shared" ref="CG269:CG278" si="1189">IFERROR(CD269/CD257-1,0)</f>
        <v>-0.57735532377331023</v>
      </c>
      <c r="CH269" s="78">
        <f t="shared" ref="CH269:CH278" si="1190">CB269*1000/F269</f>
        <v>-124.60409591399808</v>
      </c>
      <c r="CI269" s="78">
        <f t="shared" ref="CI269:CI278" si="1191">CB269/E269*100</f>
        <v>-0.26684754735967831</v>
      </c>
      <c r="CJ269" s="14">
        <f t="shared" si="979"/>
        <v>-240.14542732482988</v>
      </c>
      <c r="CK269" s="264">
        <f t="shared" si="407"/>
        <v>-0.5397744508690846</v>
      </c>
      <c r="CL269" s="82">
        <f t="shared" ref="CL269:CL278" si="1192">CB269+BU269</f>
        <v>-46.715167740999846</v>
      </c>
      <c r="CM269" s="82">
        <f t="shared" ref="CM269:CM278" si="1193">(CL269/E269)*100</f>
        <v>-1.2563709184592185E-2</v>
      </c>
      <c r="CN269" s="76">
        <f t="shared" si="1098"/>
        <v>466.08035353199995</v>
      </c>
      <c r="CO269" s="40">
        <f>SUMIFS($CN$3:$CN269,$D$3:$D269,D269)</f>
        <v>1753.9617845099999</v>
      </c>
      <c r="CP269" s="76">
        <f t="shared" si="982"/>
        <v>7421.6598244399993</v>
      </c>
      <c r="CQ269" s="73">
        <f t="shared" ref="CQ269:CQ278" si="1194">IFERROR(CN269/CN257-1,0)</f>
        <v>-6.082922392253054E-3</v>
      </c>
      <c r="CR269" s="73">
        <f t="shared" ref="CR269:CR278" si="1195">IFERROR(CO269/CO257-1,0)</f>
        <v>1.5390354512033131</v>
      </c>
      <c r="CS269" s="73">
        <f t="shared" ref="CS269:CS278" si="1196">IFERROR(CP269/CP257-1,0)</f>
        <v>-2.944908503319521E-3</v>
      </c>
      <c r="CT269" s="76">
        <f t="shared" ref="CT269:CT278" si="1197">CN269*1000/F269</f>
        <v>58.531528051484784</v>
      </c>
      <c r="CU269" s="76">
        <f t="shared" ref="CU269:CU278" si="1198">(CN269/E269)*100</f>
        <v>0.1253489669756376</v>
      </c>
      <c r="CV269" s="76">
        <f t="shared" ref="CV269:CV278" si="1199">(CO269/E269)*100</f>
        <v>0.47171543734245713</v>
      </c>
      <c r="CW269" s="40">
        <f t="shared" si="409"/>
        <v>962.13439283936134</v>
      </c>
      <c r="CX269" s="267">
        <f t="shared" si="410"/>
        <v>1.9960021596882731</v>
      </c>
      <c r="CY269" s="80">
        <v>323.40904947199999</v>
      </c>
      <c r="CZ269" s="77">
        <f t="shared" ref="CZ269:CZ278" si="1200">CY269*1000/F269</f>
        <v>40.614511441694439</v>
      </c>
      <c r="DA269" s="67">
        <f t="shared" ref="DA269:DA280" si="1201">SUM(CZ258:CZ269)</f>
        <v>615.4810403411833</v>
      </c>
      <c r="DB269" s="80">
        <v>0</v>
      </c>
      <c r="DC269" s="77">
        <f t="shared" ref="DC269:DC278" si="1202">DB269*1000/F269</f>
        <v>0</v>
      </c>
      <c r="DD269" s="77">
        <f t="shared" ref="DD269:DD278" si="1203">+CN269-CY269</f>
        <v>142.67130405999995</v>
      </c>
      <c r="DE269" s="77">
        <f t="shared" ref="DE269:DE278" si="1204">DD269*1000/F269</f>
        <v>17.917016609790355</v>
      </c>
      <c r="DF269" s="82">
        <f t="shared" ref="DF269:DF278" si="1205">AV269+CN269</f>
        <v>5486.002135578</v>
      </c>
      <c r="DG269" s="82">
        <f t="shared" ref="DG269:DG278" si="1206">(DF269/E269)*100</f>
        <v>1.4754209125307631</v>
      </c>
      <c r="DH269" s="76">
        <f t="shared" ref="DH269:DH278" si="1207">CB269-CN269</f>
        <v>-1458.2895612609998</v>
      </c>
      <c r="DI269" s="76">
        <f>SUMIFS($DH$3:$DH269,$D$3:$D269,D269)</f>
        <v>-2828.1217230269995</v>
      </c>
      <c r="DJ269" s="76">
        <f t="shared" si="992"/>
        <v>-9428.6828814190012</v>
      </c>
      <c r="DK269" s="76">
        <f t="shared" ref="DK269:DK278" si="1208">DH269*1000/F269</f>
        <v>-183.13562396548289</v>
      </c>
      <c r="DL269" s="76">
        <f t="shared" si="993"/>
        <v>-1202.2798201641913</v>
      </c>
      <c r="DM269" s="73">
        <f t="shared" ref="DM269:DM278" si="1209">IFERROR(DH269/DH257-1,0)</f>
        <v>-0.32757888720433725</v>
      </c>
      <c r="DN269" s="73">
        <f t="shared" ref="DN269:DN278" si="1210">IFERROR(DI269/DI257-1,0)</f>
        <v>0.42847230550598714</v>
      </c>
      <c r="DO269" s="73">
        <f t="shared" ref="DO269:DO278" si="1211">IFERROR(DJ269/DJ257-1,0)</f>
        <v>-0.22666936053804621</v>
      </c>
      <c r="DP269" s="77">
        <f t="shared" ref="DP269:DP278" si="1212">+DH269/E269*100</f>
        <v>-0.39219651433531588</v>
      </c>
      <c r="DQ269" s="264">
        <f t="shared" si="413"/>
        <v>-2.5357766105573578</v>
      </c>
      <c r="DR269" s="82">
        <f t="shared" ref="DR269:DR278" si="1213">DH269+BU269</f>
        <v>-512.79552127299974</v>
      </c>
      <c r="DS269" s="82">
        <f t="shared" si="999"/>
        <v>-2437.7165839610007</v>
      </c>
      <c r="DT269" s="82">
        <f t="shared" ref="DT269:DT278" si="1214">(DR269/E269)*100</f>
        <v>-0.13791267616022979</v>
      </c>
      <c r="DU269" s="264">
        <f t="shared" si="415"/>
        <v>-0.65560638474308108</v>
      </c>
      <c r="DV269" s="250">
        <v>1864.0091498310001</v>
      </c>
      <c r="DW269" s="250">
        <v>2028.64170453</v>
      </c>
      <c r="DX269" s="223">
        <v>138.19999999999999</v>
      </c>
      <c r="DY269" s="224">
        <f t="shared" ref="DY269:DY278" si="1215">(G269/DX269)*100</f>
        <v>2914.4085197662812</v>
      </c>
      <c r="DZ269" s="218">
        <f t="shared" si="1001"/>
        <v>39014.778037190787</v>
      </c>
      <c r="EA269" s="71">
        <f t="shared" si="492"/>
        <v>0.12389389610753665</v>
      </c>
      <c r="EB269" s="225">
        <f t="shared" ref="EB269:EB278" si="1216">(O269/DX269)*100</f>
        <v>2214.9325951244573</v>
      </c>
      <c r="EC269" s="219">
        <f t="shared" si="1002"/>
        <v>29170.246805095747</v>
      </c>
      <c r="ED269" s="71">
        <f t="shared" si="493"/>
        <v>0.14326725410723729</v>
      </c>
      <c r="EE269" s="225">
        <f t="shared" ref="EE269:EE278" si="1217">(AV269/DX269)*100</f>
        <v>3632.3601896136042</v>
      </c>
      <c r="EF269" s="219">
        <f t="shared" si="1003"/>
        <v>40480.902874046886</v>
      </c>
      <c r="EG269" s="71">
        <f t="shared" si="494"/>
        <v>5.5738661968271153E-2</v>
      </c>
      <c r="EH269" s="225">
        <f t="shared" ref="EH269:EH278" si="1218">(CN269/DX269)*100</f>
        <v>337.25061760636754</v>
      </c>
      <c r="EI269" s="219">
        <f t="shared" si="1004"/>
        <v>5520.7358723865818</v>
      </c>
      <c r="EJ269" s="74">
        <f t="shared" si="1005"/>
        <v>-4.1625889888847745E-2</v>
      </c>
    </row>
    <row r="270" spans="1:140">
      <c r="A270" s="66">
        <v>45748</v>
      </c>
      <c r="B270" s="190">
        <f t="shared" si="1038"/>
        <v>4</v>
      </c>
      <c r="C270" t="str">
        <f t="shared" si="1039"/>
        <v>Abril</v>
      </c>
      <c r="D270">
        <f t="shared" si="1040"/>
        <v>2025</v>
      </c>
      <c r="E270" s="65">
        <f t="shared" si="1041"/>
        <v>371826.24219199648</v>
      </c>
      <c r="F270" s="65">
        <f t="shared" si="1042"/>
        <v>8006.0007500000002</v>
      </c>
      <c r="G270" s="76">
        <f t="shared" si="1043"/>
        <v>5201.0854941579992</v>
      </c>
      <c r="H270" s="77">
        <f t="shared" si="1150"/>
        <v>1.3987946260856872</v>
      </c>
      <c r="I270" s="14">
        <f>SUMIFS($G$3:$G270,$D$3:$D270,D270)</f>
        <v>17205.533762878</v>
      </c>
      <c r="J270" s="14">
        <f t="shared" si="1006"/>
        <v>52354.019471622996</v>
      </c>
      <c r="K270" s="14">
        <f t="shared" si="394"/>
        <v>14.080237899020972</v>
      </c>
      <c r="L270" s="71">
        <f t="shared" si="1151"/>
        <v>9.353419914242167E-2</v>
      </c>
      <c r="M270" s="71">
        <f t="shared" si="1152"/>
        <v>-1.5126248070257975E-2</v>
      </c>
      <c r="N270" s="71">
        <f t="shared" si="1153"/>
        <v>0.12906300438561646</v>
      </c>
      <c r="O270" s="77">
        <f t="shared" si="1048"/>
        <v>4334.319811067</v>
      </c>
      <c r="P270" s="77">
        <f t="shared" si="1154"/>
        <v>1.1656842146254236</v>
      </c>
      <c r="Q270" s="14">
        <f>SUMIFS($O$3:$O270,$D$3:$D270,D270)</f>
        <v>13279.097548541002</v>
      </c>
      <c r="R270" s="78">
        <f t="shared" si="837"/>
        <v>39473.389674926002</v>
      </c>
      <c r="S270" s="71">
        <f t="shared" si="1155"/>
        <v>6.675180243688339E-2</v>
      </c>
      <c r="T270" s="71">
        <f t="shared" si="1156"/>
        <v>0.10514487619534307</v>
      </c>
      <c r="U270" s="71">
        <f t="shared" si="1157"/>
        <v>0.15762955167983894</v>
      </c>
      <c r="V270" s="80">
        <v>2981.4755750719996</v>
      </c>
      <c r="W270" s="78">
        <f t="shared" si="840"/>
        <v>23574.683512225998</v>
      </c>
      <c r="X270" s="182">
        <f t="shared" si="1158"/>
        <v>0.14734121712396164</v>
      </c>
      <c r="Y270" s="182">
        <f t="shared" si="1159"/>
        <v>4.7368603164073875E-2</v>
      </c>
      <c r="Z270" s="80">
        <v>1367.91120473</v>
      </c>
      <c r="AA270" s="78">
        <f t="shared" si="843"/>
        <v>15865.9036618216</v>
      </c>
      <c r="AB270" s="182">
        <f t="shared" si="1160"/>
        <v>0.16616123016875739</v>
      </c>
      <c r="AC270" s="71">
        <f t="shared" si="1161"/>
        <v>0.17099134573966457</v>
      </c>
      <c r="AD270" s="80">
        <v>1083.2851380710001</v>
      </c>
      <c r="AE270" s="80">
        <v>712.86291892299994</v>
      </c>
      <c r="AF270" s="71">
        <f t="shared" si="1162"/>
        <v>0.18071752338738856</v>
      </c>
      <c r="AG270" s="71">
        <f t="shared" si="1163"/>
        <v>0.10503889398357913</v>
      </c>
      <c r="AH270" s="77">
        <f t="shared" si="1059"/>
        <v>297.34299517599999</v>
      </c>
      <c r="AI270" s="77">
        <f t="shared" si="1164"/>
        <v>7.996826512919003E-2</v>
      </c>
      <c r="AJ270" s="77">
        <f t="shared" si="1061"/>
        <v>106.04093710200002</v>
      </c>
      <c r="AK270" s="77">
        <f t="shared" si="1165"/>
        <v>2.8518949194351009E-2</v>
      </c>
      <c r="AL270" s="77">
        <f t="shared" si="1063"/>
        <v>463.381750813</v>
      </c>
      <c r="AM270" s="77">
        <f t="shared" si="1166"/>
        <v>57.879303947479649</v>
      </c>
      <c r="AN270" s="80">
        <v>276.34434612899997</v>
      </c>
      <c r="AO270" s="77">
        <f t="shared" si="1167"/>
        <v>34.517152166017468</v>
      </c>
      <c r="AP270" s="81">
        <f>SUMIFS($AO$3:$AO270,$D$3:$D270,D270)</f>
        <v>161.50628518736096</v>
      </c>
      <c r="AQ270" s="80">
        <v>7.0210299000000003</v>
      </c>
      <c r="AR270" s="77">
        <f t="shared" si="1168"/>
        <v>0.87697092708865909</v>
      </c>
      <c r="AS270" s="81">
        <f>SUMIFS($AR$3:$AR270,$D$3:$D270,D270)</f>
        <v>26.167479976236358</v>
      </c>
      <c r="AT270" s="77">
        <f t="shared" si="1169"/>
        <v>180.01637478400002</v>
      </c>
      <c r="AU270" s="80">
        <f t="shared" si="1170"/>
        <v>283.36537602899995</v>
      </c>
      <c r="AV270" s="76">
        <f t="shared" si="1171"/>
        <v>4018.5587189970006</v>
      </c>
      <c r="AW270" s="77">
        <f t="shared" si="1172"/>
        <v>1.0807625344856575</v>
      </c>
      <c r="AX270" s="77">
        <f>SUMIFS($AV$3:$AV270,$D$3:$D270,D270)</f>
        <v>17097.166926234</v>
      </c>
      <c r="AY270" s="78">
        <f t="shared" si="847"/>
        <v>54302.115595568008</v>
      </c>
      <c r="AZ270" s="67">
        <f t="shared" si="398"/>
        <v>14.604164374048814</v>
      </c>
      <c r="BA270" s="263">
        <f t="shared" si="1071"/>
        <v>3858.1495732490007</v>
      </c>
      <c r="BB270" s="263">
        <f t="shared" si="1173"/>
        <v>1.0376216456655589</v>
      </c>
      <c r="BC270" s="263">
        <f t="shared" si="399"/>
        <v>50878.111932272004</v>
      </c>
      <c r="BD270" s="262">
        <f t="shared" si="400"/>
        <v>13.6833031558866</v>
      </c>
      <c r="BE270" s="261">
        <f t="shared" si="1174"/>
        <v>3409.5345246110005</v>
      </c>
      <c r="BF270" s="261">
        <f t="shared" si="1175"/>
        <v>0.91696984712833984</v>
      </c>
      <c r="BG270" s="260">
        <f t="shared" si="401"/>
        <v>43911.587409614003</v>
      </c>
      <c r="BH270" s="260">
        <f t="shared" si="402"/>
        <v>11.809706370036082</v>
      </c>
      <c r="BI270" s="71">
        <f t="shared" si="1176"/>
        <v>-3.3388476411537971E-2</v>
      </c>
      <c r="BJ270" s="71">
        <f t="shared" si="1177"/>
        <v>7.5340700360744695E-2</v>
      </c>
      <c r="BK270" s="71">
        <f t="shared" si="1178"/>
        <v>8.8974083108741109E-2</v>
      </c>
      <c r="BL270" s="77">
        <f t="shared" si="1078"/>
        <v>1833.301013004</v>
      </c>
      <c r="BM270" s="14">
        <f>SUMIFS($BL$3:$BL270,$D$3:$D270,D270)</f>
        <v>7127.8432016310007</v>
      </c>
      <c r="BN270" s="78">
        <f t="shared" si="850"/>
        <v>22506.465973236995</v>
      </c>
      <c r="BO270" s="71">
        <f t="shared" si="1179"/>
        <v>8.4126833751611896E-2</v>
      </c>
      <c r="BP270" s="71">
        <f t="shared" si="1180"/>
        <v>7.7557768654395121E-2</v>
      </c>
      <c r="BQ270" s="71">
        <f t="shared" si="1181"/>
        <v>7.1507505051875864E-2</v>
      </c>
      <c r="BR270" s="80">
        <v>1301.914356582</v>
      </c>
      <c r="BS270" s="77">
        <f t="shared" si="1182"/>
        <v>531.38665642199999</v>
      </c>
      <c r="BT270" s="77">
        <f t="shared" si="1083"/>
        <v>367.81942645600003</v>
      </c>
      <c r="BU270" s="77">
        <f t="shared" si="1084"/>
        <v>448.61504863800002</v>
      </c>
      <c r="BV270" s="77">
        <f t="shared" si="1183"/>
        <v>56.034849689215932</v>
      </c>
      <c r="BW270" s="77">
        <f t="shared" si="1184"/>
        <v>0.12065179853721912</v>
      </c>
      <c r="BX270" s="77">
        <f t="shared" si="1185"/>
        <v>6966.524522658</v>
      </c>
      <c r="BY270" s="77">
        <f t="shared" si="1087"/>
        <v>450.15544191600003</v>
      </c>
      <c r="BZ270" s="77">
        <f t="shared" si="1088"/>
        <v>859.83719743500001</v>
      </c>
      <c r="CA270" s="77">
        <f t="shared" si="1089"/>
        <v>58.830591548000001</v>
      </c>
      <c r="CB270" s="76">
        <f t="shared" si="1186"/>
        <v>1182.5267751609986</v>
      </c>
      <c r="CC270" s="76">
        <f>SUMIFS($CB$3:$CB270,$D$3:$D270,D270)</f>
        <v>108.36683664399879</v>
      </c>
      <c r="CD270" s="76">
        <f t="shared" si="974"/>
        <v>-1948.0961239450025</v>
      </c>
      <c r="CE270" s="73">
        <f t="shared" si="1187"/>
        <v>5.2444767990042607E-2</v>
      </c>
      <c r="CF270" s="73">
        <f t="shared" si="1188"/>
        <v>-1.6550842498658245</v>
      </c>
      <c r="CG270" s="73">
        <f t="shared" si="1189"/>
        <v>-0.44275600649854796</v>
      </c>
      <c r="CH270" s="78">
        <f t="shared" si="1190"/>
        <v>147.70505425708316</v>
      </c>
      <c r="CI270" s="78">
        <f t="shared" si="1191"/>
        <v>0.31803209160002971</v>
      </c>
      <c r="CJ270" s="14">
        <f t="shared" si="979"/>
        <v>-244.16732544596445</v>
      </c>
      <c r="CK270" s="264">
        <f t="shared" si="407"/>
        <v>-0.52392647502783907</v>
      </c>
      <c r="CL270" s="82">
        <f t="shared" si="1192"/>
        <v>1631.1418237989985</v>
      </c>
      <c r="CM270" s="82">
        <f t="shared" si="1193"/>
        <v>0.43868389013724884</v>
      </c>
      <c r="CN270" s="76">
        <f t="shared" si="1098"/>
        <v>318.76106640099999</v>
      </c>
      <c r="CO270" s="40">
        <f>SUMIFS($CN$3:$CN270,$D$3:$D270,D270)</f>
        <v>2072.722850911</v>
      </c>
      <c r="CP270" s="76">
        <f t="shared" si="982"/>
        <v>7127.4810189169993</v>
      </c>
      <c r="CQ270" s="73">
        <f t="shared" si="1194"/>
        <v>-0.47994724931106458</v>
      </c>
      <c r="CR270" s="73">
        <f t="shared" si="1195"/>
        <v>0.58983041080269971</v>
      </c>
      <c r="CS270" s="73">
        <f t="shared" si="1196"/>
        <v>-5.8760848302658042E-3</v>
      </c>
      <c r="CT270" s="76">
        <f t="shared" si="1197"/>
        <v>39.81526811635635</v>
      </c>
      <c r="CU270" s="76">
        <f t="shared" si="1198"/>
        <v>8.5728501711399993E-2</v>
      </c>
      <c r="CV270" s="76">
        <f t="shared" si="1199"/>
        <v>0.55744393905385703</v>
      </c>
      <c r="CW270" s="40">
        <f t="shared" si="409"/>
        <v>919.18042650827113</v>
      </c>
      <c r="CX270" s="267">
        <f t="shared" si="410"/>
        <v>1.9168848806633307</v>
      </c>
      <c r="CY270" s="80">
        <v>243.17422499700001</v>
      </c>
      <c r="CZ270" s="77">
        <f t="shared" si="1200"/>
        <v>30.373994780977256</v>
      </c>
      <c r="DA270" s="67">
        <f t="shared" si="1201"/>
        <v>580.65621513638291</v>
      </c>
      <c r="DB270" s="80">
        <v>0</v>
      </c>
      <c r="DC270" s="77">
        <f t="shared" si="1202"/>
        <v>0</v>
      </c>
      <c r="DD270" s="77">
        <f t="shared" si="1203"/>
        <v>75.586841403999983</v>
      </c>
      <c r="DE270" s="77">
        <f t="shared" si="1204"/>
        <v>9.441273335379087</v>
      </c>
      <c r="DF270" s="82">
        <f t="shared" si="1205"/>
        <v>4337.3197853980009</v>
      </c>
      <c r="DG270" s="82">
        <f t="shared" si="1206"/>
        <v>1.1664910361970575</v>
      </c>
      <c r="DH270" s="76">
        <f t="shared" si="1207"/>
        <v>863.76570875999857</v>
      </c>
      <c r="DI270" s="76">
        <f>SUMIFS($DH$3:$DH270,$D$3:$D270,D270)</f>
        <v>-1964.3560142670008</v>
      </c>
      <c r="DJ270" s="76">
        <f t="shared" si="992"/>
        <v>-9075.577142862001</v>
      </c>
      <c r="DK270" s="76">
        <f t="shared" si="1208"/>
        <v>107.88978614072683</v>
      </c>
      <c r="DL270" s="76">
        <f t="shared" si="993"/>
        <v>-1163.3477519542355</v>
      </c>
      <c r="DM270" s="73">
        <f t="shared" si="1209"/>
        <v>0.69146939090728221</v>
      </c>
      <c r="DN270" s="73">
        <f t="shared" si="1210"/>
        <v>0.33705826934192795</v>
      </c>
      <c r="DO270" s="73">
        <f t="shared" si="1211"/>
        <v>-0.14907623469174269</v>
      </c>
      <c r="DP270" s="77">
        <f t="shared" si="1212"/>
        <v>0.23230358988862973</v>
      </c>
      <c r="DQ270" s="264">
        <f t="shared" si="413"/>
        <v>-2.4408113556911695</v>
      </c>
      <c r="DR270" s="82">
        <f t="shared" si="1213"/>
        <v>1312.3807573979987</v>
      </c>
      <c r="DS270" s="82">
        <f t="shared" si="999"/>
        <v>-2109.0526202040019</v>
      </c>
      <c r="DT270" s="82">
        <f t="shared" si="1214"/>
        <v>0.35295538842584884</v>
      </c>
      <c r="DU270" s="264">
        <f t="shared" si="415"/>
        <v>-0.56721456984065421</v>
      </c>
      <c r="DV270" s="250">
        <v>1804.9971295329999</v>
      </c>
      <c r="DW270" s="250">
        <v>1967.144549631</v>
      </c>
      <c r="DX270" s="223">
        <v>138.69999999999999</v>
      </c>
      <c r="DY270" s="224">
        <f t="shared" si="1215"/>
        <v>3749.8813944902663</v>
      </c>
      <c r="DZ270" s="218">
        <f t="shared" si="1001"/>
        <v>38805.913774549867</v>
      </c>
      <c r="EA270" s="71">
        <f t="shared" si="492"/>
        <v>8.5654307313474343E-2</v>
      </c>
      <c r="EB270" s="225">
        <f t="shared" si="1216"/>
        <v>3124.9602098536416</v>
      </c>
      <c r="EC270" s="219">
        <f t="shared" si="1002"/>
        <v>29249.404520660035</v>
      </c>
      <c r="ED270" s="71">
        <f t="shared" si="493"/>
        <v>0.11309028495917239</v>
      </c>
      <c r="EE270" s="225">
        <f t="shared" si="1217"/>
        <v>2897.3026092263885</v>
      </c>
      <c r="EF270" s="219">
        <f t="shared" si="1003"/>
        <v>40261.738568366236</v>
      </c>
      <c r="EG270" s="71">
        <f t="shared" si="494"/>
        <v>4.7635775191601892E-2</v>
      </c>
      <c r="EH270" s="225">
        <f t="shared" si="1218"/>
        <v>229.82052372098053</v>
      </c>
      <c r="EI270" s="219">
        <f t="shared" si="1004"/>
        <v>5291.0812297477423</v>
      </c>
      <c r="EJ270" s="74">
        <f t="shared" si="1005"/>
        <v>-4.2982530927004547E-2</v>
      </c>
    </row>
    <row r="271" spans="1:140">
      <c r="A271" s="66">
        <v>45778</v>
      </c>
      <c r="B271" s="190">
        <f t="shared" si="1038"/>
        <v>5</v>
      </c>
      <c r="C271" t="str">
        <f t="shared" si="1039"/>
        <v>Mayo</v>
      </c>
      <c r="D271">
        <f t="shared" si="1040"/>
        <v>2025</v>
      </c>
      <c r="E271" s="65">
        <f t="shared" si="1041"/>
        <v>371826.24219199648</v>
      </c>
      <c r="F271" s="65">
        <f t="shared" si="1042"/>
        <v>7986.7823684210525</v>
      </c>
      <c r="G271" s="76">
        <f t="shared" si="1043"/>
        <v>5564.8573332980004</v>
      </c>
      <c r="H271" s="77">
        <f t="shared" si="1150"/>
        <v>1.4966284521748539</v>
      </c>
      <c r="I271" s="14">
        <f>SUMIFS($G$3:$G271,$D$3:$D271,D271)</f>
        <v>22770.391096176001</v>
      </c>
      <c r="J271" s="14">
        <f t="shared" si="1006"/>
        <v>52517.858515592998</v>
      </c>
      <c r="K271" s="14">
        <f t="shared" ref="K271:K290" si="1219">J271/E271*100</f>
        <v>14.124301234358501</v>
      </c>
      <c r="L271" s="71">
        <f t="shared" si="1151"/>
        <v>7.7383617168824026E-2</v>
      </c>
      <c r="M271" s="71">
        <f t="shared" si="1152"/>
        <v>3.0334843393093891E-2</v>
      </c>
      <c r="N271" s="71">
        <f t="shared" si="1153"/>
        <v>0.10541970606248774</v>
      </c>
      <c r="O271" s="77">
        <f t="shared" si="1048"/>
        <v>4631.7785812760003</v>
      </c>
      <c r="P271" s="77">
        <f t="shared" si="1154"/>
        <v>1.2456836166190584</v>
      </c>
      <c r="Q271" s="14">
        <f>SUMIFS($O$3:$O271,$D$3:$D271,D271)</f>
        <v>17910.876129817003</v>
      </c>
      <c r="R271" s="78">
        <f t="shared" si="837"/>
        <v>39717.556217575002</v>
      </c>
      <c r="S271" s="71">
        <f t="shared" si="1155"/>
        <v>5.5649073003593452E-2</v>
      </c>
      <c r="T271" s="71">
        <f t="shared" si="1156"/>
        <v>9.1905581442777828E-2</v>
      </c>
      <c r="U271" s="71">
        <f t="shared" si="1157"/>
        <v>0.12955625060845644</v>
      </c>
      <c r="V271" s="80">
        <v>3202.2907976920001</v>
      </c>
      <c r="W271" s="78">
        <f t="shared" si="840"/>
        <v>23737.622448403999</v>
      </c>
      <c r="X271" s="182">
        <f t="shared" si="1158"/>
        <v>0.11570704018419509</v>
      </c>
      <c r="Y271" s="182">
        <f t="shared" si="1159"/>
        <v>5.3609764055694065E-2</v>
      </c>
      <c r="Z271" s="80">
        <v>1448.4421009169998</v>
      </c>
      <c r="AA271" s="78">
        <f t="shared" si="843"/>
        <v>16000.9888325396</v>
      </c>
      <c r="AB271" s="182">
        <f t="shared" si="1160"/>
        <v>0.15293517298124182</v>
      </c>
      <c r="AC271" s="71">
        <f t="shared" si="1161"/>
        <v>0.10285488096334294</v>
      </c>
      <c r="AD271" s="80">
        <v>1062.97376199</v>
      </c>
      <c r="AE271" s="80">
        <v>799.34</v>
      </c>
      <c r="AF271" s="71">
        <f t="shared" si="1162"/>
        <v>8.4188905370320866E-2</v>
      </c>
      <c r="AG271" s="71">
        <f t="shared" si="1163"/>
        <v>0.16454036481768441</v>
      </c>
      <c r="AH271" s="77">
        <f t="shared" si="1059"/>
        <v>277.29162898699997</v>
      </c>
      <c r="AI271" s="77">
        <f t="shared" si="1164"/>
        <v>7.4575594060361516E-2</v>
      </c>
      <c r="AJ271" s="77">
        <f t="shared" si="1061"/>
        <v>147.54619053900001</v>
      </c>
      <c r="AK271" s="77">
        <f t="shared" si="1165"/>
        <v>3.9681489307796879E-2</v>
      </c>
      <c r="AL271" s="77">
        <f t="shared" si="1063"/>
        <v>508.24093249600008</v>
      </c>
      <c r="AM271" s="77">
        <f t="shared" si="1166"/>
        <v>63.635254981472194</v>
      </c>
      <c r="AN271" s="80">
        <v>266.561007211</v>
      </c>
      <c r="AO271" s="77">
        <f t="shared" si="1167"/>
        <v>33.375268651986296</v>
      </c>
      <c r="AP271" s="81">
        <f>SUMIFS($AO$3:$AO271,$D$3:$D271,D271)</f>
        <v>194.88155383934725</v>
      </c>
      <c r="AQ271" s="80">
        <v>0</v>
      </c>
      <c r="AR271" s="77">
        <f t="shared" si="1168"/>
        <v>0</v>
      </c>
      <c r="AS271" s="81">
        <f>SUMIFS($AR$3:$AR271,$D$3:$D271,D271)</f>
        <v>26.167479976236358</v>
      </c>
      <c r="AT271" s="77">
        <f t="shared" si="1169"/>
        <v>241.67992528500008</v>
      </c>
      <c r="AU271" s="80">
        <f t="shared" si="1170"/>
        <v>266.561007211</v>
      </c>
      <c r="AV271" s="76">
        <f t="shared" si="1171"/>
        <v>4398.1365026979993</v>
      </c>
      <c r="AW271" s="77">
        <f t="shared" si="1172"/>
        <v>1.1828472559575218</v>
      </c>
      <c r="AX271" s="77">
        <f>SUMIFS($AV$3:$AV271,$D$3:$D271,D271)</f>
        <v>21495.303428931998</v>
      </c>
      <c r="AY271" s="78">
        <f t="shared" si="847"/>
        <v>54444.219393203006</v>
      </c>
      <c r="AZ271" s="67">
        <f t="shared" ref="AZ271:AZ290" si="1220">AY271/E271*100</f>
        <v>14.642382170834017</v>
      </c>
      <c r="BA271" s="263">
        <f t="shared" si="1071"/>
        <v>4139.6495781769991</v>
      </c>
      <c r="BB271" s="263">
        <f t="shared" si="1173"/>
        <v>1.1133290522403327</v>
      </c>
      <c r="BC271" s="263">
        <f t="shared" ref="BC271:BC280" si="1221">SUM(BA260:BA271)</f>
        <v>50999.438780870994</v>
      </c>
      <c r="BD271" s="262">
        <f t="shared" ref="BD271:BD290" si="1222">BC271/E271*100</f>
        <v>13.715933141302298</v>
      </c>
      <c r="BE271" s="261">
        <f t="shared" si="1174"/>
        <v>3465.606700123999</v>
      </c>
      <c r="BF271" s="261">
        <f t="shared" si="1175"/>
        <v>0.93205005641707661</v>
      </c>
      <c r="BG271" s="260">
        <f t="shared" ref="BG271:BG280" si="1223">SUM(BE260:BE271)</f>
        <v>44051.411050409006</v>
      </c>
      <c r="BH271" s="260">
        <f t="shared" ref="BH271:BH290" si="1224">BG271/E271*100</f>
        <v>11.847310934999198</v>
      </c>
      <c r="BI271" s="71">
        <f t="shared" si="1176"/>
        <v>3.3388793621334845E-2</v>
      </c>
      <c r="BJ271" s="71">
        <f t="shared" si="1177"/>
        <v>6.648206880642249E-2</v>
      </c>
      <c r="BK271" s="71">
        <f t="shared" si="1178"/>
        <v>8.0751804879978684E-2</v>
      </c>
      <c r="BL271" s="77">
        <f t="shared" si="1078"/>
        <v>1874.9994826249997</v>
      </c>
      <c r="BM271" s="14">
        <f>SUMIFS($BL$3:$BL271,$D$3:$D271,D271)</f>
        <v>9002.8426842560002</v>
      </c>
      <c r="BN271" s="78">
        <f t="shared" si="850"/>
        <v>22691.162578871998</v>
      </c>
      <c r="BO271" s="71">
        <f t="shared" si="1179"/>
        <v>0.10926834956578779</v>
      </c>
      <c r="BP271" s="71">
        <f t="shared" si="1180"/>
        <v>8.401168050203589E-2</v>
      </c>
      <c r="BQ271" s="71">
        <f t="shared" si="1181"/>
        <v>7.415311986864026E-2</v>
      </c>
      <c r="BR271" s="80">
        <v>1307.9402164129999</v>
      </c>
      <c r="BS271" s="77">
        <f t="shared" si="1182"/>
        <v>567.05926621199978</v>
      </c>
      <c r="BT271" s="77">
        <f t="shared" si="1083"/>
        <v>341.82950930499999</v>
      </c>
      <c r="BU271" s="77">
        <f t="shared" si="1084"/>
        <v>674.04287805299998</v>
      </c>
      <c r="BV271" s="77">
        <f t="shared" si="1183"/>
        <v>84.394797173652663</v>
      </c>
      <c r="BW271" s="77">
        <f t="shared" si="1184"/>
        <v>0.18127899582325624</v>
      </c>
      <c r="BX271" s="77">
        <f t="shared" si="1185"/>
        <v>6948.0277304620004</v>
      </c>
      <c r="BY271" s="77">
        <f t="shared" si="1087"/>
        <v>519.59662257900004</v>
      </c>
      <c r="BZ271" s="77">
        <f t="shared" si="1088"/>
        <v>811.09264370800008</v>
      </c>
      <c r="CA271" s="77">
        <f t="shared" si="1089"/>
        <v>176.575366428</v>
      </c>
      <c r="CB271" s="76">
        <f t="shared" si="1186"/>
        <v>1166.7208306000011</v>
      </c>
      <c r="CC271" s="76">
        <f>SUMIFS($CB$3:$CB271,$D$3:$D271,D271)</f>
        <v>1275.0876672439999</v>
      </c>
      <c r="CD271" s="76">
        <f t="shared" si="974"/>
        <v>-1926.3608776100014</v>
      </c>
      <c r="CE271" s="73">
        <f t="shared" si="1187"/>
        <v>1.8982986889702458E-2</v>
      </c>
      <c r="CF271" s="73">
        <f t="shared" si="1188"/>
        <v>0.30169255796624839</v>
      </c>
      <c r="CG271" s="73">
        <f t="shared" si="1189"/>
        <v>-0.32804912833073607</v>
      </c>
      <c r="CH271" s="78">
        <f t="shared" si="1190"/>
        <v>146.08146019016368</v>
      </c>
      <c r="CI271" s="78">
        <f t="shared" si="1191"/>
        <v>0.31378119621733214</v>
      </c>
      <c r="CJ271" s="14">
        <f t="shared" si="979"/>
        <v>-250.60923591220597</v>
      </c>
      <c r="CK271" s="264">
        <f t="shared" ref="CK271:CK290" si="1225">CD271/E271*100</f>
        <v>-0.51808093647551212</v>
      </c>
      <c r="CL271" s="82">
        <f t="shared" si="1192"/>
        <v>1840.7637086530012</v>
      </c>
      <c r="CM271" s="82">
        <f t="shared" si="1193"/>
        <v>0.49506019204058843</v>
      </c>
      <c r="CN271" s="76">
        <f t="shared" si="1098"/>
        <v>397.49302823000005</v>
      </c>
      <c r="CO271" s="40">
        <f>SUMIFS($CN$3:$CN271,$D$3:$D271,D271)</f>
        <v>2470.2158791410002</v>
      </c>
      <c r="CP271" s="76">
        <f t="shared" si="982"/>
        <v>7016.8884449849993</v>
      </c>
      <c r="CQ271" s="73">
        <f t="shared" si="1194"/>
        <v>-0.21766523881292388</v>
      </c>
      <c r="CR271" s="73">
        <f t="shared" si="1195"/>
        <v>0.36338627060806306</v>
      </c>
      <c r="CS271" s="73">
        <f t="shared" si="1196"/>
        <v>-4.0625573674443527E-2</v>
      </c>
      <c r="CT271" s="76">
        <f t="shared" si="1197"/>
        <v>49.76885683046131</v>
      </c>
      <c r="CU271" s="76">
        <f t="shared" si="1198"/>
        <v>0.10690289794681845</v>
      </c>
      <c r="CV271" s="76">
        <f t="shared" si="1199"/>
        <v>0.66434683700067554</v>
      </c>
      <c r="CW271" s="40">
        <f t="shared" ref="CW271:CW280" si="1226">SUM(CT260:CT271)</f>
        <v>901.26727084118318</v>
      </c>
      <c r="CX271" s="267">
        <f t="shared" ref="CX271:CX290" si="1227">CP271/E271*100</f>
        <v>1.8871418014013528</v>
      </c>
      <c r="CY271" s="80">
        <v>225.736997944</v>
      </c>
      <c r="CZ271" s="77">
        <f t="shared" si="1200"/>
        <v>28.26382234184091</v>
      </c>
      <c r="DA271" s="67">
        <f t="shared" si="1201"/>
        <v>561.12979963967643</v>
      </c>
      <c r="DB271" s="80">
        <v>0</v>
      </c>
      <c r="DC271" s="77">
        <f t="shared" si="1202"/>
        <v>0</v>
      </c>
      <c r="DD271" s="77">
        <f t="shared" si="1203"/>
        <v>171.75603028600005</v>
      </c>
      <c r="DE271" s="77">
        <f t="shared" si="1204"/>
        <v>21.505034488620399</v>
      </c>
      <c r="DF271" s="82">
        <f t="shared" si="1205"/>
        <v>4795.6295309279994</v>
      </c>
      <c r="DG271" s="82">
        <f t="shared" si="1206"/>
        <v>1.2897501539043403</v>
      </c>
      <c r="DH271" s="76">
        <f t="shared" si="1207"/>
        <v>769.22780237000109</v>
      </c>
      <c r="DI271" s="76">
        <f>SUMIFS($DH$3:$DH271,$D$3:$D271,D271)</f>
        <v>-1195.1282118969998</v>
      </c>
      <c r="DJ271" s="76">
        <f t="shared" si="992"/>
        <v>-8943.2493225950002</v>
      </c>
      <c r="DK271" s="76">
        <f t="shared" si="1208"/>
        <v>96.312603359702365</v>
      </c>
      <c r="DL271" s="76">
        <f t="shared" si="993"/>
        <v>-1151.8765067533893</v>
      </c>
      <c r="DM271" s="73">
        <f t="shared" si="1209"/>
        <v>0.20776860415361176</v>
      </c>
      <c r="DN271" s="73">
        <f t="shared" si="1210"/>
        <v>0.43599889561188276</v>
      </c>
      <c r="DO271" s="73">
        <f t="shared" si="1211"/>
        <v>-0.12156101637327654</v>
      </c>
      <c r="DP271" s="77">
        <f t="shared" si="1212"/>
        <v>0.20687829827051368</v>
      </c>
      <c r="DQ271" s="264">
        <f t="shared" ref="DQ271:DQ290" si="1228">DJ271/E271*100</f>
        <v>-2.4052227378768647</v>
      </c>
      <c r="DR271" s="82">
        <f t="shared" si="1213"/>
        <v>1443.2706804230011</v>
      </c>
      <c r="DS271" s="82">
        <f t="shared" si="999"/>
        <v>-1995.2215921330007</v>
      </c>
      <c r="DT271" s="82">
        <f t="shared" si="1214"/>
        <v>0.38815729409376998</v>
      </c>
      <c r="DU271" s="264">
        <f t="shared" ref="DU271:DU290" si="1229">DS271/E271*100</f>
        <v>-0.53660053157376308</v>
      </c>
      <c r="DV271" s="250">
        <v>1839.1940397359999</v>
      </c>
      <c r="DW271" s="250">
        <v>2002.3933591350001</v>
      </c>
      <c r="DX271" s="223">
        <v>138.69999999999999</v>
      </c>
      <c r="DY271" s="224">
        <f t="shared" si="1215"/>
        <v>4012.1538091550115</v>
      </c>
      <c r="DZ271" s="218">
        <f t="shared" si="1001"/>
        <v>38784.446755229896</v>
      </c>
      <c r="EA271" s="71">
        <f t="shared" si="492"/>
        <v>6.3848498372169438E-2</v>
      </c>
      <c r="EB271" s="225">
        <f t="shared" si="1216"/>
        <v>3339.4221927007934</v>
      </c>
      <c r="EC271" s="219">
        <f t="shared" si="1002"/>
        <v>29312.044010876136</v>
      </c>
      <c r="ED271" s="71">
        <f t="shared" si="493"/>
        <v>8.7094975039758493E-2</v>
      </c>
      <c r="EE271" s="225">
        <f t="shared" si="1217"/>
        <v>3170.9708022335972</v>
      </c>
      <c r="EF271" s="219">
        <f t="shared" si="1003"/>
        <v>40254.193534107668</v>
      </c>
      <c r="EG271" s="71">
        <f t="shared" si="494"/>
        <v>4.0415822652329236E-2</v>
      </c>
      <c r="EH271" s="225">
        <f t="shared" si="1218"/>
        <v>286.58473556596977</v>
      </c>
      <c r="EI271" s="219">
        <f t="shared" si="1004"/>
        <v>5198.2144327057958</v>
      </c>
      <c r="EJ271" s="74">
        <f t="shared" si="1005"/>
        <v>-7.58265810590939E-2</v>
      </c>
    </row>
    <row r="272" spans="1:140">
      <c r="A272" s="66">
        <v>45809</v>
      </c>
      <c r="B272" s="190">
        <f t="shared" si="1038"/>
        <v>6</v>
      </c>
      <c r="C272" t="str">
        <f t="shared" si="1039"/>
        <v>Junio</v>
      </c>
      <c r="D272">
        <f t="shared" si="1040"/>
        <v>2025</v>
      </c>
      <c r="E272" s="65">
        <f t="shared" si="1041"/>
        <v>371826.24219199648</v>
      </c>
      <c r="F272" s="65">
        <f t="shared" si="1042"/>
        <v>7955.8235000000004</v>
      </c>
      <c r="G272" s="76">
        <f t="shared" si="1043"/>
        <v>4013.7244242530005</v>
      </c>
      <c r="H272" s="77">
        <f t="shared" si="1150"/>
        <v>1.0794623856001189</v>
      </c>
      <c r="I272" s="14">
        <f>SUMIFS($G$3:$G272,$D$3:$D272,D272)</f>
        <v>26784.115520429001</v>
      </c>
      <c r="J272" s="14">
        <f t="shared" si="1006"/>
        <v>52134.896817428998</v>
      </c>
      <c r="K272" s="14">
        <f t="shared" si="1219"/>
        <v>14.021306433371258</v>
      </c>
      <c r="L272" s="71">
        <f t="shared" si="1151"/>
        <v>4.9058182418456386E-2</v>
      </c>
      <c r="M272" s="71">
        <f t="shared" si="1152"/>
        <v>-8.7102351066505768E-2</v>
      </c>
      <c r="N272" s="71">
        <f t="shared" si="1153"/>
        <v>7.8393175992456543E-2</v>
      </c>
      <c r="O272" s="77">
        <f t="shared" si="1048"/>
        <v>3102.8600621360006</v>
      </c>
      <c r="P272" s="77">
        <f t="shared" si="1154"/>
        <v>0.83449195082196637</v>
      </c>
      <c r="Q272" s="14">
        <f>SUMIFS($O$3:$O272,$D$3:$D272,D272)</f>
        <v>21013.736191953005</v>
      </c>
      <c r="R272" s="78">
        <f t="shared" si="837"/>
        <v>40164.664054926005</v>
      </c>
      <c r="S272" s="71">
        <f t="shared" si="1155"/>
        <v>0.1683544997828994</v>
      </c>
      <c r="T272" s="71">
        <f t="shared" si="1156"/>
        <v>0.10255821908240081</v>
      </c>
      <c r="U272" s="71">
        <f t="shared" si="1157"/>
        <v>0.13524114906616624</v>
      </c>
      <c r="V272" s="80">
        <v>1655.6831278199995</v>
      </c>
      <c r="W272" s="78">
        <f t="shared" si="840"/>
        <v>23871.168387411002</v>
      </c>
      <c r="X272" s="182">
        <f t="shared" si="1158"/>
        <v>0.11317596235528571</v>
      </c>
      <c r="Y272" s="182">
        <f t="shared" si="1159"/>
        <v>8.773580987870222E-2</v>
      </c>
      <c r="Z272" s="80">
        <v>1456.2054836839998</v>
      </c>
      <c r="AA272" s="78">
        <f t="shared" si="843"/>
        <v>16288.5532518216</v>
      </c>
      <c r="AB272" s="182">
        <f t="shared" si="1160"/>
        <v>0.16784819916147264</v>
      </c>
      <c r="AC272" s="71">
        <f t="shared" si="1161"/>
        <v>0.246067358097799</v>
      </c>
      <c r="AD272" s="80">
        <v>1026.8104989789999</v>
      </c>
      <c r="AE272" s="80">
        <v>785.22966479199999</v>
      </c>
      <c r="AF272" s="71">
        <f t="shared" si="1162"/>
        <v>8.5405610686787314E-2</v>
      </c>
      <c r="AG272" s="71">
        <f t="shared" si="1163"/>
        <v>0.21320105501097419</v>
      </c>
      <c r="AH272" s="77">
        <f t="shared" si="1059"/>
        <v>284.54960996900002</v>
      </c>
      <c r="AI272" s="77">
        <f t="shared" si="1164"/>
        <v>7.6527575969764325E-2</v>
      </c>
      <c r="AJ272" s="77">
        <f t="shared" si="1061"/>
        <v>116.42187647999999</v>
      </c>
      <c r="AK272" s="77">
        <f t="shared" si="1165"/>
        <v>3.1310828357263794E-2</v>
      </c>
      <c r="AL272" s="77">
        <f t="shared" si="1063"/>
        <v>509.89287566799999</v>
      </c>
      <c r="AM272" s="77">
        <f t="shared" si="1166"/>
        <v>64.090521322902646</v>
      </c>
      <c r="AN272" s="80">
        <v>261.02702574599999</v>
      </c>
      <c r="AO272" s="77">
        <f t="shared" si="1167"/>
        <v>32.809554629511325</v>
      </c>
      <c r="AP272" s="81">
        <f>SUMIFS($AO$3:$AO272,$D$3:$D272,D272)</f>
        <v>227.69110846885857</v>
      </c>
      <c r="AQ272" s="80">
        <v>17.284437026999999</v>
      </c>
      <c r="AR272" s="77">
        <f t="shared" si="1168"/>
        <v>2.172551594061884</v>
      </c>
      <c r="AS272" s="81">
        <f>SUMIFS($AR$3:$AR272,$D$3:$D272,D272)</f>
        <v>28.34003157029824</v>
      </c>
      <c r="AT272" s="77">
        <f t="shared" si="1169"/>
        <v>231.581412895</v>
      </c>
      <c r="AU272" s="80">
        <f t="shared" si="1170"/>
        <v>278.31146277300002</v>
      </c>
      <c r="AV272" s="76">
        <f t="shared" si="1171"/>
        <v>4133.9733428289992</v>
      </c>
      <c r="AW272" s="77">
        <f t="shared" si="1172"/>
        <v>1.1118024694702364</v>
      </c>
      <c r="AX272" s="77">
        <f>SUMIFS($AV$3:$AV272,$D$3:$D272,D272)</f>
        <v>25629.276771760997</v>
      </c>
      <c r="AY272" s="78">
        <f t="shared" si="847"/>
        <v>54632.410696621002</v>
      </c>
      <c r="AZ272" s="67">
        <f t="shared" si="1220"/>
        <v>14.692994871623657</v>
      </c>
      <c r="BA272" s="263">
        <f t="shared" si="1071"/>
        <v>3905.2282324359994</v>
      </c>
      <c r="BB272" s="263">
        <f t="shared" si="1173"/>
        <v>1.0502831132665167</v>
      </c>
      <c r="BC272" s="263">
        <f t="shared" si="1221"/>
        <v>51214.763519685002</v>
      </c>
      <c r="BD272" s="262">
        <f t="shared" si="1222"/>
        <v>13.773843184860446</v>
      </c>
      <c r="BE272" s="261">
        <f t="shared" si="1174"/>
        <v>3474.4318442379995</v>
      </c>
      <c r="BF272" s="261">
        <f t="shared" si="1175"/>
        <v>0.93442351560650183</v>
      </c>
      <c r="BG272" s="260">
        <f t="shared" si="1223"/>
        <v>44159.444654359009</v>
      </c>
      <c r="BH272" s="260">
        <f t="shared" si="1224"/>
        <v>11.87636579764502</v>
      </c>
      <c r="BI272" s="71">
        <f t="shared" si="1176"/>
        <v>4.7694297743341885E-2</v>
      </c>
      <c r="BJ272" s="71">
        <f t="shared" si="1177"/>
        <v>6.3406176127874136E-2</v>
      </c>
      <c r="BK272" s="71">
        <f t="shared" si="1178"/>
        <v>7.018015807053013E-2</v>
      </c>
      <c r="BL272" s="77">
        <f t="shared" si="1078"/>
        <v>1861.6567299209994</v>
      </c>
      <c r="BM272" s="14">
        <f>SUMIFS($BL$3:$BL272,$D$3:$D272,D272)</f>
        <v>10864.499414177</v>
      </c>
      <c r="BN272" s="78">
        <f t="shared" si="850"/>
        <v>22861.272505228997</v>
      </c>
      <c r="BO272" s="71">
        <f t="shared" si="1179"/>
        <v>0.10056471745185336</v>
      </c>
      <c r="BP272" s="71">
        <f t="shared" si="1180"/>
        <v>8.6812638928542407E-2</v>
      </c>
      <c r="BQ272" s="71">
        <f t="shared" si="1181"/>
        <v>7.6065951414057364E-2</v>
      </c>
      <c r="BR272" s="80">
        <v>1302.29183429</v>
      </c>
      <c r="BS272" s="77">
        <f t="shared" si="1182"/>
        <v>559.3648956309994</v>
      </c>
      <c r="BT272" s="77">
        <f t="shared" si="1083"/>
        <v>269.85851904399999</v>
      </c>
      <c r="BU272" s="77">
        <f t="shared" si="1084"/>
        <v>430.79638819799999</v>
      </c>
      <c r="BV272" s="77">
        <f t="shared" si="1183"/>
        <v>54.148560258784016</v>
      </c>
      <c r="BW272" s="77">
        <f t="shared" si="1184"/>
        <v>0.11585959766001498</v>
      </c>
      <c r="BX272" s="77">
        <f t="shared" si="1185"/>
        <v>7055.3188653260004</v>
      </c>
      <c r="BY272" s="77">
        <f t="shared" si="1087"/>
        <v>578.13527464699996</v>
      </c>
      <c r="BZ272" s="77">
        <f t="shared" si="1088"/>
        <v>855.28332530799992</v>
      </c>
      <c r="CA272" s="77">
        <f t="shared" si="1089"/>
        <v>138.243105711</v>
      </c>
      <c r="CB272" s="76">
        <f t="shared" si="1186"/>
        <v>-120.24891857599869</v>
      </c>
      <c r="CC272" s="76">
        <f>SUMIFS($CB$3:$CB272,$D$3:$D272,D272)</f>
        <v>1154.8387486680012</v>
      </c>
      <c r="CD272" s="76">
        <f t="shared" si="974"/>
        <v>-2497.5138791920003</v>
      </c>
      <c r="CE272" s="73">
        <f t="shared" si="1187"/>
        <v>-1.2666840312785517</v>
      </c>
      <c r="CF272" s="73">
        <f t="shared" si="1188"/>
        <v>-0.19268319642804277</v>
      </c>
      <c r="CG272" s="73">
        <f t="shared" si="1189"/>
        <v>-7.6620054819194983E-2</v>
      </c>
      <c r="CH272" s="78">
        <f t="shared" si="1190"/>
        <v>-15.114578468966624</v>
      </c>
      <c r="CI272" s="78">
        <f t="shared" si="1191"/>
        <v>-3.2340083870117713E-2</v>
      </c>
      <c r="CJ272" s="14">
        <f t="shared" si="979"/>
        <v>-325.60762023734071</v>
      </c>
      <c r="CK272" s="264">
        <f t="shared" si="1225"/>
        <v>-0.6716884382523981</v>
      </c>
      <c r="CL272" s="82">
        <f t="shared" si="1192"/>
        <v>310.5474696220013</v>
      </c>
      <c r="CM272" s="82">
        <f t="shared" si="1193"/>
        <v>8.3519513789897262E-2</v>
      </c>
      <c r="CN272" s="76">
        <f t="shared" si="1098"/>
        <v>427.320404983</v>
      </c>
      <c r="CO272" s="40">
        <f>SUMIFS($CN$3:$CN272,$D$3:$D272,D272)</f>
        <v>2897.5362841240003</v>
      </c>
      <c r="CP272" s="76">
        <f t="shared" si="982"/>
        <v>6914.4139787029999</v>
      </c>
      <c r="CQ272" s="73">
        <f t="shared" si="1194"/>
        <v>-0.19342291109258969</v>
      </c>
      <c r="CR272" s="73">
        <f t="shared" si="1195"/>
        <v>0.2374073333790927</v>
      </c>
      <c r="CS272" s="73">
        <f t="shared" si="1196"/>
        <v>-7.9500634598255515E-2</v>
      </c>
      <c r="CT272" s="76">
        <f t="shared" si="1197"/>
        <v>53.711649709549235</v>
      </c>
      <c r="CU272" s="76">
        <f t="shared" si="1198"/>
        <v>0.11492475691437305</v>
      </c>
      <c r="CV272" s="76">
        <f t="shared" si="1199"/>
        <v>0.77927159391504874</v>
      </c>
      <c r="CW272" s="40">
        <f t="shared" si="1226"/>
        <v>884.61776302268072</v>
      </c>
      <c r="CX272" s="267">
        <f t="shared" si="1227"/>
        <v>1.8595820289447638</v>
      </c>
      <c r="CY272" s="80">
        <v>229.93004478200001</v>
      </c>
      <c r="CZ272" s="77">
        <f t="shared" si="1200"/>
        <v>28.900847886079926</v>
      </c>
      <c r="DA272" s="67">
        <f t="shared" si="1201"/>
        <v>543.48618034779395</v>
      </c>
      <c r="DB272" s="80">
        <v>0</v>
      </c>
      <c r="DC272" s="77">
        <f t="shared" si="1202"/>
        <v>0</v>
      </c>
      <c r="DD272" s="77">
        <f t="shared" si="1203"/>
        <v>197.39036020099999</v>
      </c>
      <c r="DE272" s="77">
        <f t="shared" si="1204"/>
        <v>24.810801823469312</v>
      </c>
      <c r="DF272" s="82">
        <f t="shared" si="1205"/>
        <v>4561.2937478119993</v>
      </c>
      <c r="DG272" s="82">
        <f t="shared" si="1206"/>
        <v>1.2267272263846096</v>
      </c>
      <c r="DH272" s="76">
        <f t="shared" si="1207"/>
        <v>-547.56932355899869</v>
      </c>
      <c r="DI272" s="76">
        <f>SUMIFS($DH$3:$DH272,$D$3:$D272,D272)</f>
        <v>-1742.6975354559986</v>
      </c>
      <c r="DJ272" s="76">
        <f t="shared" si="992"/>
        <v>-9411.9278578949998</v>
      </c>
      <c r="DK272" s="76">
        <f t="shared" si="1208"/>
        <v>-68.826228178515848</v>
      </c>
      <c r="DL272" s="76">
        <f t="shared" si="993"/>
        <v>-1210.2253832600215</v>
      </c>
      <c r="DM272" s="73">
        <f t="shared" si="1209"/>
        <v>5.9408524828186033</v>
      </c>
      <c r="DN272" s="73">
        <f t="shared" si="1210"/>
        <v>0.9126280031968721</v>
      </c>
      <c r="DO272" s="73">
        <f t="shared" si="1211"/>
        <v>-7.8738008006254634E-2</v>
      </c>
      <c r="DP272" s="77">
        <f t="shared" si="1212"/>
        <v>-0.14726484078449079</v>
      </c>
      <c r="DQ272" s="264">
        <f t="shared" si="1228"/>
        <v>-2.531270467197162</v>
      </c>
      <c r="DR272" s="82">
        <f t="shared" si="1213"/>
        <v>-116.7729353609987</v>
      </c>
      <c r="DS272" s="82">
        <f t="shared" si="999"/>
        <v>-2356.6089925689989</v>
      </c>
      <c r="DT272" s="82">
        <f t="shared" si="1214"/>
        <v>-3.1405243124475797E-2</v>
      </c>
      <c r="DU272" s="264">
        <f t="shared" si="1229"/>
        <v>-0.63379307998173473</v>
      </c>
      <c r="DV272" s="250">
        <v>1818.4568421199999</v>
      </c>
      <c r="DW272" s="250">
        <v>1981.4033484910001</v>
      </c>
      <c r="DX272" s="223">
        <v>138.69999999999999</v>
      </c>
      <c r="DY272" s="224">
        <f t="shared" si="1215"/>
        <v>2893.8171768226393</v>
      </c>
      <c r="DZ272" s="218">
        <f t="shared" si="1001"/>
        <v>38382.397273569026</v>
      </c>
      <c r="EA272" s="71">
        <f t="shared" si="492"/>
        <v>3.8251788465593739E-2</v>
      </c>
      <c r="EB272" s="225">
        <f t="shared" si="1216"/>
        <v>2237.1017030540743</v>
      </c>
      <c r="EC272" s="219">
        <f t="shared" si="1002"/>
        <v>29558.326954721066</v>
      </c>
      <c r="ED272" s="71">
        <f t="shared" si="493"/>
        <v>9.279806102890964E-2</v>
      </c>
      <c r="EE272" s="225">
        <f t="shared" si="1217"/>
        <v>2980.5143062934389</v>
      </c>
      <c r="EF272" s="219">
        <f t="shared" si="1003"/>
        <v>40276.850239643238</v>
      </c>
      <c r="EG272" s="71">
        <f t="shared" si="494"/>
        <v>3.0365599494536211E-2</v>
      </c>
      <c r="EH272" s="225">
        <f t="shared" si="1218"/>
        <v>308.08969357101665</v>
      </c>
      <c r="EI272" s="219">
        <f t="shared" si="1004"/>
        <v>5109.1565466178927</v>
      </c>
      <c r="EJ272" s="74">
        <f t="shared" si="1005"/>
        <v>-0.11331812430852273</v>
      </c>
    </row>
    <row r="273" spans="1:140">
      <c r="A273" s="192">
        <v>45839</v>
      </c>
      <c r="B273" s="190">
        <f t="shared" si="1038"/>
        <v>7</v>
      </c>
      <c r="C273" t="str">
        <f t="shared" si="1039"/>
        <v>Julio</v>
      </c>
      <c r="D273">
        <f t="shared" si="1040"/>
        <v>2025</v>
      </c>
      <c r="E273" s="65">
        <f t="shared" si="1041"/>
        <v>371826.24219199648</v>
      </c>
      <c r="F273" s="65">
        <f t="shared" si="1042"/>
        <v>7550.9523913043467</v>
      </c>
      <c r="G273" s="76">
        <f t="shared" si="1043"/>
        <v>5048.8437496899996</v>
      </c>
      <c r="H273" s="77">
        <f t="shared" si="1150"/>
        <v>1.3578503012390866</v>
      </c>
      <c r="I273" s="14">
        <f>SUMIFS($G$3:$G273,$D$3:$D273,D273)</f>
        <v>31832.959270119001</v>
      </c>
      <c r="J273" s="14">
        <f t="shared" si="1006"/>
        <v>52439.848390425002</v>
      </c>
      <c r="K273" s="14">
        <f t="shared" si="1219"/>
        <v>14.103320970913916</v>
      </c>
      <c r="L273" s="71">
        <f t="shared" si="1151"/>
        <v>5.1443771612852185E-2</v>
      </c>
      <c r="M273" s="71">
        <f t="shared" si="1152"/>
        <v>6.4282989924218548E-2</v>
      </c>
      <c r="N273" s="71">
        <f t="shared" si="1153"/>
        <v>7.0433488827401858E-2</v>
      </c>
      <c r="O273" s="77">
        <f t="shared" si="1048"/>
        <v>3938.4429935549997</v>
      </c>
      <c r="P273" s="77">
        <f t="shared" si="1154"/>
        <v>1.0592159849549678</v>
      </c>
      <c r="Q273" s="14">
        <f>SUMIFS($O$3:$O273,$D$3:$D273,D273)</f>
        <v>24952.179185508005</v>
      </c>
      <c r="R273" s="78">
        <f t="shared" si="837"/>
        <v>40444.100975836998</v>
      </c>
      <c r="S273" s="71">
        <f t="shared" si="1155"/>
        <v>7.6369624800616487E-2</v>
      </c>
      <c r="T273" s="71">
        <f t="shared" si="1156"/>
        <v>9.8340246667963038E-2</v>
      </c>
      <c r="U273" s="71">
        <f t="shared" si="1157"/>
        <v>0.12106013532203108</v>
      </c>
      <c r="V273" s="80">
        <v>2442.9058638549996</v>
      </c>
      <c r="W273" s="78">
        <f t="shared" si="840"/>
        <v>24086.439624275001</v>
      </c>
      <c r="X273" s="182">
        <f t="shared" si="1158"/>
        <v>0.10404050622364913</v>
      </c>
      <c r="Y273" s="182">
        <f t="shared" si="1159"/>
        <v>9.6636689992011471E-2</v>
      </c>
      <c r="Z273" s="80">
        <v>1439.616056484</v>
      </c>
      <c r="AA273" s="78">
        <f t="shared" si="843"/>
        <v>16334.355528293599</v>
      </c>
      <c r="AB273" s="182">
        <f t="shared" si="1160"/>
        <v>0.14824525291714163</v>
      </c>
      <c r="AC273" s="71">
        <f t="shared" si="1161"/>
        <v>3.286111611811271E-2</v>
      </c>
      <c r="AD273" s="80">
        <v>1031.0920751010001</v>
      </c>
      <c r="AE273" s="80">
        <v>801.45278199000006</v>
      </c>
      <c r="AF273" s="71">
        <f t="shared" si="1162"/>
        <v>0.10901501024931948</v>
      </c>
      <c r="AG273" s="71">
        <f t="shared" si="1163"/>
        <v>2.5652565009477435E-2</v>
      </c>
      <c r="AH273" s="77">
        <f t="shared" si="1059"/>
        <v>287.30952423299999</v>
      </c>
      <c r="AI273" s="77">
        <f t="shared" si="1164"/>
        <v>7.7269835108799187E-2</v>
      </c>
      <c r="AJ273" s="77">
        <f t="shared" si="1061"/>
        <v>134.38986680599999</v>
      </c>
      <c r="AK273" s="77">
        <f t="shared" si="1165"/>
        <v>3.6143190435872011E-2</v>
      </c>
      <c r="AL273" s="77">
        <f t="shared" si="1063"/>
        <v>688.70136509600002</v>
      </c>
      <c r="AM273" s="77">
        <f t="shared" si="1166"/>
        <v>91.207218560814439</v>
      </c>
      <c r="AN273" s="80">
        <v>242.65101600899999</v>
      </c>
      <c r="AO273" s="77">
        <f t="shared" si="1167"/>
        <v>32.135153744107321</v>
      </c>
      <c r="AP273" s="81">
        <f>SUMIFS($AO$3:$AO273,$D$3:$D273,D273)</f>
        <v>259.8262622129659</v>
      </c>
      <c r="AQ273" s="80">
        <v>32.992190315999999</v>
      </c>
      <c r="AR273" s="77">
        <f t="shared" si="1168"/>
        <v>4.3692753716728108</v>
      </c>
      <c r="AS273" s="81">
        <f>SUMIFS($AR$3:$AR273,$D$3:$D273,D273)</f>
        <v>32.70930694197105</v>
      </c>
      <c r="AT273" s="77">
        <f t="shared" si="1169"/>
        <v>413.05815877100002</v>
      </c>
      <c r="AU273" s="80">
        <f t="shared" si="1170"/>
        <v>275.64320632499999</v>
      </c>
      <c r="AV273" s="76">
        <f t="shared" si="1171"/>
        <v>4523.7483837580003</v>
      </c>
      <c r="AW273" s="77">
        <f t="shared" si="1172"/>
        <v>1.2166296701086832</v>
      </c>
      <c r="AX273" s="77">
        <f>SUMIFS($AV$3:$AV273,$D$3:$D273,D273)</f>
        <v>30153.025155518997</v>
      </c>
      <c r="AY273" s="78">
        <f t="shared" si="847"/>
        <v>54684.974781737008</v>
      </c>
      <c r="AZ273" s="67">
        <f t="shared" si="1220"/>
        <v>14.707131605170524</v>
      </c>
      <c r="BA273" s="263">
        <f t="shared" si="1071"/>
        <v>4332.9575013680005</v>
      </c>
      <c r="BB273" s="263">
        <f t="shared" si="1173"/>
        <v>1.1653178312063921</v>
      </c>
      <c r="BC273" s="263">
        <f t="shared" si="1221"/>
        <v>51584.324341214</v>
      </c>
      <c r="BD273" s="262">
        <f t="shared" si="1222"/>
        <v>13.873233916227429</v>
      </c>
      <c r="BE273" s="261">
        <f t="shared" si="1174"/>
        <v>4105.719281525001</v>
      </c>
      <c r="BF273" s="261">
        <f t="shared" si="1175"/>
        <v>1.104203742404219</v>
      </c>
      <c r="BG273" s="260">
        <f t="shared" si="1223"/>
        <v>44541.852381919009</v>
      </c>
      <c r="BH273" s="260">
        <f t="shared" si="1224"/>
        <v>11.979211612213035</v>
      </c>
      <c r="BI273" s="71">
        <f t="shared" si="1176"/>
        <v>1.1756188429084657E-2</v>
      </c>
      <c r="BJ273" s="71">
        <f t="shared" si="1177"/>
        <v>5.5323641548949531E-2</v>
      </c>
      <c r="BK273" s="71">
        <f t="shared" si="1178"/>
        <v>5.5361963927146762E-2</v>
      </c>
      <c r="BL273" s="77">
        <f t="shared" si="1078"/>
        <v>1874.1559941730004</v>
      </c>
      <c r="BM273" s="14">
        <f>SUMIFS($BL$3:$BL273,$D$3:$D273,D273)</f>
        <v>12738.655408350001</v>
      </c>
      <c r="BN273" s="78">
        <f t="shared" si="850"/>
        <v>23029.317300888</v>
      </c>
      <c r="BO273" s="71">
        <f t="shared" si="1179"/>
        <v>9.849580484869036E-2</v>
      </c>
      <c r="BP273" s="71">
        <f t="shared" si="1180"/>
        <v>8.8515891534569624E-2</v>
      </c>
      <c r="BQ273" s="71">
        <f t="shared" si="1181"/>
        <v>7.9320157755263576E-2</v>
      </c>
      <c r="BR273" s="80">
        <v>1312.404112294</v>
      </c>
      <c r="BS273" s="77">
        <f t="shared" si="1182"/>
        <v>561.75188187900039</v>
      </c>
      <c r="BT273" s="77">
        <f t="shared" si="1083"/>
        <v>705.28263927699993</v>
      </c>
      <c r="BU273" s="77">
        <f t="shared" si="1084"/>
        <v>227.238219843</v>
      </c>
      <c r="BV273" s="77">
        <f t="shared" si="1183"/>
        <v>30.093981271115791</v>
      </c>
      <c r="BW273" s="77">
        <f t="shared" si="1184"/>
        <v>6.1114088802173117E-2</v>
      </c>
      <c r="BX273" s="77">
        <f t="shared" si="1185"/>
        <v>7042.4719592950005</v>
      </c>
      <c r="BY273" s="77">
        <f t="shared" si="1087"/>
        <v>630.30742243799989</v>
      </c>
      <c r="BZ273" s="77">
        <f t="shared" si="1088"/>
        <v>958.10205303199996</v>
      </c>
      <c r="CA273" s="77">
        <f t="shared" si="1089"/>
        <v>128.66205499500001</v>
      </c>
      <c r="CB273" s="76">
        <f t="shared" si="1186"/>
        <v>525.09536593199937</v>
      </c>
      <c r="CC273" s="76">
        <f>SUMIFS($CB$3:$CB273,$D$3:$D273,D273)</f>
        <v>1679.9341146000006</v>
      </c>
      <c r="CD273" s="76">
        <f t="shared" si="974"/>
        <v>-2245.1263913120015</v>
      </c>
      <c r="CE273" s="73">
        <f t="shared" si="1187"/>
        <v>0.92548660377120839</v>
      </c>
      <c r="CF273" s="73">
        <f t="shared" si="1188"/>
        <v>-1.3644622547498209E-2</v>
      </c>
      <c r="CG273" s="73">
        <f t="shared" si="1189"/>
        <v>-0.20581724070756136</v>
      </c>
      <c r="CH273" s="78">
        <f t="shared" si="1190"/>
        <v>69.540282963073324</v>
      </c>
      <c r="CI273" s="78">
        <f t="shared" si="1191"/>
        <v>0.14122063113040328</v>
      </c>
      <c r="CJ273" s="14">
        <f t="shared" si="979"/>
        <v>-292.16521947156662</v>
      </c>
      <c r="CK273" s="264">
        <f t="shared" si="1225"/>
        <v>-0.60381063425660697</v>
      </c>
      <c r="CL273" s="82">
        <f t="shared" si="1192"/>
        <v>752.33358577499939</v>
      </c>
      <c r="CM273" s="82">
        <f t="shared" si="1193"/>
        <v>0.20233471993257643</v>
      </c>
      <c r="CN273" s="76">
        <f t="shared" si="1098"/>
        <v>521.96925679200001</v>
      </c>
      <c r="CO273" s="40">
        <f>SUMIFS($CN$3:$CN273,$D$3:$D273,D273)</f>
        <v>3419.5055409160004</v>
      </c>
      <c r="CP273" s="76">
        <f t="shared" si="982"/>
        <v>6721.1064468300001</v>
      </c>
      <c r="CQ273" s="73">
        <f t="shared" si="1194"/>
        <v>-0.27025556391084771</v>
      </c>
      <c r="CR273" s="73">
        <f t="shared" si="1195"/>
        <v>0.11862032365002739</v>
      </c>
      <c r="CS273" s="73">
        <f t="shared" si="1196"/>
        <v>-0.11842630379818531</v>
      </c>
      <c r="CT273" s="76">
        <f t="shared" si="1197"/>
        <v>69.126280996434062</v>
      </c>
      <c r="CU273" s="76">
        <f t="shared" si="1198"/>
        <v>0.14037988650690114</v>
      </c>
      <c r="CV273" s="76">
        <f t="shared" si="1199"/>
        <v>0.91965148042195</v>
      </c>
      <c r="CW273" s="40">
        <f t="shared" si="1226"/>
        <v>859.06406102732092</v>
      </c>
      <c r="CX273" s="267">
        <f t="shared" si="1227"/>
        <v>1.8075933552208732</v>
      </c>
      <c r="CY273" s="80">
        <v>259.82464989699997</v>
      </c>
      <c r="CZ273" s="77">
        <f t="shared" si="1200"/>
        <v>34.409520340270348</v>
      </c>
      <c r="DA273" s="67">
        <f t="shared" si="1201"/>
        <v>508.19615312646283</v>
      </c>
      <c r="DB273" s="80">
        <v>0</v>
      </c>
      <c r="DC273" s="77">
        <f t="shared" si="1202"/>
        <v>0</v>
      </c>
      <c r="DD273" s="77">
        <f t="shared" si="1203"/>
        <v>262.14460689500004</v>
      </c>
      <c r="DE273" s="77">
        <f t="shared" si="1204"/>
        <v>34.716760656163707</v>
      </c>
      <c r="DF273" s="82">
        <f t="shared" si="1205"/>
        <v>5045.7176405500004</v>
      </c>
      <c r="DG273" s="82">
        <f t="shared" si="1206"/>
        <v>1.3570095566155844</v>
      </c>
      <c r="DH273" s="76">
        <f t="shared" si="1207"/>
        <v>3.1261091399993575</v>
      </c>
      <c r="DI273" s="76">
        <f>SUMIFS($DH$3:$DH273,$D$3:$D273,D273)</f>
        <v>-1739.5714263159994</v>
      </c>
      <c r="DJ273" s="76">
        <f t="shared" si="992"/>
        <v>-8966.2328381419993</v>
      </c>
      <c r="DK273" s="76">
        <f t="shared" si="1208"/>
        <v>0.41400196663925137</v>
      </c>
      <c r="DL273" s="76">
        <f t="shared" si="993"/>
        <v>-1151.2292804988874</v>
      </c>
      <c r="DM273" s="73">
        <f t="shared" si="1209"/>
        <v>-1.0070635534151493</v>
      </c>
      <c r="DN273" s="73">
        <f t="shared" si="1210"/>
        <v>0.28502824712538288</v>
      </c>
      <c r="DO273" s="73">
        <f t="shared" si="1211"/>
        <v>-0.14206540200986717</v>
      </c>
      <c r="DP273" s="77">
        <f t="shared" si="1212"/>
        <v>8.4074462350216725E-4</v>
      </c>
      <c r="DQ273" s="264">
        <f t="shared" si="1228"/>
        <v>-2.4114039894774795</v>
      </c>
      <c r="DR273" s="82">
        <f t="shared" si="1213"/>
        <v>230.36432898299935</v>
      </c>
      <c r="DS273" s="82">
        <f t="shared" si="999"/>
        <v>-1923.7608788470006</v>
      </c>
      <c r="DT273" s="82">
        <f t="shared" si="1214"/>
        <v>6.1954833425675274E-2</v>
      </c>
      <c r="DU273" s="264">
        <f t="shared" si="1229"/>
        <v>-0.51738168546308416</v>
      </c>
      <c r="DV273" s="250">
        <v>1828.343900115</v>
      </c>
      <c r="DW273" s="250">
        <v>1989.886572763</v>
      </c>
      <c r="DX273" s="223">
        <v>139.19999999999999</v>
      </c>
      <c r="DY273" s="224">
        <f t="shared" si="1215"/>
        <v>3627.0429236278737</v>
      </c>
      <c r="DZ273" s="218">
        <f t="shared" si="1001"/>
        <v>38455.962911283787</v>
      </c>
      <c r="EA273" s="71">
        <f t="shared" si="492"/>
        <v>3.0534524375069649E-2</v>
      </c>
      <c r="EB273" s="225">
        <f t="shared" si="1216"/>
        <v>2829.3412310021549</v>
      </c>
      <c r="EC273" s="219">
        <f t="shared" si="1002"/>
        <v>29646.839666888765</v>
      </c>
      <c r="ED273" s="71">
        <f t="shared" si="493"/>
        <v>7.9122628682749552E-2</v>
      </c>
      <c r="EE273" s="225">
        <f t="shared" si="1217"/>
        <v>3249.81924120546</v>
      </c>
      <c r="EF273" s="219">
        <f t="shared" si="1003"/>
        <v>40177.467759019484</v>
      </c>
      <c r="EG273" s="71">
        <f t="shared" si="494"/>
        <v>1.6055622095147104E-2</v>
      </c>
      <c r="EH273" s="225">
        <f t="shared" si="1218"/>
        <v>374.97791436206904</v>
      </c>
      <c r="EI273" s="219">
        <f t="shared" si="1004"/>
        <v>4948.346604302058</v>
      </c>
      <c r="EJ273" s="74">
        <f t="shared" si="1005"/>
        <v>-0.15072114106357803</v>
      </c>
    </row>
    <row r="274" spans="1:140">
      <c r="A274" s="192">
        <v>45870</v>
      </c>
      <c r="B274" s="190">
        <f t="shared" si="1038"/>
        <v>8</v>
      </c>
      <c r="C274" t="str">
        <f t="shared" si="1039"/>
        <v>Agosto</v>
      </c>
      <c r="D274">
        <f t="shared" si="1040"/>
        <v>2025</v>
      </c>
      <c r="E274" s="65">
        <f t="shared" si="1041"/>
        <v>371826.24219199648</v>
      </c>
      <c r="F274" s="65">
        <f t="shared" si="1042"/>
        <v>7313.6017500000016</v>
      </c>
      <c r="G274" s="76">
        <f t="shared" si="1043"/>
        <v>3903.6421307379997</v>
      </c>
      <c r="H274" s="77">
        <f t="shared" si="1150"/>
        <v>1.0498565425950523</v>
      </c>
      <c r="I274" s="14">
        <f>SUMIFS($G$3:$G274,$D$3:$D274,D274)</f>
        <v>35736.601400856998</v>
      </c>
      <c r="J274" s="14">
        <f t="shared" si="1006"/>
        <v>52812.041632675006</v>
      </c>
      <c r="K274" s="14">
        <f t="shared" si="1219"/>
        <v>14.203419672946305</v>
      </c>
      <c r="L274" s="71">
        <f t="shared" si="1151"/>
        <v>5.7079368471036007E-2</v>
      </c>
      <c r="M274" s="71">
        <f t="shared" si="1152"/>
        <v>0.10539392017347171</v>
      </c>
      <c r="N274" s="71">
        <f t="shared" si="1153"/>
        <v>7.4183310197258878E-2</v>
      </c>
      <c r="O274" s="77">
        <f t="shared" si="1048"/>
        <v>2922.0402642939998</v>
      </c>
      <c r="P274" s="77">
        <f t="shared" si="1154"/>
        <v>0.7858617635667503</v>
      </c>
      <c r="Q274" s="14">
        <f>SUMIFS($O$3:$O274,$D$3:$D274,D274)</f>
        <v>27874.219449802004</v>
      </c>
      <c r="R274" s="78">
        <f t="shared" si="837"/>
        <v>40728.104764333999</v>
      </c>
      <c r="S274" s="71">
        <f t="shared" si="1155"/>
        <v>0.10765726368934936</v>
      </c>
      <c r="T274" s="71">
        <f t="shared" si="1156"/>
        <v>9.9309584101575199E-2</v>
      </c>
      <c r="U274" s="71">
        <f t="shared" si="1157"/>
        <v>0.12281213634898758</v>
      </c>
      <c r="V274" s="80">
        <v>1649.8153981950002</v>
      </c>
      <c r="W274" s="78">
        <f t="shared" si="840"/>
        <v>24353.637164881002</v>
      </c>
      <c r="X274" s="182">
        <f t="shared" si="1158"/>
        <v>0.11004864064686126</v>
      </c>
      <c r="Y274" s="182">
        <f t="shared" si="1159"/>
        <v>0.19325480221406766</v>
      </c>
      <c r="Z274" s="80">
        <v>1328.5567954979999</v>
      </c>
      <c r="AA274" s="78">
        <f t="shared" si="843"/>
        <v>16405.350551792599</v>
      </c>
      <c r="AB274" s="182">
        <f t="shared" si="1160"/>
        <v>0.14576502898917187</v>
      </c>
      <c r="AC274" s="71">
        <f t="shared" si="1161"/>
        <v>5.6454501941600288E-2</v>
      </c>
      <c r="AD274" s="80">
        <v>1059.264582687</v>
      </c>
      <c r="AE274" s="80">
        <v>754.08388745499997</v>
      </c>
      <c r="AF274" s="71">
        <f t="shared" si="1162"/>
        <v>0.1464747217786575</v>
      </c>
      <c r="AG274" s="71">
        <f t="shared" si="1163"/>
        <v>5.2075379943076205E-2</v>
      </c>
      <c r="AH274" s="77">
        <f t="shared" si="1059"/>
        <v>281.95343630799999</v>
      </c>
      <c r="AI274" s="77">
        <f t="shared" si="1164"/>
        <v>7.5829353691074422E-2</v>
      </c>
      <c r="AJ274" s="77">
        <f t="shared" si="1061"/>
        <v>249.04789562899998</v>
      </c>
      <c r="AK274" s="77">
        <f t="shared" si="1165"/>
        <v>6.6979644621317891E-2</v>
      </c>
      <c r="AL274" s="77">
        <f t="shared" si="1063"/>
        <v>450.60053450700002</v>
      </c>
      <c r="AM274" s="77">
        <f t="shared" si="1166"/>
        <v>61.611303145813196</v>
      </c>
      <c r="AN274" s="80">
        <v>236.12768026200001</v>
      </c>
      <c r="AO274" s="77">
        <f t="shared" si="1167"/>
        <v>32.286100383029464</v>
      </c>
      <c r="AP274" s="81">
        <f>SUMIFS($AO$3:$AO274,$D$3:$D274,D274)</f>
        <v>292.11236259599536</v>
      </c>
      <c r="AQ274" s="80">
        <v>0</v>
      </c>
      <c r="AR274" s="77">
        <f t="shared" si="1168"/>
        <v>0</v>
      </c>
      <c r="AS274" s="81">
        <f>SUMIFS($AR$3:$AR274,$D$3:$D274,D274)</f>
        <v>32.70930694197105</v>
      </c>
      <c r="AT274" s="77">
        <f t="shared" si="1169"/>
        <v>214.47285424500001</v>
      </c>
      <c r="AU274" s="80">
        <f t="shared" si="1170"/>
        <v>236.12768026200001</v>
      </c>
      <c r="AV274" s="76">
        <f t="shared" si="1171"/>
        <v>4788.5054456999997</v>
      </c>
      <c r="AW274" s="77">
        <f t="shared" si="1172"/>
        <v>1.2878341822972794</v>
      </c>
      <c r="AX274" s="77">
        <f>SUMIFS($AV$3:$AV274,$D$3:$D274,D274)</f>
        <v>34941.530601218998</v>
      </c>
      <c r="AY274" s="78">
        <f t="shared" si="847"/>
        <v>55129.714186687001</v>
      </c>
      <c r="AZ274" s="67">
        <f t="shared" si="1220"/>
        <v>14.82674107714543</v>
      </c>
      <c r="BA274" s="263">
        <f t="shared" si="1071"/>
        <v>4593.3480764919996</v>
      </c>
      <c r="BB274" s="263">
        <f t="shared" si="1173"/>
        <v>1.2353480080946451</v>
      </c>
      <c r="BC274" s="263">
        <f t="shared" si="1221"/>
        <v>52042.386275974008</v>
      </c>
      <c r="BD274" s="262">
        <f t="shared" si="1222"/>
        <v>13.996426387006156</v>
      </c>
      <c r="BE274" s="261">
        <f t="shared" si="1174"/>
        <v>3551.3476816709995</v>
      </c>
      <c r="BF274" s="261">
        <f t="shared" si="1175"/>
        <v>0.95510947821623171</v>
      </c>
      <c r="BG274" s="260">
        <f t="shared" si="1223"/>
        <v>44637.708260102008</v>
      </c>
      <c r="BH274" s="260">
        <f t="shared" si="1224"/>
        <v>12.004991362888488</v>
      </c>
      <c r="BI274" s="71">
        <f t="shared" si="1176"/>
        <v>0.10238567196708659</v>
      </c>
      <c r="BJ274" s="71">
        <f t="shared" si="1177"/>
        <v>6.1534178392045558E-2</v>
      </c>
      <c r="BK274" s="71">
        <f t="shared" si="1178"/>
        <v>4.6890896093175316E-2</v>
      </c>
      <c r="BL274" s="77">
        <f t="shared" si="1078"/>
        <v>1867.543823473</v>
      </c>
      <c r="BM274" s="14">
        <f>SUMIFS($BL$3:$BL274,$D$3:$D274,D274)</f>
        <v>14606.199231823</v>
      </c>
      <c r="BN274" s="78">
        <f t="shared" si="850"/>
        <v>23189.040779675001</v>
      </c>
      <c r="BO274" s="71">
        <f t="shared" si="1179"/>
        <v>9.3524754687452916E-2</v>
      </c>
      <c r="BP274" s="71">
        <f t="shared" si="1180"/>
        <v>8.9153763221302418E-2</v>
      </c>
      <c r="BQ274" s="71">
        <f t="shared" si="1181"/>
        <v>8.1360375299175391E-2</v>
      </c>
      <c r="BR274" s="80">
        <v>1308.4067493120001</v>
      </c>
      <c r="BS274" s="77">
        <f t="shared" si="1182"/>
        <v>559.13707416099987</v>
      </c>
      <c r="BT274" s="77">
        <f t="shared" si="1083"/>
        <v>356.99448999600003</v>
      </c>
      <c r="BU274" s="77">
        <f t="shared" si="1084"/>
        <v>1042.0003948210001</v>
      </c>
      <c r="BV274" s="77">
        <f t="shared" si="1183"/>
        <v>142.47431435831186</v>
      </c>
      <c r="BW274" s="77">
        <f t="shared" si="1184"/>
        <v>0.28023852987841347</v>
      </c>
      <c r="BX274" s="77">
        <f t="shared" si="1185"/>
        <v>7404.6780158720012</v>
      </c>
      <c r="BY274" s="77">
        <f t="shared" si="1087"/>
        <v>523.654587601</v>
      </c>
      <c r="BZ274" s="77">
        <f t="shared" si="1088"/>
        <v>888.37178009399986</v>
      </c>
      <c r="CA274" s="77">
        <f t="shared" si="1089"/>
        <v>109.940369715</v>
      </c>
      <c r="CB274" s="76">
        <f t="shared" si="1186"/>
        <v>-884.863314962</v>
      </c>
      <c r="CC274" s="76">
        <f>SUMIFS($CB$3:$CB274,$D$3:$D274,D274)</f>
        <v>795.07079963800061</v>
      </c>
      <c r="CD274" s="76">
        <f t="shared" si="974"/>
        <v>-2317.6725540120019</v>
      </c>
      <c r="CE274" s="73">
        <f t="shared" si="1187"/>
        <v>8.9307682963465584E-2</v>
      </c>
      <c r="CF274" s="73">
        <f t="shared" si="1188"/>
        <v>-0.10752052671532586</v>
      </c>
      <c r="CG274" s="73">
        <f t="shared" si="1189"/>
        <v>-0.33697209213707857</v>
      </c>
      <c r="CH274" s="78">
        <f t="shared" si="1190"/>
        <v>-120.9887200874726</v>
      </c>
      <c r="CI274" s="78">
        <f t="shared" si="1191"/>
        <v>-0.23797763970222718</v>
      </c>
      <c r="CJ274" s="14">
        <f t="shared" si="979"/>
        <v>-306.18672828971643</v>
      </c>
      <c r="CK274" s="264">
        <f t="shared" si="1225"/>
        <v>-0.62332140419912763</v>
      </c>
      <c r="CL274" s="82">
        <f t="shared" si="1192"/>
        <v>157.1370798590001</v>
      </c>
      <c r="CM274" s="82">
        <f t="shared" si="1193"/>
        <v>4.226089017618629E-2</v>
      </c>
      <c r="CN274" s="76">
        <f t="shared" si="1098"/>
        <v>336.38564140400001</v>
      </c>
      <c r="CO274" s="40">
        <f>SUMIFS($CN$3:$CN274,$D$3:$D274,D274)</f>
        <v>3755.8911823200006</v>
      </c>
      <c r="CP274" s="76">
        <f t="shared" si="982"/>
        <v>6411.6724215620006</v>
      </c>
      <c r="CQ274" s="73">
        <f t="shared" si="1194"/>
        <v>-0.47913379111317134</v>
      </c>
      <c r="CR274" s="73">
        <f t="shared" si="1195"/>
        <v>1.4361331054987936E-2</v>
      </c>
      <c r="CS274" s="73">
        <f t="shared" si="1196"/>
        <v>-0.19047105589802993</v>
      </c>
      <c r="CT274" s="76">
        <f t="shared" si="1197"/>
        <v>45.994525392909168</v>
      </c>
      <c r="CU274" s="76">
        <f t="shared" si="1198"/>
        <v>9.0468504702877775E-2</v>
      </c>
      <c r="CV274" s="76">
        <f t="shared" si="1199"/>
        <v>1.0101199851248277</v>
      </c>
      <c r="CW274" s="40">
        <f t="shared" si="1226"/>
        <v>820.01602818491381</v>
      </c>
      <c r="CX274" s="267">
        <f t="shared" si="1227"/>
        <v>1.7243732943010688</v>
      </c>
      <c r="CY274" s="80">
        <v>223.53996425899999</v>
      </c>
      <c r="CZ274" s="77">
        <f t="shared" si="1200"/>
        <v>30.56496264087663</v>
      </c>
      <c r="DA274" s="67">
        <f t="shared" si="1201"/>
        <v>475.9166031034398</v>
      </c>
      <c r="DB274" s="80">
        <v>0</v>
      </c>
      <c r="DC274" s="77">
        <f t="shared" si="1202"/>
        <v>0</v>
      </c>
      <c r="DD274" s="77">
        <f t="shared" si="1203"/>
        <v>112.84567714500002</v>
      </c>
      <c r="DE274" s="77">
        <f t="shared" si="1204"/>
        <v>15.42956275203254</v>
      </c>
      <c r="DF274" s="82">
        <f t="shared" si="1205"/>
        <v>5124.8910871039998</v>
      </c>
      <c r="DG274" s="82">
        <f t="shared" si="1206"/>
        <v>1.3783026870001573</v>
      </c>
      <c r="DH274" s="76">
        <f t="shared" si="1207"/>
        <v>-1221.2489563660001</v>
      </c>
      <c r="DI274" s="76">
        <f>SUMIFS($DH$3:$DH274,$D$3:$D274,D274)</f>
        <v>-2960.8203826819995</v>
      </c>
      <c r="DJ274" s="76">
        <f t="shared" si="992"/>
        <v>-8729.3449755740003</v>
      </c>
      <c r="DK274" s="76">
        <f t="shared" si="1208"/>
        <v>-166.98324548038181</v>
      </c>
      <c r="DL274" s="76">
        <f t="shared" si="993"/>
        <v>-1126.2027564746304</v>
      </c>
      <c r="DM274" s="73">
        <f t="shared" si="1209"/>
        <v>-0.16245928330729731</v>
      </c>
      <c r="DN274" s="73">
        <f t="shared" si="1210"/>
        <v>5.297606714382308E-2</v>
      </c>
      <c r="DO274" s="73">
        <f t="shared" si="1211"/>
        <v>-0.23533042090278278</v>
      </c>
      <c r="DP274" s="77">
        <f t="shared" si="1212"/>
        <v>-0.32844614440510495</v>
      </c>
      <c r="DQ274" s="264">
        <f t="shared" si="1228"/>
        <v>-2.3476946985001961</v>
      </c>
      <c r="DR274" s="82">
        <f t="shared" si="1213"/>
        <v>-179.24856154500003</v>
      </c>
      <c r="DS274" s="82">
        <f t="shared" si="999"/>
        <v>-1324.6669597020011</v>
      </c>
      <c r="DT274" s="82">
        <f t="shared" si="1214"/>
        <v>-4.8207614526691506E-2</v>
      </c>
      <c r="DU274" s="264">
        <f t="shared" si="1229"/>
        <v>-0.3562596743825292</v>
      </c>
      <c r="DV274" s="250">
        <v>1820.3256216090001</v>
      </c>
      <c r="DW274" s="250">
        <v>1984.1908262290001</v>
      </c>
      <c r="DX274" s="223">
        <v>139.30000000000001</v>
      </c>
      <c r="DY274" s="224">
        <f t="shared" si="1215"/>
        <v>2802.3274448944717</v>
      </c>
      <c r="DZ274" s="218">
        <f t="shared" si="1001"/>
        <v>38607.052451907992</v>
      </c>
      <c r="EA274" s="71">
        <f t="shared" si="492"/>
        <v>3.3939925936804949E-2</v>
      </c>
      <c r="EB274" s="225">
        <f t="shared" si="1216"/>
        <v>2097.6599169375449</v>
      </c>
      <c r="EC274" s="219">
        <f t="shared" si="1002"/>
        <v>29763.991719113848</v>
      </c>
      <c r="ED274" s="71">
        <f t="shared" si="493"/>
        <v>8.0684822978990045E-2</v>
      </c>
      <c r="EE274" s="225">
        <f t="shared" si="1217"/>
        <v>3437.5487765254838</v>
      </c>
      <c r="EF274" s="219">
        <f t="shared" si="1003"/>
        <v>40353.930919366292</v>
      </c>
      <c r="EG274" s="71">
        <f t="shared" si="494"/>
        <v>7.2584641248734094E-3</v>
      </c>
      <c r="EH274" s="225">
        <f t="shared" si="1218"/>
        <v>241.48287250825553</v>
      </c>
      <c r="EI274" s="219">
        <f t="shared" si="1004"/>
        <v>4704.9798772067097</v>
      </c>
      <c r="EJ274" s="74">
        <f t="shared" si="1005"/>
        <v>-0.22072599510368607</v>
      </c>
    </row>
    <row r="275" spans="1:140">
      <c r="A275" s="192">
        <v>45901</v>
      </c>
      <c r="B275" s="190">
        <f t="shared" si="1038"/>
        <v>9</v>
      </c>
      <c r="C275" t="str">
        <f t="shared" si="1039"/>
        <v>Septiembre</v>
      </c>
      <c r="D275">
        <f t="shared" si="1040"/>
        <v>2025</v>
      </c>
      <c r="E275" s="65">
        <f t="shared" si="1041"/>
        <v>371826.24219199648</v>
      </c>
      <c r="F275" s="65">
        <f t="shared" si="1042"/>
        <v>7158.7307499999988</v>
      </c>
      <c r="G275" s="76">
        <f t="shared" si="1043"/>
        <v>4653.7604993000004</v>
      </c>
      <c r="H275" s="77">
        <f t="shared" si="1150"/>
        <v>1.2515954957522823</v>
      </c>
      <c r="I275" s="14">
        <f>SUMIFS($G$3:$G275,$D$3:$D275,D275)</f>
        <v>40390.361900156997</v>
      </c>
      <c r="J275" s="14">
        <f t="shared" si="1006"/>
        <v>53094.847893769002</v>
      </c>
      <c r="K275" s="14">
        <f t="shared" si="1219"/>
        <v>14.279478387744593</v>
      </c>
      <c r="L275" s="71">
        <f t="shared" si="1151"/>
        <v>5.7951993024510484E-2</v>
      </c>
      <c r="M275" s="71">
        <f t="shared" si="1152"/>
        <v>6.4701263312716195E-2</v>
      </c>
      <c r="N275" s="71">
        <f t="shared" si="1153"/>
        <v>7.0204409724605732E-2</v>
      </c>
      <c r="O275" s="77">
        <f t="shared" si="1048"/>
        <v>3766.4111833680004</v>
      </c>
      <c r="P275" s="77">
        <f t="shared" si="1154"/>
        <v>1.0129492639261253</v>
      </c>
      <c r="Q275" s="14">
        <f>SUMIFS($O$3:$O275,$D$3:$D275,D275)</f>
        <v>31640.630633170003</v>
      </c>
      <c r="R275" s="78">
        <f t="shared" si="837"/>
        <v>41033.635404556007</v>
      </c>
      <c r="S275" s="71">
        <f t="shared" si="1155"/>
        <v>8.8281186366596431E-2</v>
      </c>
      <c r="T275" s="71">
        <f t="shared" si="1156"/>
        <v>9.7985089046840779E-2</v>
      </c>
      <c r="U275" s="71">
        <f t="shared" si="1157"/>
        <v>0.11694094126769738</v>
      </c>
      <c r="V275" s="80">
        <v>2331.1376156339998</v>
      </c>
      <c r="W275" s="78">
        <f t="shared" si="840"/>
        <v>24467.732058561003</v>
      </c>
      <c r="X275" s="182">
        <f t="shared" si="1158"/>
        <v>0.10016889614436919</v>
      </c>
      <c r="Y275" s="182">
        <f t="shared" si="1159"/>
        <v>5.1462650020312584E-2</v>
      </c>
      <c r="Z275" s="80">
        <v>1414.6351063049999</v>
      </c>
      <c r="AA275" s="78">
        <f t="shared" si="843"/>
        <v>16551.047594012598</v>
      </c>
      <c r="AB275" s="182">
        <f t="shared" si="1160"/>
        <v>0.14565186441017675</v>
      </c>
      <c r="AC275" s="71">
        <f t="shared" si="1161"/>
        <v>0.11481808793012971</v>
      </c>
      <c r="AD275" s="80">
        <v>1054.4996196349998</v>
      </c>
      <c r="AE275" s="80">
        <v>809.20806136599992</v>
      </c>
      <c r="AF275" s="71">
        <f t="shared" si="1162"/>
        <v>9.7996238122314949E-2</v>
      </c>
      <c r="AG275" s="71">
        <f t="shared" si="1163"/>
        <v>0.19105051060732747</v>
      </c>
      <c r="AH275" s="77">
        <f t="shared" si="1059"/>
        <v>285.21042628600003</v>
      </c>
      <c r="AI275" s="77">
        <f t="shared" si="1164"/>
        <v>7.6705297776892403E-2</v>
      </c>
      <c r="AJ275" s="77">
        <f t="shared" si="1061"/>
        <v>174.76363641399999</v>
      </c>
      <c r="AK275" s="77">
        <f t="shared" si="1165"/>
        <v>4.7001426091856882E-2</v>
      </c>
      <c r="AL275" s="77">
        <f t="shared" si="1063"/>
        <v>427.37525323199998</v>
      </c>
      <c r="AM275" s="77">
        <f t="shared" si="1166"/>
        <v>59.699864145889279</v>
      </c>
      <c r="AN275" s="80">
        <v>209.01700781900001</v>
      </c>
      <c r="AO275" s="77">
        <f t="shared" si="1167"/>
        <v>29.19749535474568</v>
      </c>
      <c r="AP275" s="81">
        <f>SUMIFS($AO$3:$AO275,$D$3:$D275,D275)</f>
        <v>321.30985795074105</v>
      </c>
      <c r="AQ275" s="80">
        <v>0</v>
      </c>
      <c r="AR275" s="77">
        <f t="shared" si="1168"/>
        <v>0</v>
      </c>
      <c r="AS275" s="81">
        <f>SUMIFS($AR$3:$AR275,$D$3:$D275,D275)</f>
        <v>32.70930694197105</v>
      </c>
      <c r="AT275" s="77">
        <f t="shared" si="1169"/>
        <v>218.35824541299996</v>
      </c>
      <c r="AU275" s="80">
        <f t="shared" si="1170"/>
        <v>209.01700781900001</v>
      </c>
      <c r="AV275" s="76">
        <f t="shared" si="1171"/>
        <v>4482.2836189119998</v>
      </c>
      <c r="AW275" s="77">
        <f t="shared" si="1172"/>
        <v>1.2054780191112828</v>
      </c>
      <c r="AX275" s="77">
        <f>SUMIFS($AV$3:$AV275,$D$3:$D275,D275)</f>
        <v>39423.814220130997</v>
      </c>
      <c r="AY275" s="78">
        <f t="shared" si="847"/>
        <v>55073.851830047999</v>
      </c>
      <c r="AZ275" s="67">
        <f t="shared" si="1220"/>
        <v>14.811717297137413</v>
      </c>
      <c r="BA275" s="263">
        <f t="shared" si="1071"/>
        <v>4304.3173275680001</v>
      </c>
      <c r="BB275" s="263">
        <f t="shared" si="1173"/>
        <v>1.157615261954916</v>
      </c>
      <c r="BC275" s="263">
        <f t="shared" si="1221"/>
        <v>52079.177527400003</v>
      </c>
      <c r="BD275" s="262">
        <f t="shared" si="1222"/>
        <v>14.006321130101506</v>
      </c>
      <c r="BE275" s="261">
        <f t="shared" si="1174"/>
        <v>3466.8761521169999</v>
      </c>
      <c r="BF275" s="261">
        <f t="shared" si="1175"/>
        <v>0.93239146642232984</v>
      </c>
      <c r="BG275" s="260">
        <f t="shared" si="1223"/>
        <v>44812.287768532013</v>
      </c>
      <c r="BH275" s="260">
        <f t="shared" si="1224"/>
        <v>12.051943269080159</v>
      </c>
      <c r="BI275" s="71">
        <f t="shared" si="1176"/>
        <v>-1.2309510742923413E-2</v>
      </c>
      <c r="BJ275" s="71">
        <f t="shared" si="1177"/>
        <v>5.2586895559312952E-2</v>
      </c>
      <c r="BK275" s="71">
        <f t="shared" si="1178"/>
        <v>3.8232132334810931E-2</v>
      </c>
      <c r="BL275" s="77">
        <f t="shared" si="1078"/>
        <v>1870.837056588</v>
      </c>
      <c r="BM275" s="14">
        <f>SUMIFS($BL$3:$BL275,$D$3:$D275,D275)</f>
        <v>16477.036288411</v>
      </c>
      <c r="BN275" s="78">
        <f t="shared" si="850"/>
        <v>23374.585507645999</v>
      </c>
      <c r="BO275" s="71">
        <f t="shared" si="1179"/>
        <v>0.1100964650585361</v>
      </c>
      <c r="BP275" s="71">
        <f t="shared" si="1180"/>
        <v>9.149178917842038E-2</v>
      </c>
      <c r="BQ275" s="71">
        <f t="shared" si="1181"/>
        <v>8.5855800735725074E-2</v>
      </c>
      <c r="BR275" s="80">
        <v>1309.490692758</v>
      </c>
      <c r="BS275" s="77">
        <f t="shared" si="1182"/>
        <v>561.34636382999997</v>
      </c>
      <c r="BT275" s="77">
        <f t="shared" si="1083"/>
        <v>370.17152514899999</v>
      </c>
      <c r="BU275" s="77">
        <f t="shared" si="1084"/>
        <v>837.44117545100005</v>
      </c>
      <c r="BV275" s="77">
        <f t="shared" si="1183"/>
        <v>116.98179533445929</v>
      </c>
      <c r="BW275" s="77">
        <f t="shared" si="1184"/>
        <v>0.22522379553258595</v>
      </c>
      <c r="BX275" s="77">
        <f t="shared" si="1185"/>
        <v>7266.8897588680011</v>
      </c>
      <c r="BY275" s="77">
        <f t="shared" si="1087"/>
        <v>412.07858109100005</v>
      </c>
      <c r="BZ275" s="77">
        <f t="shared" si="1088"/>
        <v>888.30987736700001</v>
      </c>
      <c r="CA275" s="77">
        <f t="shared" si="1089"/>
        <v>103.445403266</v>
      </c>
      <c r="CB275" s="76">
        <f t="shared" si="1186"/>
        <v>171.47688038800061</v>
      </c>
      <c r="CC275" s="76">
        <f>SUMIFS($CB$3:$CB275,$D$3:$D275,D275)</f>
        <v>966.54768002600122</v>
      </c>
      <c r="CD275" s="76">
        <f t="shared" si="974"/>
        <v>-1979.0039362790021</v>
      </c>
      <c r="CE275" s="73">
        <f t="shared" si="1187"/>
        <v>-2.0256301125345657</v>
      </c>
      <c r="CF275" s="73">
        <f t="shared" si="1188"/>
        <v>0.33562975442303089</v>
      </c>
      <c r="CG275" s="73">
        <f t="shared" si="1189"/>
        <v>-0.42368996642253209</v>
      </c>
      <c r="CH275" s="78">
        <f t="shared" si="1190"/>
        <v>23.953531202161869</v>
      </c>
      <c r="CI275" s="78">
        <f t="shared" si="1191"/>
        <v>4.6117476640999605E-2</v>
      </c>
      <c r="CJ275" s="14">
        <f t="shared" si="979"/>
        <v>-260.70055244932257</v>
      </c>
      <c r="CK275" s="264">
        <f t="shared" si="1225"/>
        <v>-0.53223890939282392</v>
      </c>
      <c r="CL275" s="82">
        <f t="shared" si="1192"/>
        <v>1008.9180558390007</v>
      </c>
      <c r="CM275" s="82">
        <f t="shared" si="1193"/>
        <v>0.27134127217358556</v>
      </c>
      <c r="CN275" s="76">
        <f t="shared" si="1098"/>
        <v>513.85940780199996</v>
      </c>
      <c r="CO275" s="40">
        <f>SUMIFS($CN$3:$CN275,$D$3:$D275,D275)</f>
        <v>4269.7505901220002</v>
      </c>
      <c r="CP275" s="76">
        <f t="shared" si="982"/>
        <v>6387.2714716770006</v>
      </c>
      <c r="CQ275" s="73">
        <f t="shared" si="1194"/>
        <v>-4.5332987162300276E-2</v>
      </c>
      <c r="CR275" s="73">
        <f t="shared" si="1195"/>
        <v>6.7849882621684454E-3</v>
      </c>
      <c r="CS275" s="73">
        <f t="shared" si="1196"/>
        <v>-0.22049196949571703</v>
      </c>
      <c r="CT275" s="76">
        <f t="shared" si="1197"/>
        <v>71.780798265390828</v>
      </c>
      <c r="CU275" s="76">
        <f t="shared" si="1198"/>
        <v>0.1381988008088636</v>
      </c>
      <c r="CV275" s="76">
        <f t="shared" si="1199"/>
        <v>1.1483187859336912</v>
      </c>
      <c r="CW275" s="40">
        <f t="shared" si="1226"/>
        <v>822.47420806632579</v>
      </c>
      <c r="CX275" s="267">
        <f t="shared" si="1227"/>
        <v>1.71781083390528</v>
      </c>
      <c r="CY275" s="80">
        <v>201.55502187799999</v>
      </c>
      <c r="CZ275" s="77">
        <f t="shared" si="1200"/>
        <v>28.155133768370884</v>
      </c>
      <c r="DA275" s="67">
        <f t="shared" si="1201"/>
        <v>454.49098483369085</v>
      </c>
      <c r="DB275" s="80">
        <v>0</v>
      </c>
      <c r="DC275" s="77">
        <f t="shared" si="1202"/>
        <v>0</v>
      </c>
      <c r="DD275" s="77">
        <f t="shared" si="1203"/>
        <v>312.30438592399997</v>
      </c>
      <c r="DE275" s="77">
        <f t="shared" si="1204"/>
        <v>43.625664497019955</v>
      </c>
      <c r="DF275" s="82">
        <f t="shared" si="1205"/>
        <v>4996.1430267139995</v>
      </c>
      <c r="DG275" s="82">
        <f t="shared" si="1206"/>
        <v>1.3436768199201463</v>
      </c>
      <c r="DH275" s="76">
        <f t="shared" si="1207"/>
        <v>-342.38252741399936</v>
      </c>
      <c r="DI275" s="76">
        <f>SUMIFS($DH$3:$DH275,$D$3:$D275,D275)</f>
        <v>-3303.202910095999</v>
      </c>
      <c r="DJ275" s="76">
        <f t="shared" si="992"/>
        <v>-8366.2754079560018</v>
      </c>
      <c r="DK275" s="76">
        <f t="shared" si="1208"/>
        <v>-47.827267063228973</v>
      </c>
      <c r="DL275" s="76">
        <f t="shared" si="993"/>
        <v>-1083.1747605156484</v>
      </c>
      <c r="DM275" s="73">
        <f t="shared" si="1209"/>
        <v>-0.51466225726004944</v>
      </c>
      <c r="DN275" s="73">
        <f t="shared" si="1210"/>
        <v>-6.0872727566586016E-2</v>
      </c>
      <c r="DO275" s="73">
        <f t="shared" si="1211"/>
        <v>-0.28049989387366348</v>
      </c>
      <c r="DP275" s="77">
        <f t="shared" si="1212"/>
        <v>-9.2081324167863993E-2</v>
      </c>
      <c r="DQ275" s="264">
        <f t="shared" si="1228"/>
        <v>-2.2500497432981033</v>
      </c>
      <c r="DR275" s="82">
        <f t="shared" si="1213"/>
        <v>495.05864803700069</v>
      </c>
      <c r="DS275" s="82">
        <f t="shared" si="999"/>
        <v>-1099.3856490880014</v>
      </c>
      <c r="DT275" s="82">
        <f t="shared" si="1214"/>
        <v>0.13314247136472199</v>
      </c>
      <c r="DU275" s="264">
        <f t="shared" si="1229"/>
        <v>-0.29567188227675489</v>
      </c>
      <c r="DV275" s="250">
        <v>1825.1671916180001</v>
      </c>
      <c r="DW275" s="250">
        <v>1986.583760539</v>
      </c>
      <c r="DX275" s="223">
        <v>139.19999999999999</v>
      </c>
      <c r="DY275" s="224">
        <f t="shared" si="1215"/>
        <v>3343.2187494971272</v>
      </c>
      <c r="DZ275" s="218">
        <f t="shared" si="1001"/>
        <v>38676.148176531708</v>
      </c>
      <c r="EA275" s="71">
        <f t="shared" si="492"/>
        <v>2.9840326615179436E-2</v>
      </c>
      <c r="EB275" s="225">
        <f t="shared" si="1216"/>
        <v>2705.7551604655177</v>
      </c>
      <c r="EC275" s="219">
        <f t="shared" si="1002"/>
        <v>29877.326997072996</v>
      </c>
      <c r="ED275" s="71">
        <f t="shared" si="493"/>
        <v>7.4780634791587142E-2</v>
      </c>
      <c r="EE275" s="225">
        <f t="shared" si="1217"/>
        <v>3220.0313354252876</v>
      </c>
      <c r="EF275" s="219">
        <f t="shared" si="1003"/>
        <v>40174.601973479963</v>
      </c>
      <c r="EG275" s="71">
        <f t="shared" si="494"/>
        <v>-1.2710411037876179E-3</v>
      </c>
      <c r="EH275" s="225">
        <f t="shared" si="1218"/>
        <v>369.15187342097704</v>
      </c>
      <c r="EI275" s="219">
        <f t="shared" si="1004"/>
        <v>4670.9404714613947</v>
      </c>
      <c r="EJ275" s="74">
        <f t="shared" si="1005"/>
        <v>-0.25080984463091949</v>
      </c>
    </row>
    <row r="276" spans="1:140">
      <c r="A276" s="192">
        <v>45931</v>
      </c>
      <c r="B276" s="190">
        <f t="shared" si="1038"/>
        <v>10</v>
      </c>
      <c r="C276" t="str">
        <f t="shared" si="1039"/>
        <v>Octubre</v>
      </c>
      <c r="D276">
        <f t="shared" si="1040"/>
        <v>2025</v>
      </c>
      <c r="E276" s="65">
        <f t="shared" si="1041"/>
        <v>371826.24219199648</v>
      </c>
      <c r="F276" s="65">
        <f t="shared" si="1042"/>
        <v>7056.7143478260878</v>
      </c>
      <c r="G276" s="76">
        <f t="shared" si="1043"/>
        <v>4124.468323352</v>
      </c>
      <c r="H276" s="77">
        <f t="shared" si="1150"/>
        <v>1.1092461626800096</v>
      </c>
      <c r="I276" s="14">
        <f>SUMIFS($G$3:$G276,$D$3:$D276,D276)</f>
        <v>44514.830223508994</v>
      </c>
      <c r="J276" s="14">
        <f t="shared" si="1006"/>
        <v>53242.088266336003</v>
      </c>
      <c r="K276" s="14">
        <f t="shared" si="1219"/>
        <v>14.319077629503052</v>
      </c>
      <c r="L276" s="71">
        <f t="shared" si="1151"/>
        <v>5.5977192761868855E-2</v>
      </c>
      <c r="M276" s="71">
        <f t="shared" si="1152"/>
        <v>3.70208533151688E-2</v>
      </c>
      <c r="N276" s="71">
        <f t="shared" si="1153"/>
        <v>6.1743298923027767E-2</v>
      </c>
      <c r="O276" s="77">
        <f t="shared" si="1048"/>
        <v>3213.0607694200003</v>
      </c>
      <c r="P276" s="77">
        <f t="shared" si="1154"/>
        <v>0.86412964036059126</v>
      </c>
      <c r="Q276" s="14">
        <f>SUMIFS($O$3:$O276,$D$3:$D276,D276)</f>
        <v>34853.691402590004</v>
      </c>
      <c r="R276" s="78">
        <f t="shared" si="837"/>
        <v>41308.210133318003</v>
      </c>
      <c r="S276" s="71">
        <f t="shared" si="1155"/>
        <v>9.3440882469027153E-2</v>
      </c>
      <c r="T276" s="71">
        <f t="shared" si="1156"/>
        <v>9.7564591947468804E-2</v>
      </c>
      <c r="U276" s="71">
        <f t="shared" si="1157"/>
        <v>0.10926362561489067</v>
      </c>
      <c r="V276" s="80">
        <v>1636.32612612</v>
      </c>
      <c r="W276" s="78">
        <f t="shared" si="840"/>
        <v>24696.988412979001</v>
      </c>
      <c r="X276" s="182">
        <f t="shared" si="1158"/>
        <v>0.10096607924496825</v>
      </c>
      <c r="Y276" s="182">
        <f t="shared" si="1159"/>
        <v>0.1629317600510245</v>
      </c>
      <c r="Z276" s="80">
        <v>1549.9225741109999</v>
      </c>
      <c r="AA276" s="78">
        <f t="shared" si="843"/>
        <v>16607.7101847796</v>
      </c>
      <c r="AB276" s="182">
        <f t="shared" si="1160"/>
        <v>0.12490804728284699</v>
      </c>
      <c r="AC276" s="71">
        <f t="shared" si="1161"/>
        <v>3.7945562995741478E-2</v>
      </c>
      <c r="AD276" s="80">
        <v>1068.6478779800002</v>
      </c>
      <c r="AE276" s="80">
        <v>822.69945653299999</v>
      </c>
      <c r="AF276" s="71">
        <f t="shared" si="1162"/>
        <v>0.16718982922298053</v>
      </c>
      <c r="AG276" s="71">
        <f t="shared" si="1163"/>
        <v>3.337492211946036E-2</v>
      </c>
      <c r="AH276" s="77">
        <f t="shared" si="1059"/>
        <v>276.06351512600003</v>
      </c>
      <c r="AI276" s="77">
        <f t="shared" si="1164"/>
        <v>7.4245301649110515E-2</v>
      </c>
      <c r="AJ276" s="77">
        <f t="shared" si="1061"/>
        <v>134.94624963500002</v>
      </c>
      <c r="AK276" s="77">
        <f t="shared" si="1165"/>
        <v>3.6292825605708338E-2</v>
      </c>
      <c r="AL276" s="77">
        <f t="shared" si="1063"/>
        <v>500.397789171</v>
      </c>
      <c r="AM276" s="77">
        <f t="shared" si="1166"/>
        <v>70.910875020065674</v>
      </c>
      <c r="AN276" s="80">
        <v>209.13949019200001</v>
      </c>
      <c r="AO276" s="77">
        <f t="shared" si="1167"/>
        <v>29.63694998599853</v>
      </c>
      <c r="AP276" s="81">
        <f>SUMIFS($AO$3:$AO276,$D$3:$D276,D276)</f>
        <v>350.94680793673956</v>
      </c>
      <c r="AQ276" s="80">
        <v>0</v>
      </c>
      <c r="AR276" s="77">
        <f t="shared" si="1168"/>
        <v>0</v>
      </c>
      <c r="AS276" s="81">
        <f>SUMIFS($AR$3:$AR276,$D$3:$D276,D276)</f>
        <v>32.70930694197105</v>
      </c>
      <c r="AT276" s="77">
        <f t="shared" si="1169"/>
        <v>291.25829897899996</v>
      </c>
      <c r="AU276" s="80">
        <f t="shared" si="1170"/>
        <v>209.13949019200001</v>
      </c>
      <c r="AV276" s="76">
        <f t="shared" si="1171"/>
        <v>4311.1393727060004</v>
      </c>
      <c r="AW276" s="77">
        <f t="shared" si="1172"/>
        <v>1.1594500020468963</v>
      </c>
      <c r="AX276" s="77">
        <f>SUMIFS($AV$3:$AV276,$D$3:$D276,D276)</f>
        <v>43734.953592836995</v>
      </c>
      <c r="AY276" s="78">
        <f t="shared" si="847"/>
        <v>55076.755434776998</v>
      </c>
      <c r="AZ276" s="67">
        <f t="shared" si="1220"/>
        <v>14.812498200796037</v>
      </c>
      <c r="BA276" s="263">
        <f t="shared" si="1071"/>
        <v>4100.5042055860004</v>
      </c>
      <c r="BB276" s="263">
        <f t="shared" si="1173"/>
        <v>1.1028011851483739</v>
      </c>
      <c r="BC276" s="263">
        <f t="shared" si="1221"/>
        <v>52157.746768385012</v>
      </c>
      <c r="BD276" s="262">
        <f t="shared" si="1222"/>
        <v>14.027451763733447</v>
      </c>
      <c r="BE276" s="261">
        <f t="shared" si="1174"/>
        <v>3677.1877764470005</v>
      </c>
      <c r="BF276" s="261">
        <f t="shared" si="1175"/>
        <v>0.98895326880888768</v>
      </c>
      <c r="BG276" s="260">
        <f t="shared" si="1223"/>
        <v>44978.402490748005</v>
      </c>
      <c r="BH276" s="260">
        <f t="shared" si="1224"/>
        <v>12.096618631754055</v>
      </c>
      <c r="BI276" s="71">
        <f t="shared" si="1176"/>
        <v>6.7396606995906438E-4</v>
      </c>
      <c r="BJ276" s="71">
        <f t="shared" si="1177"/>
        <v>4.7231531014316097E-2</v>
      </c>
      <c r="BK276" s="71">
        <f t="shared" si="1178"/>
        <v>2.7998805069475274E-2</v>
      </c>
      <c r="BL276" s="77">
        <f t="shared" si="1078"/>
        <v>1880.7198028519997</v>
      </c>
      <c r="BM276" s="14">
        <f>SUMIFS($BL$3:$BL276,$D$3:$D276,D276)</f>
        <v>18357.756091263</v>
      </c>
      <c r="BN276" s="78">
        <f t="shared" si="850"/>
        <v>23489.747732869</v>
      </c>
      <c r="BO276" s="71">
        <f t="shared" si="1179"/>
        <v>6.5227113905655498E-2</v>
      </c>
      <c r="BP276" s="71">
        <f t="shared" si="1180"/>
        <v>8.8741621640713975E-2</v>
      </c>
      <c r="BQ276" s="71">
        <f t="shared" si="1181"/>
        <v>8.3913770418182709E-2</v>
      </c>
      <c r="BR276" s="80">
        <v>1310.393557051</v>
      </c>
      <c r="BS276" s="77">
        <f t="shared" si="1182"/>
        <v>570.32624580099969</v>
      </c>
      <c r="BT276" s="77">
        <f t="shared" si="1083"/>
        <v>370.83733393400001</v>
      </c>
      <c r="BU276" s="77">
        <f t="shared" si="1084"/>
        <v>423.31642913899998</v>
      </c>
      <c r="BV276" s="77">
        <f t="shared" si="1183"/>
        <v>59.987751845079018</v>
      </c>
      <c r="BW276" s="77">
        <f t="shared" si="1184"/>
        <v>0.11384791633948634</v>
      </c>
      <c r="BX276" s="77">
        <f t="shared" si="1185"/>
        <v>7179.3442776370011</v>
      </c>
      <c r="BY276" s="77">
        <f t="shared" si="1087"/>
        <v>594.03439477400002</v>
      </c>
      <c r="BZ276" s="77">
        <f t="shared" si="1088"/>
        <v>910.75635309900008</v>
      </c>
      <c r="CA276" s="77">
        <f t="shared" si="1089"/>
        <v>131.47505890799999</v>
      </c>
      <c r="CB276" s="76">
        <f t="shared" si="1186"/>
        <v>-186.67104935400039</v>
      </c>
      <c r="CC276" s="76">
        <f>SUMIFS($CB$3:$CB276,$D$3:$D276,D276)</f>
        <v>779.87663067200083</v>
      </c>
      <c r="CD276" s="76">
        <f t="shared" si="974"/>
        <v>-1834.6671684410012</v>
      </c>
      <c r="CE276" s="73">
        <f t="shared" si="1187"/>
        <v>-0.43605244450851832</v>
      </c>
      <c r="CF276" s="73">
        <f t="shared" si="1188"/>
        <v>0.98615457308642362</v>
      </c>
      <c r="CG276" s="73">
        <f t="shared" si="1189"/>
        <v>-0.46522987323251552</v>
      </c>
      <c r="CH276" s="78">
        <f t="shared" si="1190"/>
        <v>-26.452969491602964</v>
      </c>
      <c r="CI276" s="78">
        <f t="shared" si="1191"/>
        <v>-5.0203839366886528E-2</v>
      </c>
      <c r="CJ276" s="14">
        <f t="shared" si="979"/>
        <v>-245.07632022145492</v>
      </c>
      <c r="CK276" s="264">
        <f t="shared" si="1225"/>
        <v>-0.49342057129298877</v>
      </c>
      <c r="CL276" s="82">
        <f t="shared" si="1192"/>
        <v>236.64537978499959</v>
      </c>
      <c r="CM276" s="82">
        <f t="shared" si="1193"/>
        <v>6.36440769725998E-2</v>
      </c>
      <c r="CN276" s="76">
        <f t="shared" si="1098"/>
        <v>470.56536564200007</v>
      </c>
      <c r="CO276" s="40">
        <f>SUMIFS($CN$3:$CN276,$D$3:$D276,D276)</f>
        <v>4740.3159557640001</v>
      </c>
      <c r="CP276" s="76">
        <f t="shared" si="982"/>
        <v>6269.2950636229998</v>
      </c>
      <c r="CQ276" s="73">
        <f t="shared" si="1194"/>
        <v>-0.20045545333701065</v>
      </c>
      <c r="CR276" s="73">
        <f t="shared" si="1195"/>
        <v>-1.8470052175515894E-2</v>
      </c>
      <c r="CS276" s="73">
        <f t="shared" si="1196"/>
        <v>-0.22833827696709241</v>
      </c>
      <c r="CT276" s="76">
        <f t="shared" si="1197"/>
        <v>66.683351833132349</v>
      </c>
      <c r="CU276" s="76">
        <f t="shared" si="1198"/>
        <v>0.12655517880285022</v>
      </c>
      <c r="CV276" s="76">
        <f t="shared" si="1199"/>
        <v>1.2748739647365412</v>
      </c>
      <c r="CW276" s="40">
        <f t="shared" si="1226"/>
        <v>814.34303998201108</v>
      </c>
      <c r="CX276" s="267">
        <f t="shared" si="1227"/>
        <v>1.6860819254348867</v>
      </c>
      <c r="CY276" s="80">
        <v>222.89000436000001</v>
      </c>
      <c r="CZ276" s="77">
        <f t="shared" si="1200"/>
        <v>31.585521727780314</v>
      </c>
      <c r="DA276" s="67">
        <f t="shared" si="1201"/>
        <v>437.2114244902661</v>
      </c>
      <c r="DB276" s="80">
        <v>0</v>
      </c>
      <c r="DC276" s="77">
        <f t="shared" si="1202"/>
        <v>0</v>
      </c>
      <c r="DD276" s="77">
        <f t="shared" si="1203"/>
        <v>247.67536128200007</v>
      </c>
      <c r="DE276" s="77">
        <f t="shared" si="1204"/>
        <v>35.097830105352024</v>
      </c>
      <c r="DF276" s="82">
        <f t="shared" si="1205"/>
        <v>4781.7047383480003</v>
      </c>
      <c r="DG276" s="82">
        <f t="shared" si="1206"/>
        <v>1.2860051808497464</v>
      </c>
      <c r="DH276" s="76">
        <f t="shared" si="1207"/>
        <v>-657.23641499600046</v>
      </c>
      <c r="DI276" s="76">
        <f>SUMIFS($DH$3:$DH276,$D$3:$D276,D276)</f>
        <v>-3960.4393250919993</v>
      </c>
      <c r="DJ276" s="76">
        <f t="shared" si="992"/>
        <v>-8103.9622320640019</v>
      </c>
      <c r="DK276" s="76">
        <f t="shared" si="1208"/>
        <v>-93.136321324735306</v>
      </c>
      <c r="DL276" s="76">
        <f t="shared" si="993"/>
        <v>-1059.4193602034661</v>
      </c>
      <c r="DM276" s="73">
        <f t="shared" si="1209"/>
        <v>-0.285262674782648</v>
      </c>
      <c r="DN276" s="73">
        <f t="shared" si="1210"/>
        <v>-0.10737805916864807</v>
      </c>
      <c r="DO276" s="73">
        <f t="shared" si="1211"/>
        <v>-0.29867199525608701</v>
      </c>
      <c r="DP276" s="77">
        <f t="shared" si="1212"/>
        <v>-0.17675901816973674</v>
      </c>
      <c r="DQ276" s="264">
        <f t="shared" si="1228"/>
        <v>-2.179502496727876</v>
      </c>
      <c r="DR276" s="82">
        <f t="shared" si="1213"/>
        <v>-233.91998585700048</v>
      </c>
      <c r="DS276" s="82">
        <f t="shared" si="999"/>
        <v>-924.61795442700077</v>
      </c>
      <c r="DT276" s="82">
        <f t="shared" si="1214"/>
        <v>-6.2911101830250421E-2</v>
      </c>
      <c r="DU276" s="264">
        <f t="shared" si="1229"/>
        <v>-0.24866936474848494</v>
      </c>
      <c r="DV276" s="250">
        <v>1834.1539011780001</v>
      </c>
      <c r="DW276" s="250">
        <v>1995.0964001509999</v>
      </c>
      <c r="DX276" s="223">
        <v>139</v>
      </c>
      <c r="DY276" s="224">
        <f t="shared" si="1215"/>
        <v>2967.243398094964</v>
      </c>
      <c r="DZ276" s="218">
        <f t="shared" si="1001"/>
        <v>38664.194607746525</v>
      </c>
      <c r="EA276" s="71">
        <f t="shared" si="492"/>
        <v>2.1147745315502009E-2</v>
      </c>
      <c r="EB276" s="225">
        <f t="shared" si="1216"/>
        <v>2311.554510374101</v>
      </c>
      <c r="EC276" s="219">
        <f t="shared" si="1002"/>
        <v>29987.768368377438</v>
      </c>
      <c r="ED276" s="71">
        <f t="shared" si="493"/>
        <v>6.6828316905848562E-2</v>
      </c>
      <c r="EE276" s="225">
        <f t="shared" si="1217"/>
        <v>3101.5391170546764</v>
      </c>
      <c r="EF276" s="219">
        <f t="shared" si="1003"/>
        <v>40048.998193173597</v>
      </c>
      <c r="EG276" s="71">
        <f t="shared" si="494"/>
        <v>-1.1682836052572032E-2</v>
      </c>
      <c r="EH276" s="225">
        <f t="shared" si="1218"/>
        <v>338.53623427482023</v>
      </c>
      <c r="EI276" s="219">
        <f t="shared" si="1004"/>
        <v>4568.6214445407104</v>
      </c>
      <c r="EJ276" s="74">
        <f t="shared" si="1005"/>
        <v>-0.25893600939131856</v>
      </c>
    </row>
    <row r="277" spans="1:140">
      <c r="A277" s="192">
        <v>45962</v>
      </c>
      <c r="B277" s="190">
        <f t="shared" si="1038"/>
        <v>11</v>
      </c>
      <c r="C277" t="str">
        <f t="shared" si="1039"/>
        <v>Noviembre</v>
      </c>
      <c r="D277">
        <f t="shared" si="1040"/>
        <v>2025</v>
      </c>
      <c r="E277" s="65">
        <f t="shared" si="1041"/>
        <v>371826.24219199648</v>
      </c>
      <c r="F277" s="65">
        <f t="shared" si="1042"/>
        <v>7038.6822500000007</v>
      </c>
      <c r="G277" s="76">
        <f t="shared" si="1043"/>
        <v>4683.901741052</v>
      </c>
      <c r="H277" s="77">
        <f t="shared" si="1150"/>
        <v>1.2597017664593499</v>
      </c>
      <c r="I277" s="14">
        <f>SUMIFS($G$3:$G277,$D$3:$D277,D277)</f>
        <v>49198.731964560997</v>
      </c>
      <c r="J277" s="14">
        <f t="shared" si="1006"/>
        <v>53467.999238208002</v>
      </c>
      <c r="K277" s="14">
        <f t="shared" si="1219"/>
        <v>14.379834764486372</v>
      </c>
      <c r="L277" s="71">
        <f t="shared" si="1151"/>
        <v>5.5470149923841028E-2</v>
      </c>
      <c r="M277" s="71">
        <f t="shared" si="1152"/>
        <v>5.0675513604429012E-2</v>
      </c>
      <c r="N277" s="71">
        <f t="shared" si="1153"/>
        <v>5.5373110870294839E-2</v>
      </c>
      <c r="O277" s="77">
        <f t="shared" si="1048"/>
        <v>3755.4039654860003</v>
      </c>
      <c r="P277" s="77">
        <f t="shared" si="1154"/>
        <v>1.0099889516530836</v>
      </c>
      <c r="Q277" s="14">
        <f>SUMIFS($O$3:$O277,$D$3:$D277,D277)</f>
        <v>38609.095368076007</v>
      </c>
      <c r="R277" s="78">
        <f t="shared" si="837"/>
        <v>41508.918590889007</v>
      </c>
      <c r="S277" s="71">
        <f t="shared" si="1155"/>
        <v>5.6462911415083639E-2</v>
      </c>
      <c r="T277" s="71">
        <f t="shared" si="1156"/>
        <v>9.3426862427380186E-2</v>
      </c>
      <c r="U277" s="71">
        <f t="shared" si="1157"/>
        <v>9.7965194588847559E-2</v>
      </c>
      <c r="V277" s="80">
        <v>2376.2888578779998</v>
      </c>
      <c r="W277" s="78">
        <f t="shared" si="840"/>
        <v>24827.328143572002</v>
      </c>
      <c r="X277" s="182">
        <f t="shared" si="1158"/>
        <v>8.6732734125946287E-2</v>
      </c>
      <c r="Y277" s="182">
        <f t="shared" si="1159"/>
        <v>5.8033251514721496E-2</v>
      </c>
      <c r="Z277" s="80">
        <v>1395.1188141379998</v>
      </c>
      <c r="AA277" s="78">
        <f t="shared" si="843"/>
        <v>16649.528215390601</v>
      </c>
      <c r="AB277" s="182">
        <f t="shared" si="1160"/>
        <v>0.11288843371333179</v>
      </c>
      <c r="AC277" s="71">
        <f t="shared" si="1161"/>
        <v>3.0900765831238797E-2</v>
      </c>
      <c r="AD277" s="80">
        <v>1079.084929099</v>
      </c>
      <c r="AE277" s="80">
        <v>729.45619936399999</v>
      </c>
      <c r="AF277" s="71">
        <f t="shared" si="1162"/>
        <v>7.8040922226227716E-2</v>
      </c>
      <c r="AG277" s="71">
        <f t="shared" si="1163"/>
        <v>3.3713976348991981E-2</v>
      </c>
      <c r="AH277" s="77">
        <f t="shared" si="1059"/>
        <v>283.17408858099998</v>
      </c>
      <c r="AI277" s="77">
        <f t="shared" si="1164"/>
        <v>7.6157639361769419E-2</v>
      </c>
      <c r="AJ277" s="77">
        <f t="shared" si="1061"/>
        <v>158.25599529300001</v>
      </c>
      <c r="AK277" s="77">
        <f t="shared" si="1165"/>
        <v>4.2561814453989731E-2</v>
      </c>
      <c r="AL277" s="77">
        <f t="shared" si="1063"/>
        <v>487.06769169200004</v>
      </c>
      <c r="AM277" s="77">
        <f t="shared" si="1166"/>
        <v>69.198704301788865</v>
      </c>
      <c r="AN277" s="80">
        <v>206.70318490399998</v>
      </c>
      <c r="AO277" s="77">
        <f t="shared" si="1167"/>
        <v>29.366744734641198</v>
      </c>
      <c r="AP277" s="81">
        <f>SUMIFS($AO$3:$AO277,$D$3:$D277,D277)</f>
        <v>380.31355267138076</v>
      </c>
      <c r="AQ277" s="80">
        <v>32.160913525000012</v>
      </c>
      <c r="AR277" s="77">
        <f t="shared" si="1168"/>
        <v>4.5691668387218369</v>
      </c>
      <c r="AS277" s="81">
        <f>SUMIFS($AR$3:$AR277,$D$3:$D277,D277)</f>
        <v>37.278473780692885</v>
      </c>
      <c r="AT277" s="77">
        <f t="shared" si="1169"/>
        <v>248.20359326300007</v>
      </c>
      <c r="AU277" s="80">
        <f t="shared" si="1170"/>
        <v>238.86409842899999</v>
      </c>
      <c r="AV277" s="76">
        <f t="shared" si="1171"/>
        <v>4839.3857586870008</v>
      </c>
      <c r="AW277" s="77">
        <f t="shared" si="1172"/>
        <v>1.3015180774110431</v>
      </c>
      <c r="AX277" s="77">
        <f>SUMIFS($AV$3:$AV277,$D$3:$D277,D277)</f>
        <v>48574.339351523995</v>
      </c>
      <c r="AY277" s="78">
        <f t="shared" si="847"/>
        <v>54598.814932552996</v>
      </c>
      <c r="AZ277" s="67">
        <f t="shared" si="1220"/>
        <v>14.683959531925749</v>
      </c>
      <c r="BA277" s="263">
        <f t="shared" si="1071"/>
        <v>4591.7550011820013</v>
      </c>
      <c r="BB277" s="263">
        <f t="shared" si="1173"/>
        <v>1.2349195619202689</v>
      </c>
      <c r="BC277" s="263">
        <f t="shared" si="1221"/>
        <v>51953.560685655008</v>
      </c>
      <c r="BD277" s="262">
        <f t="shared" si="1222"/>
        <v>13.972537381809708</v>
      </c>
      <c r="BE277" s="261">
        <f t="shared" si="1174"/>
        <v>3721.010474699001</v>
      </c>
      <c r="BF277" s="261">
        <f t="shared" si="1175"/>
        <v>1.0007390690777596</v>
      </c>
      <c r="BG277" s="260">
        <f t="shared" si="1223"/>
        <v>44931.479341763006</v>
      </c>
      <c r="BH277" s="260">
        <f t="shared" si="1224"/>
        <v>12.083998987506146</v>
      </c>
      <c r="BI277" s="71">
        <f t="shared" si="1176"/>
        <v>-8.9883614202397211E-2</v>
      </c>
      <c r="BJ277" s="71">
        <f t="shared" si="1177"/>
        <v>3.1745349196032446E-2</v>
      </c>
      <c r="BK277" s="71">
        <f t="shared" si="1178"/>
        <v>-8.7366803384837377E-3</v>
      </c>
      <c r="BL277" s="77">
        <f t="shared" si="1078"/>
        <v>1884.7268043060003</v>
      </c>
      <c r="BM277" s="14">
        <f>SUMIFS($BL$3:$BL277,$D$3:$D277,D277)</f>
        <v>20242.482895568999</v>
      </c>
      <c r="BN277" s="78">
        <f t="shared" si="850"/>
        <v>23639.979286533002</v>
      </c>
      <c r="BO277" s="71">
        <f t="shared" si="1179"/>
        <v>8.6613989636693312E-2</v>
      </c>
      <c r="BP277" s="71">
        <f t="shared" si="1180"/>
        <v>8.8543171456588965E-2</v>
      </c>
      <c r="BQ277" s="71">
        <f t="shared" si="1181"/>
        <v>7.7515254949604095E-2</v>
      </c>
      <c r="BR277" s="80">
        <v>1317.660882658</v>
      </c>
      <c r="BS277" s="77">
        <f t="shared" si="1182"/>
        <v>567.06592164800031</v>
      </c>
      <c r="BT277" s="77">
        <f t="shared" si="1083"/>
        <v>485.53758752100009</v>
      </c>
      <c r="BU277" s="77">
        <f t="shared" si="1084"/>
        <v>870.74452648300007</v>
      </c>
      <c r="BV277" s="77">
        <f t="shared" si="1183"/>
        <v>123.70845785558795</v>
      </c>
      <c r="BW277" s="77">
        <f t="shared" si="1184"/>
        <v>0.23418049284250941</v>
      </c>
      <c r="BX277" s="77">
        <f t="shared" si="1185"/>
        <v>7022.0813438920013</v>
      </c>
      <c r="BY277" s="77">
        <f t="shared" si="1087"/>
        <v>522.36695217399995</v>
      </c>
      <c r="BZ277" s="77">
        <f t="shared" si="1088"/>
        <v>932.16964102100007</v>
      </c>
      <c r="CA277" s="77">
        <f t="shared" si="1089"/>
        <v>143.84024718199998</v>
      </c>
      <c r="CB277" s="76">
        <f t="shared" si="1186"/>
        <v>-155.48401763500078</v>
      </c>
      <c r="CC277" s="76">
        <f>SUMIFS($CB$3:$CB277,$D$3:$D277,D277)</f>
        <v>624.39261303700005</v>
      </c>
      <c r="CD277" s="76">
        <f t="shared" si="974"/>
        <v>-1130.8156943450012</v>
      </c>
      <c r="CE277" s="73">
        <f t="shared" si="1187"/>
        <v>-0.81906482493606558</v>
      </c>
      <c r="CF277" s="73">
        <f t="shared" si="1188"/>
        <v>-2.3379490185321687</v>
      </c>
      <c r="CG277" s="73">
        <f t="shared" si="1189"/>
        <v>-0.74400765496284227</v>
      </c>
      <c r="CH277" s="78">
        <f t="shared" si="1190"/>
        <v>-22.0899327619173</v>
      </c>
      <c r="CI277" s="78">
        <f t="shared" si="1191"/>
        <v>-4.1816310951693109E-2</v>
      </c>
      <c r="CJ277" s="14">
        <f t="shared" si="979"/>
        <v>-157.06678223341402</v>
      </c>
      <c r="CK277" s="264">
        <f t="shared" si="1225"/>
        <v>-0.30412476743938166</v>
      </c>
      <c r="CL277" s="82">
        <f t="shared" si="1192"/>
        <v>715.26050884799929</v>
      </c>
      <c r="CM277" s="82">
        <f t="shared" si="1193"/>
        <v>0.1923641818908163</v>
      </c>
      <c r="CN277" s="76">
        <f t="shared" si="1098"/>
        <v>589.86032436000005</v>
      </c>
      <c r="CO277" s="40">
        <f>SUMIFS($CN$3:$CN277,$D$3:$D277,D277)</f>
        <v>5330.1762801240002</v>
      </c>
      <c r="CP277" s="76">
        <f t="shared" si="982"/>
        <v>6140.6538681669999</v>
      </c>
      <c r="CQ277" s="73">
        <f t="shared" si="1194"/>
        <v>-0.17904095107404017</v>
      </c>
      <c r="CR277" s="73">
        <f t="shared" si="1195"/>
        <v>-3.9264940709370255E-2</v>
      </c>
      <c r="CS277" s="73">
        <f t="shared" si="1196"/>
        <v>-0.22410565866776422</v>
      </c>
      <c r="CT277" s="76">
        <f t="shared" si="1197"/>
        <v>83.8026641080438</v>
      </c>
      <c r="CU277" s="76">
        <f t="shared" si="1198"/>
        <v>0.15863870201378075</v>
      </c>
      <c r="CV277" s="76">
        <f t="shared" si="1199"/>
        <v>1.4335126667503222</v>
      </c>
      <c r="CW277" s="40">
        <f t="shared" si="1226"/>
        <v>806.09011250098399</v>
      </c>
      <c r="CX277" s="267">
        <f t="shared" si="1227"/>
        <v>1.651484798912124</v>
      </c>
      <c r="CY277" s="80">
        <v>304.49424108199997</v>
      </c>
      <c r="CZ277" s="77">
        <f t="shared" si="1200"/>
        <v>43.260120327494526</v>
      </c>
      <c r="DA277" s="67">
        <f t="shared" si="1201"/>
        <v>431.21097557778916</v>
      </c>
      <c r="DB277" s="80">
        <v>0</v>
      </c>
      <c r="DC277" s="77">
        <f t="shared" si="1202"/>
        <v>0</v>
      </c>
      <c r="DD277" s="77">
        <f t="shared" si="1203"/>
        <v>285.36608327800008</v>
      </c>
      <c r="DE277" s="77">
        <f t="shared" si="1204"/>
        <v>40.542543780549266</v>
      </c>
      <c r="DF277" s="82">
        <f t="shared" si="1205"/>
        <v>5429.2460830470009</v>
      </c>
      <c r="DG277" s="82">
        <f t="shared" si="1206"/>
        <v>1.4601567794248238</v>
      </c>
      <c r="DH277" s="76">
        <f t="shared" si="1207"/>
        <v>-745.34434199500083</v>
      </c>
      <c r="DI277" s="76">
        <f>SUMIFS($DH$3:$DH277,$D$3:$D277,D277)</f>
        <v>-4705.7836670870001</v>
      </c>
      <c r="DJ277" s="76">
        <f t="shared" si="992"/>
        <v>-7271.4695625120012</v>
      </c>
      <c r="DK277" s="76">
        <f t="shared" si="1208"/>
        <v>-105.8925968699611</v>
      </c>
      <c r="DL277" s="76">
        <f t="shared" si="993"/>
        <v>-963.15689473439807</v>
      </c>
      <c r="DM277" s="73">
        <f t="shared" si="1209"/>
        <v>-0.52761639095775603</v>
      </c>
      <c r="DN277" s="73">
        <f t="shared" si="1210"/>
        <v>-0.21761927345040477</v>
      </c>
      <c r="DO277" s="73">
        <f t="shared" si="1211"/>
        <v>-0.41034196966051717</v>
      </c>
      <c r="DP277" s="77">
        <f t="shared" si="1212"/>
        <v>-0.20045501296547386</v>
      </c>
      <c r="DQ277" s="264">
        <f t="shared" si="1228"/>
        <v>-1.9556095663515054</v>
      </c>
      <c r="DR277" s="82">
        <f t="shared" si="1213"/>
        <v>125.40018448799924</v>
      </c>
      <c r="DS277" s="82">
        <f t="shared" si="999"/>
        <v>-249.38821862000088</v>
      </c>
      <c r="DT277" s="82">
        <f t="shared" si="1214"/>
        <v>3.3725479877035551E-2</v>
      </c>
      <c r="DU277" s="264">
        <f t="shared" si="1229"/>
        <v>-6.7071172047944536E-2</v>
      </c>
      <c r="DV277" s="250">
        <v>1834.652232571</v>
      </c>
      <c r="DW277" s="250">
        <v>1994.338090598</v>
      </c>
      <c r="DX277" s="223">
        <v>139.30000000000001</v>
      </c>
      <c r="DY277" s="224">
        <f t="shared" si="1215"/>
        <v>3362.4563826647523</v>
      </c>
      <c r="DZ277" s="218">
        <f t="shared" si="1001"/>
        <v>38694.819324357457</v>
      </c>
      <c r="EA277" s="71">
        <f t="shared" si="492"/>
        <v>1.4294064479182911E-2</v>
      </c>
      <c r="EB277" s="225">
        <f t="shared" si="1216"/>
        <v>2695.910958712132</v>
      </c>
      <c r="EC277" s="219">
        <f t="shared" si="1002"/>
        <v>30026.956227003619</v>
      </c>
      <c r="ED277" s="71">
        <f t="shared" si="493"/>
        <v>5.5193756109182424E-2</v>
      </c>
      <c r="EE277" s="225">
        <f t="shared" si="1217"/>
        <v>3474.0744857767409</v>
      </c>
      <c r="EF277" s="219">
        <f t="shared" si="1003"/>
        <v>39548.987282155867</v>
      </c>
      <c r="EG277" s="71">
        <f t="shared" si="494"/>
        <v>-4.8137978639715917E-2</v>
      </c>
      <c r="EH277" s="225">
        <f t="shared" si="1218"/>
        <v>423.44603328068916</v>
      </c>
      <c r="EI277" s="219">
        <f t="shared" si="1004"/>
        <v>4455.0708262399339</v>
      </c>
      <c r="EJ277" s="74">
        <f t="shared" si="1005"/>
        <v>-0.25554157044606474</v>
      </c>
    </row>
    <row r="278" spans="1:140">
      <c r="A278" s="192">
        <v>45992</v>
      </c>
      <c r="B278" s="190">
        <f t="shared" si="1038"/>
        <v>12</v>
      </c>
      <c r="C278" t="str">
        <f t="shared" si="1039"/>
        <v>Diciembre</v>
      </c>
      <c r="D278">
        <f t="shared" si="1040"/>
        <v>2025</v>
      </c>
      <c r="E278" s="65">
        <f t="shared" si="1041"/>
        <v>371826.24219199648</v>
      </c>
      <c r="F278" s="65">
        <f t="shared" si="1042"/>
        <v>6725.0036842105264</v>
      </c>
      <c r="G278" s="76">
        <f t="shared" si="1043"/>
        <v>4021.2598352159994</v>
      </c>
      <c r="H278" s="77">
        <f t="shared" si="1150"/>
        <v>1.0814889803123628</v>
      </c>
      <c r="I278" s="14">
        <f>SUMIFS($G$3:$G278,$D$3:$D278,D278)</f>
        <v>53219.991799776995</v>
      </c>
      <c r="J278" s="14">
        <f t="shared" si="1006"/>
        <v>53219.991799776995</v>
      </c>
      <c r="K278" s="14">
        <f t="shared" si="1219"/>
        <v>14.313134943363218</v>
      </c>
      <c r="L278" s="71">
        <f t="shared" si="1151"/>
        <v>4.5941812439326268E-2</v>
      </c>
      <c r="M278" s="71">
        <f t="shared" si="1152"/>
        <v>-5.8091335710434899E-2</v>
      </c>
      <c r="N278" s="71">
        <f t="shared" si="1153"/>
        <v>4.5941812439326268E-2</v>
      </c>
      <c r="O278" s="77">
        <f t="shared" si="1048"/>
        <v>2892.1682184659994</v>
      </c>
      <c r="P278" s="77">
        <f t="shared" si="1154"/>
        <v>0.77782789117197304</v>
      </c>
      <c r="Q278" s="14">
        <f>SUMIFS($O$3:$O278,$D$3:$D278,D278)</f>
        <v>41501.263586542009</v>
      </c>
      <c r="R278" s="78">
        <f t="shared" si="837"/>
        <v>41501.263586542009</v>
      </c>
      <c r="S278" s="71">
        <f t="shared" si="1155"/>
        <v>-2.6398175884579933E-3</v>
      </c>
      <c r="T278" s="71">
        <f t="shared" si="1156"/>
        <v>8.6136195257442205E-2</v>
      </c>
      <c r="U278" s="71">
        <f t="shared" si="1157"/>
        <v>8.6136195257442205E-2</v>
      </c>
      <c r="V278" s="80">
        <v>1580.0122070569998</v>
      </c>
      <c r="W278" s="78">
        <f t="shared" si="840"/>
        <v>24897.862971530998</v>
      </c>
      <c r="X278" s="182">
        <f t="shared" si="1158"/>
        <v>7.8842933146414884E-2</v>
      </c>
      <c r="Y278" s="182">
        <f t="shared" si="1159"/>
        <v>4.6727979455477797E-2</v>
      </c>
      <c r="Z278" s="80">
        <v>1366.2853369869999</v>
      </c>
      <c r="AA278" s="78">
        <f t="shared" si="843"/>
        <v>16585.623743118998</v>
      </c>
      <c r="AB278" s="182">
        <f t="shared" si="1160"/>
        <v>9.1546952580105589E-2</v>
      </c>
      <c r="AC278" s="71">
        <f t="shared" si="1161"/>
        <v>-4.4682511270813574E-2</v>
      </c>
      <c r="AD278" s="80">
        <v>1075.7008836990001</v>
      </c>
      <c r="AE278" s="80">
        <v>684.73776055600001</v>
      </c>
      <c r="AF278" s="71">
        <f t="shared" si="1162"/>
        <v>9.9552500721513226E-2</v>
      </c>
      <c r="AG278" s="71">
        <f t="shared" si="1163"/>
        <v>-8.634152930922967E-2</v>
      </c>
      <c r="AH278" s="77">
        <f t="shared" si="1059"/>
        <v>281.59777971199998</v>
      </c>
      <c r="AI278" s="77">
        <f t="shared" si="1164"/>
        <v>7.5733702401401218E-2</v>
      </c>
      <c r="AJ278" s="77">
        <f t="shared" si="1061"/>
        <v>169.23178386800001</v>
      </c>
      <c r="AK278" s="77">
        <f t="shared" si="1165"/>
        <v>4.5513674040417874E-2</v>
      </c>
      <c r="AL278" s="77">
        <f t="shared" si="1063"/>
        <v>678.26205316999994</v>
      </c>
      <c r="AM278" s="77">
        <f t="shared" si="1166"/>
        <v>100.85675562713446</v>
      </c>
      <c r="AN278" s="80">
        <v>207.371597442</v>
      </c>
      <c r="AO278" s="77">
        <f t="shared" si="1167"/>
        <v>30.835908377103607</v>
      </c>
      <c r="AP278" s="81">
        <f>SUMIFS($AO$3:$AO278,$D$3:$D278,D278)</f>
        <v>411.14946104848434</v>
      </c>
      <c r="AQ278" s="80">
        <v>42.345634852000018</v>
      </c>
      <c r="AR278" s="77">
        <f t="shared" si="1168"/>
        <v>6.2967452272810363</v>
      </c>
      <c r="AS278" s="81">
        <f>SUMIFS($AR$3:$AR278,$D$3:$D278,D278)</f>
        <v>43.575219007973921</v>
      </c>
      <c r="AT278" s="77">
        <f t="shared" si="1169"/>
        <v>428.5448208759999</v>
      </c>
      <c r="AU278" s="80">
        <f t="shared" si="1170"/>
        <v>249.71723229400001</v>
      </c>
      <c r="AV278" s="76">
        <f t="shared" si="1171"/>
        <v>6315.8324327639984</v>
      </c>
      <c r="AW278" s="77">
        <f t="shared" si="1172"/>
        <v>1.6985978169617062</v>
      </c>
      <c r="AX278" s="77">
        <f>SUMIFS($AV$3:$AV278,$D$3:$D278,D278)</f>
        <v>54890.171784287995</v>
      </c>
      <c r="AY278" s="78">
        <f t="shared" si="847"/>
        <v>54890.171784287995</v>
      </c>
      <c r="AZ278" s="67">
        <f t="shared" si="1220"/>
        <v>14.762317866726809</v>
      </c>
      <c r="BA278" s="263">
        <f t="shared" si="1071"/>
        <v>6048.5784109689985</v>
      </c>
      <c r="BB278" s="263">
        <f t="shared" si="1173"/>
        <v>1.6267217653362265</v>
      </c>
      <c r="BC278" s="263">
        <f t="shared" si="1221"/>
        <v>52240.334146877001</v>
      </c>
      <c r="BD278" s="262">
        <f t="shared" si="1222"/>
        <v>14.049663046617928</v>
      </c>
      <c r="BE278" s="261">
        <f t="shared" si="1174"/>
        <v>5902.9174158059986</v>
      </c>
      <c r="BF278" s="261">
        <f t="shared" si="1175"/>
        <v>1.5875472857986079</v>
      </c>
      <c r="BG278" s="260">
        <f t="shared" si="1223"/>
        <v>45271.959148608999</v>
      </c>
      <c r="BH278" s="260">
        <f t="shared" si="1224"/>
        <v>12.175568588629185</v>
      </c>
      <c r="BI278" s="71">
        <f t="shared" si="1176"/>
        <v>4.8362193159596556E-2</v>
      </c>
      <c r="BJ278" s="71">
        <f t="shared" si="1177"/>
        <v>3.3630467030618227E-2</v>
      </c>
      <c r="BK278" s="71">
        <f t="shared" si="1178"/>
        <v>3.3630467030618227E-2</v>
      </c>
      <c r="BL278" s="77">
        <f t="shared" si="1078"/>
        <v>3656.682650156999</v>
      </c>
      <c r="BM278" s="14">
        <f>SUMIFS($BL$3:$BL278,$D$3:$D278,D278)</f>
        <v>23899.165545725999</v>
      </c>
      <c r="BN278" s="78">
        <f t="shared" si="850"/>
        <v>23899.165545725999</v>
      </c>
      <c r="BO278" s="71">
        <f t="shared" si="1179"/>
        <v>7.6287427378092687E-2</v>
      </c>
      <c r="BP278" s="71">
        <f t="shared" si="1180"/>
        <v>8.6649931737567076E-2</v>
      </c>
      <c r="BQ278" s="71">
        <f t="shared" si="1181"/>
        <v>8.6649931737567076E-2</v>
      </c>
      <c r="BR278" s="80">
        <v>1336.446888829</v>
      </c>
      <c r="BS278" s="77">
        <f t="shared" si="1182"/>
        <v>2320.2357613279992</v>
      </c>
      <c r="BT278" s="77">
        <f t="shared" si="1083"/>
        <v>263.35979146000005</v>
      </c>
      <c r="BU278" s="77">
        <f t="shared" si="1084"/>
        <v>145.660995163</v>
      </c>
      <c r="BV278" s="77">
        <f t="shared" si="1183"/>
        <v>21.659615667571146</v>
      </c>
      <c r="BW278" s="77">
        <f t="shared" si="1184"/>
        <v>3.9174479537618642E-2</v>
      </c>
      <c r="BX278" s="77">
        <f t="shared" si="1185"/>
        <v>6968.374998268001</v>
      </c>
      <c r="BY278" s="77">
        <f t="shared" si="1087"/>
        <v>636.48139008400005</v>
      </c>
      <c r="BZ278" s="77">
        <f t="shared" si="1088"/>
        <v>1423.783847531</v>
      </c>
      <c r="CA278" s="77">
        <f t="shared" si="1089"/>
        <v>189.86375836900001</v>
      </c>
      <c r="CB278" s="76">
        <f t="shared" si="1186"/>
        <v>-2294.5725975479991</v>
      </c>
      <c r="CC278" s="76">
        <f>SUMIFS($CB$3:$CB278,$D$3:$D278,D278)</f>
        <v>-1670.179984510999</v>
      </c>
      <c r="CD278" s="76">
        <f t="shared" si="974"/>
        <v>-1670.179984510999</v>
      </c>
      <c r="CE278" s="73">
        <f t="shared" si="1187"/>
        <v>0.30729360606234368</v>
      </c>
      <c r="CF278" s="73">
        <f t="shared" si="1188"/>
        <v>-0.24830569334038455</v>
      </c>
      <c r="CG278" s="73">
        <f t="shared" si="1189"/>
        <v>-0.24830569334038455</v>
      </c>
      <c r="CH278" s="78">
        <f t="shared" si="1190"/>
        <v>-341.20019933005699</v>
      </c>
      <c r="CI278" s="78">
        <f t="shared" si="1191"/>
        <v>-0.61710883664934324</v>
      </c>
      <c r="CJ278" s="14">
        <f t="shared" si="979"/>
        <v>-273.53536538794128</v>
      </c>
      <c r="CK278" s="264">
        <f t="shared" si="1225"/>
        <v>-0.44918292336359189</v>
      </c>
      <c r="CL278" s="82">
        <f t="shared" si="1192"/>
        <v>-2148.9116023849992</v>
      </c>
      <c r="CM278" s="82">
        <f t="shared" si="1193"/>
        <v>-0.57793435711172469</v>
      </c>
      <c r="CN278" s="76">
        <f t="shared" si="1098"/>
        <v>433.36291846900002</v>
      </c>
      <c r="CO278" s="40">
        <f>SUMIFS($CN$3:$CN278,$D$3:$D278,D278)</f>
        <v>5763.539198593</v>
      </c>
      <c r="CP278" s="76">
        <f t="shared" si="982"/>
        <v>5763.539198593</v>
      </c>
      <c r="CQ278" s="73">
        <f t="shared" si="1194"/>
        <v>-0.46529931874438468</v>
      </c>
      <c r="CR278" s="73">
        <f t="shared" si="1195"/>
        <v>-9.3568865392116729E-2</v>
      </c>
      <c r="CS278" s="73">
        <f t="shared" si="1196"/>
        <v>-9.3568865392116729E-2</v>
      </c>
      <c r="CT278" s="76">
        <f t="shared" si="1197"/>
        <v>64.440547368989897</v>
      </c>
      <c r="CU278" s="76">
        <f t="shared" si="1198"/>
        <v>0.11654984756165447</v>
      </c>
      <c r="CV278" s="76">
        <f t="shared" si="1199"/>
        <v>1.5500625143119764</v>
      </c>
      <c r="CW278" s="40">
        <f t="shared" si="1226"/>
        <v>766.75953625523846</v>
      </c>
      <c r="CX278" s="267">
        <f t="shared" si="1227"/>
        <v>1.5500625143119764</v>
      </c>
      <c r="CY278" s="80">
        <v>340.876623064</v>
      </c>
      <c r="CZ278" s="77">
        <f t="shared" si="1200"/>
        <v>50.687945921031385</v>
      </c>
      <c r="DA278" s="67">
        <f t="shared" si="1201"/>
        <v>435.60413489976258</v>
      </c>
      <c r="DB278" s="80">
        <v>0</v>
      </c>
      <c r="DC278" s="77">
        <f t="shared" si="1202"/>
        <v>0</v>
      </c>
      <c r="DD278" s="77">
        <f t="shared" si="1203"/>
        <v>92.486295405000021</v>
      </c>
      <c r="DE278" s="77">
        <f t="shared" si="1204"/>
        <v>13.752601447958513</v>
      </c>
      <c r="DF278" s="82">
        <f t="shared" si="1205"/>
        <v>6749.1953512329983</v>
      </c>
      <c r="DG278" s="82">
        <f t="shared" si="1206"/>
        <v>1.8151476645233606</v>
      </c>
      <c r="DH278" s="76">
        <f t="shared" si="1207"/>
        <v>-2727.9355160169989</v>
      </c>
      <c r="DI278" s="76">
        <f>SUMIFS($DH$3:$DH278,$D$3:$D278,D278)</f>
        <v>-7433.7191831039991</v>
      </c>
      <c r="DJ278" s="76">
        <f t="shared" si="992"/>
        <v>-7433.7191831039991</v>
      </c>
      <c r="DK278" s="76">
        <f t="shared" si="1208"/>
        <v>-405.64074669904682</v>
      </c>
      <c r="DL278" s="76">
        <f t="shared" si="993"/>
        <v>-1040.2949016431796</v>
      </c>
      <c r="DM278" s="73">
        <f t="shared" si="1209"/>
        <v>6.3238302428723969E-2</v>
      </c>
      <c r="DN278" s="73">
        <f t="shared" si="1210"/>
        <v>-0.1336379104761094</v>
      </c>
      <c r="DO278" s="73">
        <f t="shared" si="1211"/>
        <v>-0.1336379104761094</v>
      </c>
      <c r="DP278" s="77">
        <f t="shared" si="1212"/>
        <v>-0.73365868421099767</v>
      </c>
      <c r="DQ278" s="264">
        <f t="shared" si="1228"/>
        <v>-1.9992454376755686</v>
      </c>
      <c r="DR278" s="82">
        <f t="shared" si="1213"/>
        <v>-2582.2745208539991</v>
      </c>
      <c r="DS278" s="82">
        <f t="shared" si="999"/>
        <v>-465.34418483599893</v>
      </c>
      <c r="DT278" s="82">
        <f t="shared" si="1214"/>
        <v>-0.69448420467337912</v>
      </c>
      <c r="DU278" s="264">
        <f t="shared" si="1229"/>
        <v>-0.12515097968682734</v>
      </c>
      <c r="DV278" s="250">
        <v>3522.902357038</v>
      </c>
      <c r="DW278" s="250">
        <v>3846.4920900120001</v>
      </c>
      <c r="DX278" s="223">
        <v>138.9</v>
      </c>
      <c r="DY278" s="224">
        <f t="shared" si="1215"/>
        <v>2895.0754753174942</v>
      </c>
      <c r="DZ278" s="218">
        <f t="shared" si="1001"/>
        <v>38420.43134485164</v>
      </c>
      <c r="EA278" s="71">
        <f t="shared" si="492"/>
        <v>5.7933650147761195E-3</v>
      </c>
      <c r="EB278" s="225">
        <f t="shared" si="1216"/>
        <v>2082.1945417321808</v>
      </c>
      <c r="EC278" s="219">
        <f t="shared" si="1002"/>
        <v>29956.349563974847</v>
      </c>
      <c r="ED278" s="71">
        <f t="shared" si="493"/>
        <v>4.4253668052012474E-2</v>
      </c>
      <c r="EE278" s="225">
        <f t="shared" si="1217"/>
        <v>4547.0355887429787</v>
      </c>
      <c r="EF278" s="219">
        <f t="shared" si="1003"/>
        <v>39623.509447714721</v>
      </c>
      <c r="EG278" s="71">
        <f t="shared" si="494"/>
        <v>-5.8847380503258551E-3</v>
      </c>
      <c r="EH278" s="225">
        <f t="shared" si="1218"/>
        <v>311.99634159035281</v>
      </c>
      <c r="EI278" s="219">
        <f t="shared" si="1004"/>
        <v>4165.3763081101688</v>
      </c>
      <c r="EJ278" s="74">
        <f t="shared" si="1005"/>
        <v>-0.12546986547298611</v>
      </c>
    </row>
    <row r="279" spans="1:140">
      <c r="A279" s="72">
        <v>46023</v>
      </c>
      <c r="B279" s="299">
        <f t="shared" ref="B279:B290" si="1230">MONTH(A279)</f>
        <v>1</v>
      </c>
      <c r="C279" s="287" t="str">
        <f t="shared" ref="C279:C290" si="1231">VLOOKUP(MONTH(A279),Meses,2,0)</f>
        <v>Enero</v>
      </c>
      <c r="D279" s="287">
        <f t="shared" ref="D279:D290" si="1232">YEAR(A279)</f>
        <v>2026</v>
      </c>
      <c r="E279" s="288">
        <f t="shared" ref="E279:E290" si="1233">VLOOKUP(D279,PIBNOMG,2,0)</f>
        <v>401184.79824006109</v>
      </c>
      <c r="F279" s="288">
        <f t="shared" ref="F279:F290" si="1234">VLOOKUP(A279,TC_mes,2,0)</f>
        <v>6687.2633333333324</v>
      </c>
      <c r="G279" s="289">
        <f t="shared" ref="G279:G290" si="1235">O279+AH279+AJ279+AL279</f>
        <v>4101.4709384080006</v>
      </c>
      <c r="H279" s="290">
        <f t="shared" ref="H279:H290" si="1236">G279/E279*100</f>
        <v>1.0223395692958837</v>
      </c>
      <c r="I279" s="14">
        <f>SUMIFS($G$3:$G279,$D$3:$D279,D279)</f>
        <v>4101.4709384080006</v>
      </c>
      <c r="J279" s="14">
        <f t="shared" si="1006"/>
        <v>53196.719207754999</v>
      </c>
      <c r="K279" s="14">
        <f t="shared" si="1219"/>
        <v>13.259904024559557</v>
      </c>
      <c r="L279" s="71">
        <f t="shared" ref="L279:L280" si="1237">IFERROR(I279/I267-1,0)</f>
        <v>-5.6421912902725468E-3</v>
      </c>
      <c r="M279" s="71">
        <f t="shared" ref="M279:M280" si="1238">IFERROR(G279/G267-1,0)</f>
        <v>-5.6421912902725468E-3</v>
      </c>
      <c r="N279" s="71">
        <f t="shared" ref="N279:N280" si="1239">IFERROR(J279/J267-1,0)</f>
        <v>3.8948069966465493E-2</v>
      </c>
      <c r="O279" s="290">
        <f t="shared" ref="O279:O290" si="1240">HLOOKUP(A279,serie_situfin,4,0)</f>
        <v>3178.4616770540006</v>
      </c>
      <c r="P279" s="290">
        <f t="shared" ref="P279:P290" si="1241">O279/E279*100</f>
        <v>0.79226872279245031</v>
      </c>
      <c r="Q279" s="14">
        <f>SUMIFS($O$3:$O279,$D$3:$D279,D279)</f>
        <v>3178.4616770540006</v>
      </c>
      <c r="R279" s="78">
        <f t="shared" si="837"/>
        <v>41509.404757092008</v>
      </c>
      <c r="S279" s="71">
        <f t="shared" ref="S279:S280" si="1242">IFERROR(O279/O267-1,0)</f>
        <v>2.5679329687009478E-3</v>
      </c>
      <c r="T279" s="71">
        <f t="shared" ref="T279:T280" si="1243">IFERROR(Q279/Q267-1,0)</f>
        <v>2.5679329687009478E-3</v>
      </c>
      <c r="U279" s="71">
        <f t="shared" ref="U279:U280" si="1244">IFERROR(R279/R267-1,0)</f>
        <v>7.8766670742819622E-2</v>
      </c>
      <c r="V279" s="80">
        <v>1951.0741249240002</v>
      </c>
      <c r="W279" s="78">
        <f t="shared" si="840"/>
        <v>25084.043134821997</v>
      </c>
      <c r="X279" s="182">
        <f t="shared" ref="X279:X280" si="1245">IFERROR(W279/W267-1,0)</f>
        <v>8.3213191929177865E-2</v>
      </c>
      <c r="Y279" s="182">
        <f t="shared" ref="Y279:Y280" si="1246">IFERROR(V279/V267-1,0)</f>
        <v>0.10549084950051824</v>
      </c>
      <c r="Z279" s="80">
        <v>1207.0500377909998</v>
      </c>
      <c r="AA279" s="78">
        <f t="shared" si="843"/>
        <v>16427.876055327</v>
      </c>
      <c r="AB279" s="182">
        <f t="shared" ref="AB279:AB280" si="1247">IFERROR(AA279/AA267-1,0)</f>
        <v>6.8466421122919341E-2</v>
      </c>
      <c r="AC279" s="71">
        <f t="shared" ref="AC279:AC280" si="1248">IFERROR(Z279/Z267-1,0)</f>
        <v>-0.11558319949911644</v>
      </c>
      <c r="AD279" s="80">
        <v>1251.9923255839999</v>
      </c>
      <c r="AE279" s="80">
        <v>635.38935582000011</v>
      </c>
      <c r="AF279" s="71">
        <f t="shared" ref="AF279:AF280" si="1249">IFERROR(AD279/AD267-1,0)</f>
        <v>8.0038250056337246E-2</v>
      </c>
      <c r="AG279" s="71">
        <f t="shared" ref="AG279:AG280" si="1250">IFERROR(AE279/AE267-1,0)</f>
        <v>-0.10795501815020014</v>
      </c>
      <c r="AH279" s="290">
        <f t="shared" ref="AH279:AH290" si="1251">HLOOKUP(A279,serie_situfin,13,0)</f>
        <v>300.65501816900002</v>
      </c>
      <c r="AI279" s="290">
        <f t="shared" ref="AI279:AI290" si="1252">AH279/E279*100</f>
        <v>7.494177732753822E-2</v>
      </c>
      <c r="AJ279" s="290">
        <f t="shared" ref="AJ279:AJ290" si="1253">HLOOKUP(A279,serie_situfin,15,0)</f>
        <v>169.22834761500002</v>
      </c>
      <c r="AK279" s="290">
        <f t="shared" ref="AK279:AK290" si="1254">AJ279/E279*100</f>
        <v>4.2182143580060859E-2</v>
      </c>
      <c r="AL279" s="290">
        <f t="shared" ref="AL279:AL290" si="1255">HLOOKUP(A279,serie_situfin,25,0)</f>
        <v>453.12589557000007</v>
      </c>
      <c r="AM279" s="290">
        <f t="shared" ref="AM279:AM290" si="1256">AL279*1000/F279</f>
        <v>67.759541232861096</v>
      </c>
      <c r="AN279" s="80">
        <v>228.110818717</v>
      </c>
      <c r="AO279" s="290">
        <f t="shared" ref="AO279:AO290" si="1257">AN279*1000/F279</f>
        <v>34.11123614348471</v>
      </c>
      <c r="AP279" s="81">
        <f>SUMIFS($AO$3:$AO279,$D$3:$D279,D279)</f>
        <v>34.11123614348471</v>
      </c>
      <c r="AQ279" s="80">
        <v>0</v>
      </c>
      <c r="AR279" s="290">
        <f t="shared" ref="AR279:AR290" si="1258">AQ279*1000/F279</f>
        <v>0</v>
      </c>
      <c r="AS279" s="81">
        <f>SUMIFS($AR$3:$AR279,$D$3:$D279,D279)</f>
        <v>0</v>
      </c>
      <c r="AT279" s="290">
        <f t="shared" ref="AT279:AT290" si="1259">+AL279-AN279-AQ279</f>
        <v>225.01507685300007</v>
      </c>
      <c r="AU279" s="292">
        <f t="shared" ref="AU279:AU290" si="1260">AN279+AQ279</f>
        <v>228.110818717</v>
      </c>
      <c r="AV279" s="289">
        <f t="shared" ref="AV279:AV290" si="1261">BL279+BT279+BU279+BY279+BZ279+CA279</f>
        <v>4385.8614862040004</v>
      </c>
      <c r="AW279" s="290">
        <f t="shared" ref="AW279:AW290" si="1262">+AV279/E279*100</f>
        <v>1.0932272372841974</v>
      </c>
      <c r="AX279" s="77">
        <f>SUMIFS($AV$3:$AV279,$D$3:$D279,D279)</f>
        <v>4385.8614862040004</v>
      </c>
      <c r="AY279" s="78">
        <f t="shared" si="847"/>
        <v>55301.857857523995</v>
      </c>
      <c r="AZ279" s="67">
        <f t="shared" si="1220"/>
        <v>13.784634437826442</v>
      </c>
      <c r="BA279" s="262">
        <f t="shared" ref="BA279:BA290" si="1263">HLOOKUP(A279,serie_situfin,34,0)-(HLOOKUP(A279,serie_situfin,48,0)+HLOOKUP(A279,serie_situfin,51,0)+HLOOKUP(A279,serie_situfin,54,0)+HLOOKUP(A279,serie_situfin,66,0))</f>
        <v>4191.3530665300004</v>
      </c>
      <c r="BB279" s="262">
        <f t="shared" ref="BB279:BB290" si="1264">BA279/$E279*100</f>
        <v>1.0447437402705317</v>
      </c>
      <c r="BC279" s="263">
        <f t="shared" si="1221"/>
        <v>52603.686192585992</v>
      </c>
      <c r="BD279" s="262">
        <f t="shared" si="1222"/>
        <v>13.112083614172484</v>
      </c>
      <c r="BE279" s="260">
        <f t="shared" ref="BE279:BE290" si="1265">BA279-BU279</f>
        <v>3645.6135262640005</v>
      </c>
      <c r="BF279" s="260">
        <f t="shared" ref="BF279:BF290" si="1266">BE279/$E279*100</f>
        <v>0.90871178126807717</v>
      </c>
      <c r="BG279" s="260">
        <f t="shared" si="1223"/>
        <v>45645.755340982003</v>
      </c>
      <c r="BH279" s="260">
        <f t="shared" si="1224"/>
        <v>11.377738025274946</v>
      </c>
      <c r="BI279" s="71">
        <f t="shared" ref="BI279:BI280" si="1267">IFERROR(AV279/AV267-1,0)</f>
        <v>0.10359031256965667</v>
      </c>
      <c r="BJ279" s="71">
        <f t="shared" ref="BJ279:BJ280" si="1268">IFERROR(AX279/AX267-1,0)</f>
        <v>0.10359031256965667</v>
      </c>
      <c r="BK279" s="71">
        <f t="shared" ref="BK279:BK280" si="1269">IFERROR(AY279/AY267-1,0)</f>
        <v>1.8897269595064436E-2</v>
      </c>
      <c r="BL279" s="290">
        <f t="shared" ref="BL279:BL290" si="1270">HLOOKUP(A279,serie_situfin,35,0)</f>
        <v>1867.0977532270001</v>
      </c>
      <c r="BM279" s="14">
        <f>SUMIFS($BL$3:$BL279,$D$3:$D279,D279)</f>
        <v>1867.0977532270001</v>
      </c>
      <c r="BN279" s="78">
        <f t="shared" si="850"/>
        <v>24045.956157563</v>
      </c>
      <c r="BO279" s="71">
        <f t="shared" ref="BO279:BO280" si="1271">IFERROR(BL279/BL267-1,0)</f>
        <v>8.5328141879591257E-2</v>
      </c>
      <c r="BP279" s="71">
        <f t="shared" ref="BP279:BP280" si="1272">IFERROR(BM279/BM267-1,0)</f>
        <v>8.5328141879591257E-2</v>
      </c>
      <c r="BQ279" s="71">
        <f t="shared" ref="BQ279:BQ280" si="1273">IFERROR(BN279/BN267-1,0)</f>
        <v>8.5835844573768583E-2</v>
      </c>
      <c r="BR279" s="80">
        <v>1306.47086889</v>
      </c>
      <c r="BS279" s="290">
        <f t="shared" ref="BS279:BS290" si="1274">+BL279-BR279</f>
        <v>560.62688433700009</v>
      </c>
      <c r="BT279" s="290">
        <f t="shared" ref="BT279:BT290" si="1275">HLOOKUP(A279,serie_situfin,36,0)</f>
        <v>424.63473012100008</v>
      </c>
      <c r="BU279" s="290">
        <f t="shared" ref="BU279:BU290" si="1276">HLOOKUP(A279,serie_situfin,41,0)</f>
        <v>545.73954026600006</v>
      </c>
      <c r="BV279" s="290">
        <f t="shared" ref="BV279:BV290" si="1277">+BU279*1000/F279</f>
        <v>81.608800650290945</v>
      </c>
      <c r="BW279" s="290">
        <f t="shared" ref="BW279:BW290" si="1278">(BU279/E279)*100</f>
        <v>0.1360319590024546</v>
      </c>
      <c r="BX279" s="77">
        <f t="shared" si="1185"/>
        <v>6957.930851604001</v>
      </c>
      <c r="BY279" s="290">
        <f t="shared" ref="BY279:BY290" si="1279">HLOOKUP(A279,serie_situfin,45,0)</f>
        <v>530.35424681400002</v>
      </c>
      <c r="BZ279" s="290">
        <f t="shared" ref="BZ279:BZ290" si="1280">HLOOKUP(A279,serie_situfin,55,0)</f>
        <v>930.92449418600006</v>
      </c>
      <c r="CA279" s="290">
        <f t="shared" ref="CA279:CA290" si="1281">HLOOKUP(A279,serie_situfin,59,0)</f>
        <v>87.110721589999997</v>
      </c>
      <c r="CB279" s="289">
        <f t="shared" ref="CB279:CB290" si="1282">G279-AV279</f>
        <v>-284.39054779599974</v>
      </c>
      <c r="CC279" s="76">
        <f>SUMIFS($CB$3:$CB279,$D$3:$D279,D279)</f>
        <v>-284.39054779599974</v>
      </c>
      <c r="CD279" s="76">
        <f t="shared" si="974"/>
        <v>-2105.1386497689987</v>
      </c>
      <c r="CE279" s="73">
        <f t="shared" ref="CE279:CE280" si="1283">IFERROR(CB279/CB267-1,0)</f>
        <v>-2.8887833134247272</v>
      </c>
      <c r="CF279" s="73">
        <f t="shared" ref="CF279:CF280" si="1284">IFERROR(CC279/CC267-1,0)</f>
        <v>-2.8887833134247272</v>
      </c>
      <c r="CG279" s="73">
        <f t="shared" ref="CG279:CG280" si="1285">IFERROR(CD279/CD267-1,0)</f>
        <v>-0.31511357871358969</v>
      </c>
      <c r="CH279" s="293">
        <f t="shared" ref="CH279:CH290" si="1286">CB279*1000/F279</f>
        <v>-42.527194402294079</v>
      </c>
      <c r="CI279" s="293">
        <f t="shared" ref="CI279:CI290" si="1287">CB279/E279*100</f>
        <v>-7.088766798831346E-2</v>
      </c>
      <c r="CJ279" s="14">
        <f t="shared" si="979"/>
        <v>-335.13947997616242</v>
      </c>
      <c r="CK279" s="264">
        <f t="shared" si="1225"/>
        <v>-0.52473041326688685</v>
      </c>
      <c r="CL279" s="291">
        <f t="shared" ref="CL279:CL290" si="1288">CB279+BU279</f>
        <v>261.34899247000033</v>
      </c>
      <c r="CM279" s="291">
        <f t="shared" ref="CM279:CM290" si="1289">(CL279/E279)*100</f>
        <v>6.5144291014141126E-2</v>
      </c>
      <c r="CN279" s="289">
        <f t="shared" ref="CN279:CN290" si="1290">HLOOKUP(A279,serie_situfin,74,0)</f>
        <v>347.71265574099999</v>
      </c>
      <c r="CO279" s="40">
        <f>SUMIFS($CN$3:$CN279,$D$3:$D279,D279)</f>
        <v>347.71265574099999</v>
      </c>
      <c r="CP279" s="76">
        <f t="shared" si="982"/>
        <v>5731.2491327910011</v>
      </c>
      <c r="CQ279" s="73">
        <f t="shared" ref="CQ279:CQ280" si="1291">IFERROR(CN279/CN267-1,0)</f>
        <v>-8.497324879907775E-2</v>
      </c>
      <c r="CR279" s="73">
        <f t="shared" ref="CR279:CR280" si="1292">IFERROR(CO279/CO267-1,0)</f>
        <v>-8.497324879907775E-2</v>
      </c>
      <c r="CS279" s="73">
        <f t="shared" ref="CS279:CS280" si="1293">IFERROR(CP279/CP267-1,0)</f>
        <v>-0.14477571187346894</v>
      </c>
      <c r="CT279" s="289">
        <f t="shared" ref="CT279:CT290" si="1294">CN279*1000/F279</f>
        <v>51.996255928459028</v>
      </c>
      <c r="CU279" s="289">
        <f t="shared" ref="CU279:CU290" si="1295">(CN279/E279)*100</f>
        <v>8.6671443500941331E-2</v>
      </c>
      <c r="CV279" s="289">
        <f t="shared" ref="CV279:CV290" si="1296">(CO279/E279)*100</f>
        <v>8.6671443500941331E-2</v>
      </c>
      <c r="CW279" s="40">
        <f t="shared" si="1226"/>
        <v>770.60959954008933</v>
      </c>
      <c r="CX279" s="267">
        <f t="shared" si="1227"/>
        <v>1.4285808330557765</v>
      </c>
      <c r="CY279" s="80">
        <v>256.64275466399999</v>
      </c>
      <c r="CZ279" s="290">
        <f t="shared" ref="CZ279:CZ290" si="1297">CY279*1000/F279</f>
        <v>38.377844847942292</v>
      </c>
      <c r="DA279" s="67">
        <f t="shared" si="1201"/>
        <v>437.52046715652614</v>
      </c>
      <c r="DB279" s="80">
        <v>0</v>
      </c>
      <c r="DC279" s="290">
        <f t="shared" ref="DC279:DC290" si="1298">DB279*1000/F279</f>
        <v>0</v>
      </c>
      <c r="DD279" s="290">
        <f t="shared" ref="DD279:DD290" si="1299">+CN279-CY279</f>
        <v>91.069901076999997</v>
      </c>
      <c r="DE279" s="290">
        <f t="shared" ref="DE279:DE290" si="1300">DD279*1000/F279</f>
        <v>13.618411080516745</v>
      </c>
      <c r="DF279" s="291">
        <f t="shared" ref="DF279:DF290" si="1301">AV279+CN279</f>
        <v>4733.5741419450005</v>
      </c>
      <c r="DG279" s="291">
        <f t="shared" ref="DG279:DG290" si="1302">(DF279/E279)*100</f>
        <v>1.1798986807851386</v>
      </c>
      <c r="DH279" s="289">
        <f t="shared" ref="DH279:DH290" si="1303">CB279-CN279</f>
        <v>-632.10320353699967</v>
      </c>
      <c r="DI279" s="76">
        <f>SUMIFS($DH$3:$DH279,$D$3:$D279,D279)</f>
        <v>-632.10320353699967</v>
      </c>
      <c r="DJ279" s="76">
        <f t="shared" si="992"/>
        <v>-7836.3877825599993</v>
      </c>
      <c r="DK279" s="289">
        <f t="shared" ref="DK279:DK290" si="1304">DH279*1000/F279</f>
        <v>-94.523450330753093</v>
      </c>
      <c r="DL279" s="76">
        <f t="shared" si="993"/>
        <v>-1105.7490795162516</v>
      </c>
      <c r="DM279" s="73">
        <f t="shared" ref="DM279:DM280" si="1305">IFERROR(DH279/DH267-1,0)</f>
        <v>1.7550473742567645</v>
      </c>
      <c r="DN279" s="73">
        <f t="shared" ref="DN279:DN280" si="1306">IFERROR(DI279/DI267-1,0)</f>
        <v>1.7550473742567645</v>
      </c>
      <c r="DO279" s="73">
        <f t="shared" ref="DO279:DO280" si="1307">IFERROR(DJ279/DJ267-1,0)</f>
        <v>-0.19833679894922218</v>
      </c>
      <c r="DP279" s="290">
        <f t="shared" ref="DP279:DP290" si="1308">+DH279/E279*100</f>
        <v>-0.15755911148925475</v>
      </c>
      <c r="DQ279" s="264">
        <f t="shared" si="1228"/>
        <v>-1.9533112463226632</v>
      </c>
      <c r="DR279" s="291">
        <f t="shared" ref="DR279:DR290" si="1309">DH279+BU279</f>
        <v>-86.363663270999609</v>
      </c>
      <c r="DS279" s="82">
        <f t="shared" si="999"/>
        <v>-878.45693095599847</v>
      </c>
      <c r="DT279" s="291">
        <f t="shared" ref="DT279:DT290" si="1310">(DR279/E279)*100</f>
        <v>-2.1527152486800181E-2</v>
      </c>
      <c r="DU279" s="264">
        <f t="shared" si="1229"/>
        <v>-0.21896565742512186</v>
      </c>
      <c r="DV279" s="250">
        <v>1853.2656568530001</v>
      </c>
      <c r="DW279" s="250">
        <v>2013.572335396</v>
      </c>
      <c r="DX279" s="295">
        <v>139.69999999999999</v>
      </c>
      <c r="DY279" s="296">
        <f t="shared" ref="DY279:DY290" si="1311">(G279/DX279)*100</f>
        <v>2935.9133417380108</v>
      </c>
      <c r="DZ279" s="218">
        <f t="shared" ref="DZ279:DZ280" si="1312">SUM(DY268:DY279)</f>
        <v>38323.445031861716</v>
      </c>
      <c r="EA279" s="71">
        <f t="shared" ref="EA279:EA280" si="1313">DZ279/DZ267-1</f>
        <v>-1.1192567304085799E-4</v>
      </c>
      <c r="EB279" s="297">
        <f t="shared" ref="EB279:EB290" si="1314">(O279/DX279)*100</f>
        <v>2275.2052090579818</v>
      </c>
      <c r="EC279" s="219">
        <f t="shared" ref="EC279:EC280" si="1315">SUM(EB268:EB279)</f>
        <v>29900.436753544593</v>
      </c>
      <c r="ED279" s="71">
        <f t="shared" ref="ED279:ED280" si="1316">EC279/EC267-1</f>
        <v>3.8105187864652779E-2</v>
      </c>
      <c r="EE279" s="297">
        <f t="shared" ref="EE279:EE290" si="1317">(AV279/DX279)*100</f>
        <v>3139.4856737322839</v>
      </c>
      <c r="EF279" s="219">
        <f t="shared" si="1003"/>
        <v>39840.807317794068</v>
      </c>
      <c r="EG279" s="71">
        <f t="shared" si="494"/>
        <v>-1.9692595466326845E-2</v>
      </c>
      <c r="EH279" s="297">
        <f t="shared" ref="EH279:EH290" si="1318">(CN279/DX279)*100</f>
        <v>248.89953882677167</v>
      </c>
      <c r="EI279" s="219">
        <f t="shared" ref="EI279:EI280" si="1319">SUM(EH268:EH279)</f>
        <v>4134.8620810964985</v>
      </c>
      <c r="EJ279" s="74">
        <f t="shared" ref="EJ279:EJ280" si="1320">EI279/EI267-1</f>
        <v>-0.17535724941856279</v>
      </c>
    </row>
    <row r="280" spans="1:140">
      <c r="A280" s="192">
        <v>46054</v>
      </c>
      <c r="B280" s="298">
        <f t="shared" si="1230"/>
        <v>2</v>
      </c>
      <c r="C280" s="287" t="str">
        <f t="shared" si="1231"/>
        <v>Febrero</v>
      </c>
      <c r="D280" s="287">
        <f t="shared" si="1232"/>
        <v>2026</v>
      </c>
      <c r="E280" s="288">
        <f t="shared" si="1233"/>
        <v>401184.79824006109</v>
      </c>
      <c r="F280" s="288">
        <f t="shared" si="1234"/>
        <v>6525.67</v>
      </c>
      <c r="G280" s="289">
        <f t="shared" si="1235"/>
        <v>3480.9702481460008</v>
      </c>
      <c r="H280" s="290">
        <f t="shared" si="1236"/>
        <v>0.86767251985033</v>
      </c>
      <c r="I280" s="14">
        <f>SUMIFS($G$3:$G280,$D$3:$D280,D280)</f>
        <v>7582.4411865540014</v>
      </c>
      <c r="J280" s="14">
        <f t="shared" si="1006"/>
        <v>52825.697291927994</v>
      </c>
      <c r="K280" s="14">
        <f t="shared" si="1219"/>
        <v>13.167422475544086</v>
      </c>
      <c r="L280" s="71">
        <f t="shared" si="1237"/>
        <v>-4.9430559436194232E-2</v>
      </c>
      <c r="M280" s="71">
        <f t="shared" si="1238"/>
        <v>-9.6319488730299496E-2</v>
      </c>
      <c r="N280" s="71">
        <f t="shared" si="1239"/>
        <v>1.8920903454917593E-2</v>
      </c>
      <c r="O280" s="290">
        <f t="shared" si="1240"/>
        <v>2633.9520063610003</v>
      </c>
      <c r="P280" s="290">
        <f t="shared" si="1241"/>
        <v>0.65654332315575303</v>
      </c>
      <c r="Q280" s="14">
        <f>SUMIFS($O$3:$O280,$D$3:$D280,D280)</f>
        <v>5812.4136834150013</v>
      </c>
      <c r="R280" s="78">
        <f t="shared" si="837"/>
        <v>41429.936378945007</v>
      </c>
      <c r="S280" s="71">
        <f t="shared" si="1242"/>
        <v>-2.9287160441749616E-2</v>
      </c>
      <c r="T280" s="71">
        <f t="shared" si="1243"/>
        <v>-1.2122764907264938E-2</v>
      </c>
      <c r="U280" s="71">
        <f t="shared" si="1244"/>
        <v>6.7178534134036072E-2</v>
      </c>
      <c r="V280" s="80">
        <v>1522.8357947549998</v>
      </c>
      <c r="W280" s="78">
        <f t="shared" si="840"/>
        <v>25157.707208236996</v>
      </c>
      <c r="X280" s="182">
        <f t="shared" si="1245"/>
        <v>7.9368017846414673E-2</v>
      </c>
      <c r="Y280" s="182">
        <f t="shared" si="1246"/>
        <v>5.0831845757302707E-2</v>
      </c>
      <c r="Z280" s="80">
        <v>1078.840538919</v>
      </c>
      <c r="AA280" s="78">
        <f t="shared" si="843"/>
        <v>16280.118815115</v>
      </c>
      <c r="AB280" s="182">
        <f t="shared" si="1247"/>
        <v>4.8840181344278033E-2</v>
      </c>
      <c r="AC280" s="71">
        <f t="shared" si="1248"/>
        <v>-0.12046103680106168</v>
      </c>
      <c r="AD280" s="80">
        <v>1070.3799770099999</v>
      </c>
      <c r="AE280" s="80">
        <v>566.48307361800005</v>
      </c>
      <c r="AF280" s="71">
        <f t="shared" si="1249"/>
        <v>5.9728453929037695E-2</v>
      </c>
      <c r="AG280" s="71">
        <f t="shared" si="1250"/>
        <v>-8.9276092925260286E-2</v>
      </c>
      <c r="AH280" s="290">
        <f t="shared" si="1251"/>
        <v>290.95138875499998</v>
      </c>
      <c r="AI280" s="290">
        <f t="shared" si="1252"/>
        <v>7.2523034280302018E-2</v>
      </c>
      <c r="AJ280" s="290">
        <f t="shared" si="1253"/>
        <v>73.348875678000013</v>
      </c>
      <c r="AK280" s="290">
        <f t="shared" si="1254"/>
        <v>1.8283064562707955E-2</v>
      </c>
      <c r="AL280" s="290">
        <f t="shared" si="1255"/>
        <v>482.71797735199993</v>
      </c>
      <c r="AM280" s="290">
        <f t="shared" si="1256"/>
        <v>73.972171034085378</v>
      </c>
      <c r="AN280" s="80">
        <v>232.885170598</v>
      </c>
      <c r="AO280" s="290">
        <f t="shared" si="1257"/>
        <v>35.687549416075285</v>
      </c>
      <c r="AP280" s="81">
        <f>SUMIFS($AO$3:$AO280,$D$3:$D280,D280)</f>
        <v>69.798785559560002</v>
      </c>
      <c r="AQ280" s="80">
        <v>72.164025960000004</v>
      </c>
      <c r="AR280" s="290">
        <f t="shared" si="1258"/>
        <v>11.058485329475747</v>
      </c>
      <c r="AS280" s="81">
        <f>SUMIFS($AR$3:$AR280,$D$3:$D280,D280)</f>
        <v>11.058485329475747</v>
      </c>
      <c r="AT280" s="290">
        <f t="shared" si="1259"/>
        <v>177.66878079399993</v>
      </c>
      <c r="AU280" s="292">
        <f t="shared" si="1260"/>
        <v>305.04919655800001</v>
      </c>
      <c r="AV280" s="289">
        <f t="shared" si="1261"/>
        <v>4569.28245444</v>
      </c>
      <c r="AW280" s="290">
        <f t="shared" si="1262"/>
        <v>1.1389470574370646</v>
      </c>
      <c r="AX280" s="77">
        <f>SUMIFS($AV$3:$AV280,$D$3:$D280,D280)</f>
        <v>8955.1439406440004</v>
      </c>
      <c r="AY280" s="78">
        <f t="shared" si="847"/>
        <v>55786.629299740998</v>
      </c>
      <c r="AZ280" s="67">
        <f t="shared" si="1220"/>
        <v>13.905469385796462</v>
      </c>
      <c r="BA280" s="262">
        <f t="shared" si="1263"/>
        <v>4411.024855095</v>
      </c>
      <c r="BB280" s="262">
        <f t="shared" si="1264"/>
        <v>1.0994995010891537</v>
      </c>
      <c r="BC280" s="263">
        <f t="shared" si="1221"/>
        <v>53080.739911497993</v>
      </c>
      <c r="BD280" s="262">
        <f t="shared" si="1222"/>
        <v>13.23099482940416</v>
      </c>
      <c r="BE280" s="260">
        <f t="shared" si="1265"/>
        <v>3705.1015556040002</v>
      </c>
      <c r="BF280" s="260">
        <f t="shared" si="1266"/>
        <v>0.92353986787578635</v>
      </c>
      <c r="BG280" s="260">
        <f t="shared" si="1223"/>
        <v>45783.726975963997</v>
      </c>
      <c r="BH280" s="260">
        <f t="shared" si="1224"/>
        <v>11.412129067903495</v>
      </c>
      <c r="BI280" s="71">
        <f t="shared" si="1267"/>
        <v>0.11868530670288546</v>
      </c>
      <c r="BJ280" s="71">
        <f t="shared" si="1268"/>
        <v>0.11124114628045634</v>
      </c>
      <c r="BK280" s="71">
        <f t="shared" si="1269"/>
        <v>2.2494510904411458E-2</v>
      </c>
      <c r="BL280" s="290">
        <f t="shared" si="1270"/>
        <v>1950.015988376</v>
      </c>
      <c r="BM280" s="14">
        <f>SUMIFS($BL$3:$BL280,$D$3:$D280,D280)</f>
        <v>3817.1137416030001</v>
      </c>
      <c r="BN280" s="78">
        <f t="shared" si="850"/>
        <v>24213.561993874999</v>
      </c>
      <c r="BO280" s="71">
        <f t="shared" si="1271"/>
        <v>9.4033259470563069E-2</v>
      </c>
      <c r="BP280" s="71">
        <f t="shared" si="1272"/>
        <v>8.9757871335078843E-2</v>
      </c>
      <c r="BQ280" s="71">
        <f t="shared" si="1273"/>
        <v>8.8020629807329165E-2</v>
      </c>
      <c r="BR280" s="80">
        <v>1358.5899463809999</v>
      </c>
      <c r="BS280" s="290">
        <f t="shared" si="1274"/>
        <v>591.42604199500011</v>
      </c>
      <c r="BT280" s="290">
        <f t="shared" si="1275"/>
        <v>392.22264952900002</v>
      </c>
      <c r="BU280" s="290">
        <f t="shared" si="1276"/>
        <v>705.92329949099997</v>
      </c>
      <c r="BV280" s="290">
        <f t="shared" si="1277"/>
        <v>108.17637108388871</v>
      </c>
      <c r="BW280" s="290">
        <f t="shared" si="1278"/>
        <v>0.17595963321336752</v>
      </c>
      <c r="BX280" s="77">
        <f t="shared" si="1185"/>
        <v>7297.0129355340005</v>
      </c>
      <c r="BY280" s="290">
        <f t="shared" si="1279"/>
        <v>442.81806623899996</v>
      </c>
      <c r="BZ280" s="290">
        <f t="shared" si="1280"/>
        <v>984.76654522299998</v>
      </c>
      <c r="CA280" s="290">
        <f t="shared" si="1281"/>
        <v>93.535905581999984</v>
      </c>
      <c r="CB280" s="289">
        <f t="shared" si="1282"/>
        <v>-1088.3122062939992</v>
      </c>
      <c r="CC280" s="76">
        <f>SUMIFS($CB$3:$CB280,$D$3:$D280,D280)</f>
        <v>-1372.702754089999</v>
      </c>
      <c r="CD280" s="76">
        <f t="shared" si="974"/>
        <v>-2960.9320078129981</v>
      </c>
      <c r="CE280" s="73">
        <f t="shared" si="1283"/>
        <v>3.6805332749793553</v>
      </c>
      <c r="CF280" s="73">
        <f t="shared" si="1284"/>
        <v>15.750341832107313</v>
      </c>
      <c r="CG280" s="73">
        <f t="shared" si="1285"/>
        <v>9.0745107174680983E-2</v>
      </c>
      <c r="CH280" s="293">
        <f t="shared" si="1286"/>
        <v>-166.77401803860741</v>
      </c>
      <c r="CI280" s="293">
        <f t="shared" si="1287"/>
        <v>-0.27127453758673442</v>
      </c>
      <c r="CJ280" s="14">
        <f t="shared" si="979"/>
        <v>-472.47137988243401</v>
      </c>
      <c r="CK280" s="264">
        <f t="shared" si="1225"/>
        <v>-0.73804691025237568</v>
      </c>
      <c r="CL280" s="291">
        <f t="shared" si="1288"/>
        <v>-382.38890680299926</v>
      </c>
      <c r="CM280" s="291">
        <f t="shared" si="1289"/>
        <v>-9.5314904373366927E-2</v>
      </c>
      <c r="CN280" s="289">
        <f t="shared" si="1290"/>
        <v>346.01908041499996</v>
      </c>
      <c r="CO280" s="40">
        <f>SUMIFS($CN$3:$CN280,$D$3:$D280,D280)</f>
        <v>693.7317361559999</v>
      </c>
      <c r="CP280" s="76">
        <f t="shared" si="982"/>
        <v>5169.3895037710008</v>
      </c>
      <c r="CQ280" s="73">
        <f t="shared" si="1291"/>
        <v>-0.61887080639842529</v>
      </c>
      <c r="CR280" s="73">
        <f t="shared" si="1292"/>
        <v>-0.4613388162377734</v>
      </c>
      <c r="CS280" s="73">
        <f t="shared" si="1293"/>
        <v>-0.30374019324406543</v>
      </c>
      <c r="CT280" s="289">
        <f t="shared" si="1294"/>
        <v>53.024299484190891</v>
      </c>
      <c r="CU280" s="289">
        <f t="shared" si="1295"/>
        <v>8.6249300056466485E-2</v>
      </c>
      <c r="CV280" s="289">
        <f t="shared" si="1296"/>
        <v>0.17292074355740777</v>
      </c>
      <c r="CW280" s="40">
        <f t="shared" si="1226"/>
        <v>708.67602608540176</v>
      </c>
      <c r="CX280" s="267">
        <f t="shared" si="1227"/>
        <v>1.288530753520162</v>
      </c>
      <c r="CY280" s="80">
        <v>281.37398980199998</v>
      </c>
      <c r="CZ280" s="290">
        <f t="shared" si="1297"/>
        <v>43.118023099850284</v>
      </c>
      <c r="DA280" s="67">
        <f t="shared" si="1201"/>
        <v>428.31224912420919</v>
      </c>
      <c r="DB280" s="80">
        <v>0</v>
      </c>
      <c r="DC280" s="290">
        <f t="shared" si="1298"/>
        <v>0</v>
      </c>
      <c r="DD280" s="290">
        <f t="shared" si="1299"/>
        <v>64.645090612999979</v>
      </c>
      <c r="DE280" s="290">
        <f t="shared" si="1300"/>
        <v>9.9062763843406092</v>
      </c>
      <c r="DF280" s="291">
        <f t="shared" si="1301"/>
        <v>4915.3015348549998</v>
      </c>
      <c r="DG280" s="291">
        <f t="shared" si="1302"/>
        <v>1.225196357493531</v>
      </c>
      <c r="DH280" s="289">
        <f t="shared" si="1303"/>
        <v>-1434.3312867089992</v>
      </c>
      <c r="DI280" s="76">
        <f>SUMIFS($DH$3:$DH280,$D$3:$D280,D280)</f>
        <v>-2066.4344902459989</v>
      </c>
      <c r="DJ280" s="76">
        <f t="shared" si="992"/>
        <v>-8130.3215115839985</v>
      </c>
      <c r="DK280" s="289">
        <f t="shared" si="1304"/>
        <v>-219.7983175227983</v>
      </c>
      <c r="DL280" s="76">
        <f t="shared" si="993"/>
        <v>-1181.1474059678358</v>
      </c>
      <c r="DM280" s="73">
        <f t="shared" si="1305"/>
        <v>0.25774671915352321</v>
      </c>
      <c r="DN280" s="73">
        <f t="shared" si="1306"/>
        <v>0.50853115288367379</v>
      </c>
      <c r="DO280" s="73">
        <f t="shared" si="1307"/>
        <v>-0.19812260760326772</v>
      </c>
      <c r="DP280" s="290">
        <f t="shared" si="1308"/>
        <v>-0.35752383764320095</v>
      </c>
      <c r="DQ280" s="264">
        <f t="shared" si="1228"/>
        <v>-2.0265776637725375</v>
      </c>
      <c r="DR280" s="291">
        <f t="shared" si="1309"/>
        <v>-728.40798721799922</v>
      </c>
      <c r="DS280" s="82">
        <f t="shared" si="999"/>
        <v>-833.30857604999824</v>
      </c>
      <c r="DT280" s="291">
        <f t="shared" si="1310"/>
        <v>-0.1815642044298334</v>
      </c>
      <c r="DU280" s="264">
        <f t="shared" si="1229"/>
        <v>-0.20771190227187095</v>
      </c>
      <c r="DV280" s="250">
        <v>1931.709774077</v>
      </c>
      <c r="DW280" s="250">
        <v>2099.924504995</v>
      </c>
      <c r="DX280" s="295">
        <v>139.69999999999999</v>
      </c>
      <c r="DY280" s="296">
        <f t="shared" si="1311"/>
        <v>2491.7467774846104</v>
      </c>
      <c r="DZ280" s="218">
        <f t="shared" si="1312"/>
        <v>37995.285393553502</v>
      </c>
      <c r="EA280" s="71">
        <f t="shared" si="1313"/>
        <v>-1.8145465940415106E-2</v>
      </c>
      <c r="EB280" s="297">
        <f t="shared" si="1314"/>
        <v>1885.4345070586976</v>
      </c>
      <c r="EC280" s="219">
        <f t="shared" si="1315"/>
        <v>29799.472736073276</v>
      </c>
      <c r="ED280" s="71">
        <f t="shared" si="1316"/>
        <v>2.8274016560313031E-2</v>
      </c>
      <c r="EE280" s="297">
        <f t="shared" si="1317"/>
        <v>3270.7820003149609</v>
      </c>
      <c r="EF280" s="219">
        <f t="shared" si="1003"/>
        <v>40121.4641261449</v>
      </c>
      <c r="EG280" s="71">
        <f t="shared" si="494"/>
        <v>-1.4927797505626672E-2</v>
      </c>
      <c r="EH280" s="297">
        <f t="shared" si="1318"/>
        <v>247.68724439155335</v>
      </c>
      <c r="EI280" s="219">
        <f t="shared" si="1319"/>
        <v>3717.9236231198229</v>
      </c>
      <c r="EJ280" s="74">
        <f t="shared" si="1320"/>
        <v>-0.32861157097796456</v>
      </c>
    </row>
    <row r="281" spans="1:140">
      <c r="A281" s="192">
        <v>46082</v>
      </c>
      <c r="B281" s="298">
        <f t="shared" si="1230"/>
        <v>3</v>
      </c>
      <c r="C281" s="287" t="str">
        <f t="shared" si="1231"/>
        <v>Marzo</v>
      </c>
      <c r="D281" s="287">
        <f t="shared" si="1232"/>
        <v>2026</v>
      </c>
      <c r="E281" s="288">
        <f t="shared" si="1233"/>
        <v>401184.79824006109</v>
      </c>
      <c r="F281" s="288">
        <f t="shared" si="1234"/>
        <v>6504.3719047619052</v>
      </c>
      <c r="G281" s="289">
        <f t="shared" si="1235"/>
        <v>4278.6638509710001</v>
      </c>
      <c r="H281" s="290">
        <f t="shared" si="1236"/>
        <v>1.0665069737788848</v>
      </c>
      <c r="I281" s="14">
        <f>SUMIFS($G$3:$G281,$D$3:$D281,D281)</f>
        <v>11861.105037525002</v>
      </c>
      <c r="J281" s="14">
        <f t="shared" si="1006"/>
        <v>53076.648568582008</v>
      </c>
      <c r="K281" s="14">
        <f t="shared" si="1219"/>
        <v>13.229975014362831</v>
      </c>
      <c r="L281" s="71">
        <f t="shared" ref="L281:L290" si="1321">IFERROR(I281/I269-1,0)</f>
        <v>-1.1940842926409845E-2</v>
      </c>
      <c r="M281" s="71">
        <f t="shared" ref="M281:M290" si="1322">IFERROR(G281/G269-1,0)</f>
        <v>6.230615318834043E-2</v>
      </c>
      <c r="N281" s="71">
        <f t="shared" ref="N281:N290" si="1323">IFERROR(J281/J269-1,0)</f>
        <v>1.2258250408960558E-2</v>
      </c>
      <c r="O281" s="290">
        <f t="shared" si="1240"/>
        <v>3418.1419813790003</v>
      </c>
      <c r="P281" s="290">
        <f t="shared" si="1241"/>
        <v>0.85201184002332309</v>
      </c>
      <c r="Q281" s="14">
        <f>SUMIFS($O$3:$O281,$D$3:$D281,D281)</f>
        <v>9230.5556647940011</v>
      </c>
      <c r="R281" s="78">
        <f t="shared" ref="R281:R290" si="1324">SUM(O270:O281)</f>
        <v>41787.041513862001</v>
      </c>
      <c r="S281" s="71">
        <f t="shared" ref="S281:S290" si="1325">IFERROR(O281/O269-1,0)</f>
        <v>0.11666149505183143</v>
      </c>
      <c r="T281" s="71">
        <f t="shared" ref="T281:T290" si="1326">IFERROR(Q281/Q269-1,0)</f>
        <v>3.1949136770915709E-2</v>
      </c>
      <c r="U281" s="71">
        <f t="shared" ref="U281:U290" si="1327">IFERROR(R281/R269-1,0)</f>
        <v>6.5936939124129346E-2</v>
      </c>
      <c r="V281" s="80">
        <v>2080.3208303259999</v>
      </c>
      <c r="W281" s="78">
        <f t="shared" ref="W281:W290" si="1328">SUM(V270:V281)</f>
        <v>25410.166319327996</v>
      </c>
      <c r="X281" s="182">
        <f t="shared" ref="X281:X290" si="1329">IFERROR(W281/W269-1,0)</f>
        <v>8.4058752239529522E-2</v>
      </c>
      <c r="Y281" s="182">
        <f t="shared" ref="Y281:Y290" si="1330">IFERROR(V281/V269-1,0)</f>
        <v>0.13811718273560625</v>
      </c>
      <c r="Z281" s="80">
        <v>1302.8701509500002</v>
      </c>
      <c r="AA281" s="78">
        <f t="shared" ref="AA281:AA290" si="1331">SUM(Z270:Z281)</f>
        <v>16355.454200513999</v>
      </c>
      <c r="AB281" s="182">
        <f t="shared" ref="AB281:AB290" si="1332">IFERROR(AA281/AA269-1,0)</f>
        <v>4.3999088911810702E-2</v>
      </c>
      <c r="AC281" s="71">
        <f t="shared" ref="AC281:AC290" si="1333">IFERROR(Z281/Z269-1,0)</f>
        <v>6.1371284555989281E-2</v>
      </c>
      <c r="AD281" s="80">
        <v>1116.4343702839999</v>
      </c>
      <c r="AE281" s="80">
        <v>665.81728648600006</v>
      </c>
      <c r="AF281" s="71">
        <f t="shared" ref="AF281:AF290" si="1334">IFERROR(AD281/AD269-1,0)</f>
        <v>0.12223184700202183</v>
      </c>
      <c r="AG281" s="71">
        <f t="shared" ref="AG281:AG290" si="1335">IFERROR(AE281/AE269-1,0)</f>
        <v>2.6538121762312405E-2</v>
      </c>
      <c r="AH281" s="290">
        <f t="shared" si="1251"/>
        <v>292.92762942099995</v>
      </c>
      <c r="AI281" s="290">
        <f t="shared" si="1252"/>
        <v>7.301563536455781E-2</v>
      </c>
      <c r="AJ281" s="290">
        <f t="shared" si="1253"/>
        <v>101.23536137900001</v>
      </c>
      <c r="AK281" s="290">
        <f t="shared" si="1254"/>
        <v>2.5234097060283615E-2</v>
      </c>
      <c r="AL281" s="290">
        <f t="shared" si="1255"/>
        <v>466.35887879200004</v>
      </c>
      <c r="AM281" s="290">
        <f t="shared" si="1256"/>
        <v>71.699294815933698</v>
      </c>
      <c r="AN281" s="80">
        <v>208.76784505500001</v>
      </c>
      <c r="AO281" s="290">
        <f t="shared" si="1257"/>
        <v>32.096541850898674</v>
      </c>
      <c r="AP281" s="81">
        <f>SUMIFS($AO$3:$AO281,$D$3:$D281,D281)</f>
        <v>101.89532741045868</v>
      </c>
      <c r="AQ281" s="80">
        <v>0</v>
      </c>
      <c r="AR281" s="290">
        <f t="shared" si="1258"/>
        <v>0</v>
      </c>
      <c r="AS281" s="81">
        <f>SUMIFS($AR$3:$AR281,$D$3:$D281,D281)</f>
        <v>11.058485329475747</v>
      </c>
      <c r="AT281" s="290">
        <f t="shared" si="1259"/>
        <v>257.59103373700003</v>
      </c>
      <c r="AU281" s="292">
        <f t="shared" si="1260"/>
        <v>208.76784505500001</v>
      </c>
      <c r="AV281" s="289">
        <f t="shared" si="1261"/>
        <v>5035.6912236200005</v>
      </c>
      <c r="AW281" s="290">
        <f t="shared" si="1262"/>
        <v>1.2552048945301117</v>
      </c>
      <c r="AX281" s="77">
        <f>SUMIFS($AV$3:$AV281,$D$3:$D281,D281)</f>
        <v>13990.835164264001</v>
      </c>
      <c r="AY281" s="78">
        <f t="shared" ref="AY281:AY290" si="1336">SUM(AV270:AV281)</f>
        <v>55802.398741314995</v>
      </c>
      <c r="AZ281" s="67">
        <f t="shared" si="1220"/>
        <v>13.909400103421648</v>
      </c>
      <c r="BA281" s="262">
        <f t="shared" si="1263"/>
        <v>4790.5133202010002</v>
      </c>
      <c r="BB281" s="262">
        <f t="shared" si="1264"/>
        <v>1.1940914364692481</v>
      </c>
      <c r="BC281" s="263">
        <f t="shared" ref="BC281:BC290" si="1337">SUM(BA270:BA281)</f>
        <v>53267.379148852997</v>
      </c>
      <c r="BD281" s="262">
        <f t="shared" si="1222"/>
        <v>13.277516840749994</v>
      </c>
      <c r="BE281" s="260">
        <f t="shared" si="1265"/>
        <v>4110.010797467</v>
      </c>
      <c r="BF281" s="260">
        <f t="shared" si="1266"/>
        <v>1.0244682289800149</v>
      </c>
      <c r="BG281" s="260">
        <f t="shared" ref="BG281:BG290" si="1338">SUM(BE270:BE281)</f>
        <v>46235.357730573</v>
      </c>
      <c r="BH281" s="260">
        <f t="shared" si="1224"/>
        <v>11.524703312139627</v>
      </c>
      <c r="BI281" s="71">
        <f t="shared" ref="BI281:BI290" si="1339">IFERROR(AV281/AV269-1,0)</f>
        <v>3.1413719692607867E-3</v>
      </c>
      <c r="BJ281" s="71">
        <f t="shared" ref="BJ281:BJ290" si="1340">IFERROR(AX281/AX269-1,0)</f>
        <v>6.9749543879005671E-2</v>
      </c>
      <c r="BK281" s="71">
        <f t="shared" ref="BK281:BK290" si="1341">IFERROR(AY281/AY269-1,0)</f>
        <v>2.5008300864506117E-2</v>
      </c>
      <c r="BL281" s="290">
        <f t="shared" si="1270"/>
        <v>1970.9298081280003</v>
      </c>
      <c r="BM281" s="14">
        <f>SUMIFS($BL$3:$BL281,$D$3:$D281,D281)</f>
        <v>5788.0435497310009</v>
      </c>
      <c r="BN281" s="78">
        <f t="shared" ref="BN281:BN290" si="1342">SUM(BL270:BL281)</f>
        <v>24392.666906829996</v>
      </c>
      <c r="BO281" s="71">
        <f t="shared" ref="BO281:BO290" si="1343">IFERROR(BL281/BL269-1,0)</f>
        <v>9.9956705277112423E-2</v>
      </c>
      <c r="BP281" s="71">
        <f t="shared" ref="BP281:BP290" si="1344">IFERROR(BM281/BM269-1,0)</f>
        <v>9.3209449187896087E-2</v>
      </c>
      <c r="BQ281" s="71">
        <f t="shared" ref="BQ281:BQ290" si="1345">IFERROR(BN281/BN269-1,0)</f>
        <v>9.070131413873872E-2</v>
      </c>
      <c r="BR281" s="80">
        <v>1373.325750552</v>
      </c>
      <c r="BS281" s="290">
        <f t="shared" si="1274"/>
        <v>597.60405757600029</v>
      </c>
      <c r="BT281" s="290">
        <f t="shared" si="1275"/>
        <v>687.32663777699997</v>
      </c>
      <c r="BU281" s="290">
        <f t="shared" si="1276"/>
        <v>680.50252273400008</v>
      </c>
      <c r="BV281" s="290">
        <f t="shared" si="1277"/>
        <v>104.62232675161125</v>
      </c>
      <c r="BW281" s="290">
        <f t="shared" si="1278"/>
        <v>0.16962320748923312</v>
      </c>
      <c r="BX281" s="77">
        <f t="shared" ref="BX281:BX290" si="1346">SUM(BU270:BU281)</f>
        <v>7032.02141828</v>
      </c>
      <c r="BY281" s="290">
        <f t="shared" si="1279"/>
        <v>553.69847455499996</v>
      </c>
      <c r="BZ281" s="290">
        <f t="shared" si="1280"/>
        <v>980.20582827800013</v>
      </c>
      <c r="CA281" s="290">
        <f t="shared" si="1281"/>
        <v>163.027952148</v>
      </c>
      <c r="CB281" s="289">
        <f t="shared" si="1282"/>
        <v>-757.02737264900043</v>
      </c>
      <c r="CC281" s="76">
        <f>SUMIFS($CB$3:$CB281,$D$3:$D281,D281)</f>
        <v>-2129.7301267389994</v>
      </c>
      <c r="CD281" s="76">
        <f t="shared" ref="CD281:CD290" si="1347">SUM(CB270:CB281)</f>
        <v>-2725.7501727329986</v>
      </c>
      <c r="CE281" s="73">
        <f t="shared" ref="CE281:CE290" si="1348">IFERROR(CB281/CB269-1,0)</f>
        <v>-0.23702847468861044</v>
      </c>
      <c r="CF281" s="73">
        <f t="shared" ref="CF281:CF290" si="1349">IFERROR(CC281/CC269-1,0)</f>
        <v>0.98269368496402376</v>
      </c>
      <c r="CG281" s="73">
        <f t="shared" ref="CG281:CG290" si="1350">IFERROR(CD281/CD269-1,0)</f>
        <v>0.3581060582511868</v>
      </c>
      <c r="CH281" s="293">
        <f t="shared" si="1286"/>
        <v>-116.38746734250763</v>
      </c>
      <c r="CI281" s="293">
        <f t="shared" si="1287"/>
        <v>-0.18869792075122699</v>
      </c>
      <c r="CJ281" s="14">
        <f t="shared" ref="CJ281:CJ290" si="1351">SUM(CH270:CH281)</f>
        <v>-464.25475131094356</v>
      </c>
      <c r="CK281" s="264">
        <f t="shared" si="1225"/>
        <v>-0.67942508905882404</v>
      </c>
      <c r="CL281" s="291">
        <f t="shared" si="1288"/>
        <v>-76.524849915000345</v>
      </c>
      <c r="CM281" s="291">
        <f t="shared" si="1289"/>
        <v>-1.9074713261993885E-2</v>
      </c>
      <c r="CN281" s="289">
        <f t="shared" si="1290"/>
        <v>382.35169162</v>
      </c>
      <c r="CO281" s="40">
        <f>SUMIFS($CN$3:$CN281,$D$3:$D281,D281)</f>
        <v>1076.083427776</v>
      </c>
      <c r="CP281" s="76">
        <f t="shared" ref="CP281:CP290" si="1352">SUM(CN270:CN281)</f>
        <v>5085.6608418589994</v>
      </c>
      <c r="CQ281" s="73">
        <f t="shared" ref="CQ281:CQ290" si="1353">IFERROR(CN281/CN269-1,0)</f>
        <v>-0.17964426365002606</v>
      </c>
      <c r="CR281" s="73">
        <f t="shared" ref="CR281:CR290" si="1354">IFERROR(CO281/CO269-1,0)</f>
        <v>-0.386484108559627</v>
      </c>
      <c r="CS281" s="73">
        <f t="shared" ref="CS281:CS290" si="1355">IFERROR(CP281/CP269-1,0)</f>
        <v>-0.31475425145307878</v>
      </c>
      <c r="CT281" s="289">
        <f t="shared" si="1294"/>
        <v>58.783799145937074</v>
      </c>
      <c r="CU281" s="289">
        <f t="shared" si="1295"/>
        <v>9.5305628054034155E-2</v>
      </c>
      <c r="CV281" s="289">
        <f t="shared" si="1296"/>
        <v>0.26822637161144197</v>
      </c>
      <c r="CW281" s="40">
        <f t="shared" ref="CW281:CW290" si="1356">SUM(CT270:CT281)</f>
        <v>708.9282971798541</v>
      </c>
      <c r="CX281" s="267">
        <f t="shared" si="1227"/>
        <v>1.2676604059199272</v>
      </c>
      <c r="CY281" s="80">
        <v>270.03513709700002</v>
      </c>
      <c r="CZ281" s="290">
        <f t="shared" si="1297"/>
        <v>41.515943591617976</v>
      </c>
      <c r="DA281" s="67">
        <f t="shared" ref="DA281:DA290" si="1357">SUM(CZ270:CZ281)</f>
        <v>429.21368127413274</v>
      </c>
      <c r="DB281" s="80">
        <v>0</v>
      </c>
      <c r="DC281" s="290">
        <f t="shared" si="1298"/>
        <v>0</v>
      </c>
      <c r="DD281" s="290">
        <f t="shared" si="1299"/>
        <v>112.31655452299998</v>
      </c>
      <c r="DE281" s="290">
        <f t="shared" si="1300"/>
        <v>17.267855554319102</v>
      </c>
      <c r="DF281" s="291">
        <f t="shared" si="1301"/>
        <v>5418.0429152400002</v>
      </c>
      <c r="DG281" s="291">
        <f t="shared" si="1302"/>
        <v>1.3505105225841458</v>
      </c>
      <c r="DH281" s="289">
        <f t="shared" si="1303"/>
        <v>-1139.3790642690005</v>
      </c>
      <c r="DI281" s="76">
        <f>SUMIFS($DH$3:$DH281,$D$3:$D281,D281)</f>
        <v>-3205.8135545149994</v>
      </c>
      <c r="DJ281" s="76">
        <f t="shared" ref="DJ281:DJ290" si="1358">SUM(DH270:DH281)</f>
        <v>-7811.4110145919985</v>
      </c>
      <c r="DK281" s="289">
        <f t="shared" si="1304"/>
        <v>-175.1712664884447</v>
      </c>
      <c r="DL281" s="76">
        <f t="shared" ref="DL281:DL290" si="1359">SUM(DK270:DK281)</f>
        <v>-1173.1830484907973</v>
      </c>
      <c r="DM281" s="73">
        <f t="shared" ref="DM281:DM290" si="1360">IFERROR(DH281/DH269-1,0)</f>
        <v>-0.21868804760299709</v>
      </c>
      <c r="DN281" s="73">
        <f t="shared" ref="DN281:DN290" si="1361">IFERROR(DI281/DI269-1,0)</f>
        <v>0.13354864764581209</v>
      </c>
      <c r="DO281" s="73">
        <f t="shared" ref="DO281:DO290" si="1362">IFERROR(DJ281/DJ269-1,0)</f>
        <v>-0.17152680678381305</v>
      </c>
      <c r="DP281" s="290">
        <f t="shared" si="1308"/>
        <v>-0.28400354880526119</v>
      </c>
      <c r="DQ281" s="264">
        <f t="shared" si="1228"/>
        <v>-1.9470854949787515</v>
      </c>
      <c r="DR281" s="291">
        <f t="shared" si="1309"/>
        <v>-458.87654153500046</v>
      </c>
      <c r="DS281" s="82">
        <f t="shared" ref="DS281:DS290" si="1363">SUM(DR270:DR281)</f>
        <v>-779.3895963119993</v>
      </c>
      <c r="DT281" s="291">
        <f t="shared" si="1310"/>
        <v>-0.11438034131602806</v>
      </c>
      <c r="DU281" s="264">
        <f t="shared" si="1229"/>
        <v>-0.19427196636838365</v>
      </c>
      <c r="DV281" s="250">
        <v>2117.6629463150002</v>
      </c>
      <c r="DW281" s="250">
        <v>2287.8393179200002</v>
      </c>
      <c r="DX281" s="295">
        <v>140.80000000000001</v>
      </c>
      <c r="DY281" s="296">
        <f t="shared" si="1311"/>
        <v>3038.8237577919031</v>
      </c>
      <c r="DZ281" s="218">
        <f t="shared" ref="DZ281:DZ290" si="1364">SUM(DY270:DY281)</f>
        <v>38119.70063157913</v>
      </c>
      <c r="EA281" s="71">
        <f t="shared" ref="EA281:EA290" si="1365">DZ281/DZ269-1</f>
        <v>-2.2942009429309684E-2</v>
      </c>
      <c r="EB281" s="297">
        <f t="shared" si="1314"/>
        <v>2427.6576572294034</v>
      </c>
      <c r="EC281" s="219">
        <f t="shared" ref="EC281:EC290" si="1366">SUM(EB270:EB281)</f>
        <v>30012.197798178222</v>
      </c>
      <c r="ED281" s="71">
        <f t="shared" ref="ED281:ED290" si="1367">EC281/EC269-1</f>
        <v>2.8863348284574597E-2</v>
      </c>
      <c r="EE281" s="297">
        <f t="shared" si="1317"/>
        <v>3576.4852440482955</v>
      </c>
      <c r="EF281" s="219">
        <f t="shared" ref="EF281:EF290" si="1368">SUM(EE270:EE281)</f>
        <v>40065.589180579591</v>
      </c>
      <c r="EG281" s="71">
        <f t="shared" ref="EG281:EG290" si="1369">EF281/EF269-1</f>
        <v>-1.0259496799256418E-2</v>
      </c>
      <c r="EH281" s="297">
        <f t="shared" si="1318"/>
        <v>271.55659916193179</v>
      </c>
      <c r="EI281" s="219">
        <f t="shared" ref="EI281:EI290" si="1370">SUM(EH270:EH281)</f>
        <v>3652.2296046753877</v>
      </c>
      <c r="EJ281" s="74">
        <f t="shared" ref="EJ281:EJ290" si="1371">EI281/EI269-1</f>
        <v>-0.33845239310524189</v>
      </c>
    </row>
    <row r="282" spans="1:140">
      <c r="A282" s="192">
        <v>46113</v>
      </c>
      <c r="B282" s="298">
        <f t="shared" si="1230"/>
        <v>4</v>
      </c>
      <c r="C282" s="287" t="str">
        <f t="shared" si="1231"/>
        <v>Abril</v>
      </c>
      <c r="D282" s="287">
        <f t="shared" si="1232"/>
        <v>2026</v>
      </c>
      <c r="E282" s="288">
        <f t="shared" si="1233"/>
        <v>401184.79824006109</v>
      </c>
      <c r="F282" s="288">
        <f t="shared" si="1234"/>
        <v>6348.2309999999998</v>
      </c>
      <c r="G282" s="289">
        <f t="shared" si="1235"/>
        <v>5671.4023235040004</v>
      </c>
      <c r="H282" s="290">
        <f t="shared" si="1236"/>
        <v>1.4136633163528656</v>
      </c>
      <c r="I282" s="14">
        <f>SUMIFS($G$3:$G282,$D$3:$D282,D282)</f>
        <v>17532.507361029002</v>
      </c>
      <c r="J282" s="14">
        <f t="shared" si="1006"/>
        <v>53546.965397928005</v>
      </c>
      <c r="K282" s="14">
        <f t="shared" si="1219"/>
        <v>13.347206981129567</v>
      </c>
      <c r="L282" s="71">
        <f t="shared" si="1321"/>
        <v>1.9003978758070694E-2</v>
      </c>
      <c r="M282" s="71">
        <f t="shared" si="1322"/>
        <v>9.0426667639721403E-2</v>
      </c>
      <c r="N282" s="71">
        <f t="shared" si="1323"/>
        <v>2.2786138263015454E-2</v>
      </c>
      <c r="O282" s="290">
        <f t="shared" si="1240"/>
        <v>4748.5826266710001</v>
      </c>
      <c r="P282" s="290">
        <f t="shared" si="1241"/>
        <v>1.1836397210219169</v>
      </c>
      <c r="Q282" s="14">
        <f>SUMIFS($O$3:$O282,$D$3:$D282,D282)</f>
        <v>13979.138291465002</v>
      </c>
      <c r="R282" s="78">
        <f t="shared" si="1324"/>
        <v>42201.304329466002</v>
      </c>
      <c r="S282" s="71">
        <f t="shared" si="1325"/>
        <v>9.5577353232275453E-2</v>
      </c>
      <c r="T282" s="71">
        <f t="shared" si="1326"/>
        <v>5.2717493818012828E-2</v>
      </c>
      <c r="U282" s="71">
        <f t="shared" si="1327"/>
        <v>6.9107686900089282E-2</v>
      </c>
      <c r="V282" s="80"/>
      <c r="W282" s="78">
        <f t="shared" si="1328"/>
        <v>22428.690744256</v>
      </c>
      <c r="X282" s="182">
        <f t="shared" si="1329"/>
        <v>-4.8611162367277472E-2</v>
      </c>
      <c r="Y282" s="182">
        <f t="shared" si="1330"/>
        <v>-1</v>
      </c>
      <c r="Z282" s="80"/>
      <c r="AA282" s="78">
        <f t="shared" si="1331"/>
        <v>14987.542995783999</v>
      </c>
      <c r="AB282" s="182">
        <f t="shared" si="1332"/>
        <v>-5.5361527761650042E-2</v>
      </c>
      <c r="AC282" s="71">
        <f t="shared" si="1333"/>
        <v>-1</v>
      </c>
      <c r="AD282" s="80"/>
      <c r="AE282" s="80"/>
      <c r="AF282" s="71">
        <f t="shared" si="1334"/>
        <v>-1</v>
      </c>
      <c r="AG282" s="71">
        <f t="shared" si="1335"/>
        <v>-1</v>
      </c>
      <c r="AH282" s="290">
        <f t="shared" si="1251"/>
        <v>367.31267050600002</v>
      </c>
      <c r="AI282" s="290">
        <f t="shared" si="1252"/>
        <v>9.1556976265637899E-2</v>
      </c>
      <c r="AJ282" s="290">
        <f t="shared" si="1253"/>
        <v>134.69156747</v>
      </c>
      <c r="AK282" s="290">
        <f t="shared" si="1254"/>
        <v>3.3573447463830175E-2</v>
      </c>
      <c r="AL282" s="290">
        <f t="shared" si="1255"/>
        <v>420.81545885699995</v>
      </c>
      <c r="AM282" s="290">
        <f t="shared" si="1256"/>
        <v>66.288617861731865</v>
      </c>
      <c r="AN282" s="80">
        <v>188.721597852</v>
      </c>
      <c r="AO282" s="290">
        <f t="shared" si="1257"/>
        <v>29.728218436285637</v>
      </c>
      <c r="AP282" s="81">
        <f>SUMIFS($AO$3:$AO282,$D$3:$D282,D282)</f>
        <v>131.62354584674432</v>
      </c>
      <c r="AQ282" s="80">
        <v>0</v>
      </c>
      <c r="AR282" s="290">
        <f t="shared" si="1258"/>
        <v>0</v>
      </c>
      <c r="AS282" s="81">
        <f>SUMIFS($AR$3:$AR282,$D$3:$D282,D282)</f>
        <v>11.058485329475747</v>
      </c>
      <c r="AT282" s="290">
        <f t="shared" si="1259"/>
        <v>232.09386100499995</v>
      </c>
      <c r="AU282" s="292">
        <f t="shared" si="1260"/>
        <v>188.721597852</v>
      </c>
      <c r="AV282" s="289">
        <f t="shared" si="1261"/>
        <v>4916.7018178280005</v>
      </c>
      <c r="AW282" s="290">
        <f t="shared" si="1262"/>
        <v>1.2255453943910264</v>
      </c>
      <c r="AX282" s="77">
        <f>SUMIFS($AV$3:$AV282,$D$3:$D282,D282)</f>
        <v>18907.536982092002</v>
      </c>
      <c r="AY282" s="78">
        <f t="shared" si="1336"/>
        <v>56700.54184014599</v>
      </c>
      <c r="AZ282" s="67">
        <f t="shared" si="1220"/>
        <v>14.133272768281092</v>
      </c>
      <c r="BA282" s="262">
        <f t="shared" si="1263"/>
        <v>4658.3537355060007</v>
      </c>
      <c r="BB282" s="262">
        <f t="shared" si="1264"/>
        <v>1.1611491153058431</v>
      </c>
      <c r="BC282" s="263">
        <f t="shared" si="1337"/>
        <v>54067.58331111</v>
      </c>
      <c r="BD282" s="262">
        <f t="shared" si="1222"/>
        <v>13.476977080960337</v>
      </c>
      <c r="BE282" s="260">
        <f t="shared" si="1265"/>
        <v>4311.468552149001</v>
      </c>
      <c r="BF282" s="260">
        <f t="shared" si="1266"/>
        <v>1.0746839289680918</v>
      </c>
      <c r="BG282" s="260">
        <f t="shared" si="1338"/>
        <v>47137.291758111001</v>
      </c>
      <c r="BH282" s="260">
        <f t="shared" si="1224"/>
        <v>11.749520910287577</v>
      </c>
      <c r="BI282" s="71">
        <f t="shared" si="1339"/>
        <v>0.22349881179667541</v>
      </c>
      <c r="BJ282" s="71">
        <f t="shared" si="1340"/>
        <v>0.10588713695484597</v>
      </c>
      <c r="BK282" s="71">
        <f t="shared" si="1341"/>
        <v>4.4168191575463034E-2</v>
      </c>
      <c r="BL282" s="290">
        <f t="shared" si="1270"/>
        <v>1966.4280428890002</v>
      </c>
      <c r="BM282" s="14">
        <f>SUMIFS($BL$3:$BL282,$D$3:$D282,D282)</f>
        <v>7754.4715926200006</v>
      </c>
      <c r="BN282" s="78">
        <f t="shared" si="1342"/>
        <v>24525.793936714999</v>
      </c>
      <c r="BO282" s="71">
        <f t="shared" si="1343"/>
        <v>7.2616023741164826E-2</v>
      </c>
      <c r="BP282" s="71">
        <f t="shared" si="1344"/>
        <v>8.7912763126665627E-2</v>
      </c>
      <c r="BQ282" s="71">
        <f t="shared" si="1345"/>
        <v>8.9722125449603674E-2</v>
      </c>
      <c r="BR282" s="80">
        <v>1375.1762190330001</v>
      </c>
      <c r="BS282" s="290">
        <f t="shared" si="1274"/>
        <v>591.2518238560001</v>
      </c>
      <c r="BT282" s="290">
        <f t="shared" si="1275"/>
        <v>865.07526761300005</v>
      </c>
      <c r="BU282" s="290">
        <f t="shared" si="1276"/>
        <v>346.88518335700002</v>
      </c>
      <c r="BV282" s="290">
        <f t="shared" si="1277"/>
        <v>54.642810470664976</v>
      </c>
      <c r="BW282" s="290">
        <f t="shared" si="1278"/>
        <v>8.6465186337751201E-2</v>
      </c>
      <c r="BX282" s="77">
        <f t="shared" si="1346"/>
        <v>6930.2915529990005</v>
      </c>
      <c r="BY282" s="290">
        <f t="shared" si="1279"/>
        <v>558.59458449900012</v>
      </c>
      <c r="BZ282" s="290">
        <f t="shared" si="1280"/>
        <v>996.79226698499997</v>
      </c>
      <c r="CA282" s="290">
        <f t="shared" si="1281"/>
        <v>182.92647248499998</v>
      </c>
      <c r="CB282" s="289">
        <f t="shared" si="1282"/>
        <v>754.70050567599992</v>
      </c>
      <c r="CC282" s="76">
        <f>SUMIFS($CB$3:$CB282,$D$3:$D282,D282)</f>
        <v>-1375.0296210629995</v>
      </c>
      <c r="CD282" s="76">
        <f t="shared" si="1347"/>
        <v>-3153.5764422179973</v>
      </c>
      <c r="CE282" s="73">
        <f t="shared" si="1348"/>
        <v>-0.36178992177724767</v>
      </c>
      <c r="CF282" s="73">
        <f t="shared" si="1349"/>
        <v>-13.688657006572745</v>
      </c>
      <c r="CG282" s="73">
        <f t="shared" si="1350"/>
        <v>0.61879919756312152</v>
      </c>
      <c r="CH282" s="293">
        <f t="shared" si="1286"/>
        <v>118.88359224420157</v>
      </c>
      <c r="CI282" s="293">
        <f t="shared" si="1287"/>
        <v>0.18811792196183913</v>
      </c>
      <c r="CJ282" s="14">
        <f t="shared" si="1351"/>
        <v>-493.07621332382513</v>
      </c>
      <c r="CK282" s="264">
        <f t="shared" si="1225"/>
        <v>-0.78606578715152597</v>
      </c>
      <c r="CL282" s="291">
        <f t="shared" si="1288"/>
        <v>1101.5856890329999</v>
      </c>
      <c r="CM282" s="291">
        <f t="shared" si="1289"/>
        <v>0.27458310829959032</v>
      </c>
      <c r="CN282" s="289">
        <f t="shared" si="1290"/>
        <v>728.28405998299991</v>
      </c>
      <c r="CO282" s="40">
        <f>SUMIFS($CN$3:$CN282,$D$3:$D282,D282)</f>
        <v>1804.3674877589999</v>
      </c>
      <c r="CP282" s="76">
        <f t="shared" si="1352"/>
        <v>5495.1838354409992</v>
      </c>
      <c r="CQ282" s="73">
        <f t="shared" si="1353"/>
        <v>1.2847334155508872</v>
      </c>
      <c r="CR282" s="73">
        <f t="shared" si="1354"/>
        <v>-0.12946996895125318</v>
      </c>
      <c r="CS282" s="73">
        <f t="shared" si="1355"/>
        <v>-0.22901459563957183</v>
      </c>
      <c r="CT282" s="289">
        <f t="shared" si="1294"/>
        <v>114.72236280989144</v>
      </c>
      <c r="CU282" s="289">
        <f t="shared" si="1295"/>
        <v>0.18153331411805115</v>
      </c>
      <c r="CV282" s="289">
        <f t="shared" si="1296"/>
        <v>0.44975968572949315</v>
      </c>
      <c r="CW282" s="40">
        <f t="shared" si="1356"/>
        <v>783.8353918733892</v>
      </c>
      <c r="CX282" s="267">
        <f t="shared" si="1227"/>
        <v>1.36973879856554</v>
      </c>
      <c r="CY282" s="80">
        <v>575.00835323199999</v>
      </c>
      <c r="CZ282" s="290">
        <f t="shared" si="1297"/>
        <v>90.577729958471906</v>
      </c>
      <c r="DA282" s="67">
        <f t="shared" si="1357"/>
        <v>489.41741645162745</v>
      </c>
      <c r="DB282" s="80">
        <v>0</v>
      </c>
      <c r="DC282" s="290">
        <f t="shared" si="1298"/>
        <v>0</v>
      </c>
      <c r="DD282" s="290">
        <f t="shared" si="1299"/>
        <v>153.27570675099992</v>
      </c>
      <c r="DE282" s="290">
        <f t="shared" si="1300"/>
        <v>24.144632851419537</v>
      </c>
      <c r="DF282" s="291">
        <f t="shared" si="1301"/>
        <v>5644.9858778110001</v>
      </c>
      <c r="DG282" s="291">
        <f t="shared" si="1302"/>
        <v>1.4070787085090777</v>
      </c>
      <c r="DH282" s="289">
        <f t="shared" si="1303"/>
        <v>26.416445693000014</v>
      </c>
      <c r="DI282" s="76">
        <f>SUMIFS($DH$3:$DH282,$D$3:$D282,D282)</f>
        <v>-3179.3971088219996</v>
      </c>
      <c r="DJ282" s="76">
        <f t="shared" si="1358"/>
        <v>-8648.7602776589974</v>
      </c>
      <c r="DK282" s="289">
        <f t="shared" si="1304"/>
        <v>4.1612294343101279</v>
      </c>
      <c r="DL282" s="76">
        <f t="shared" si="1359"/>
        <v>-1276.9116051972142</v>
      </c>
      <c r="DM282" s="73">
        <f t="shared" si="1360"/>
        <v>-0.96941711690439436</v>
      </c>
      <c r="DN282" s="73">
        <f t="shared" si="1361"/>
        <v>0.61854423827973526</v>
      </c>
      <c r="DO282" s="73">
        <f t="shared" si="1362"/>
        <v>-4.7029170540266674E-2</v>
      </c>
      <c r="DP282" s="290">
        <f t="shared" si="1308"/>
        <v>6.5846078437879719E-3</v>
      </c>
      <c r="DQ282" s="264">
        <f t="shared" si="1228"/>
        <v>-2.1558045857170662</v>
      </c>
      <c r="DR282" s="291">
        <f t="shared" si="1309"/>
        <v>373.30162905000003</v>
      </c>
      <c r="DS282" s="82">
        <f t="shared" si="1363"/>
        <v>-1718.4687246599974</v>
      </c>
      <c r="DT282" s="291">
        <f t="shared" si="1310"/>
        <v>9.3049794181539164E-2</v>
      </c>
      <c r="DU282" s="264">
        <f t="shared" si="1229"/>
        <v>-0.42834841504430571</v>
      </c>
      <c r="DV282" s="250">
        <v>1931.978407244</v>
      </c>
      <c r="DW282" s="250">
        <v>2095.3313066579999</v>
      </c>
      <c r="DX282" s="295"/>
      <c r="DY282" s="296" t="e">
        <f t="shared" si="1311"/>
        <v>#DIV/0!</v>
      </c>
      <c r="DZ282" s="218" t="e">
        <f t="shared" si="1364"/>
        <v>#DIV/0!</v>
      </c>
      <c r="EA282" s="71" t="e">
        <f t="shared" si="1365"/>
        <v>#DIV/0!</v>
      </c>
      <c r="EB282" s="297" t="e">
        <f t="shared" si="1314"/>
        <v>#DIV/0!</v>
      </c>
      <c r="EC282" s="219" t="e">
        <f t="shared" si="1366"/>
        <v>#DIV/0!</v>
      </c>
      <c r="ED282" s="71" t="e">
        <f t="shared" si="1367"/>
        <v>#DIV/0!</v>
      </c>
      <c r="EE282" s="297" t="e">
        <f t="shared" si="1317"/>
        <v>#DIV/0!</v>
      </c>
      <c r="EF282" s="219" t="e">
        <f t="shared" si="1368"/>
        <v>#DIV/0!</v>
      </c>
      <c r="EG282" s="71" t="e">
        <f t="shared" si="1369"/>
        <v>#DIV/0!</v>
      </c>
      <c r="EH282" s="297" t="e">
        <f t="shared" si="1318"/>
        <v>#DIV/0!</v>
      </c>
      <c r="EI282" s="219" t="e">
        <f t="shared" si="1370"/>
        <v>#DIV/0!</v>
      </c>
      <c r="EJ282" s="74" t="e">
        <f t="shared" si="1371"/>
        <v>#DIV/0!</v>
      </c>
    </row>
    <row r="283" spans="1:140">
      <c r="A283" s="192">
        <v>46143</v>
      </c>
      <c r="B283" s="298">
        <f t="shared" si="1230"/>
        <v>5</v>
      </c>
      <c r="C283" s="287" t="str">
        <f t="shared" si="1231"/>
        <v>Mayo</v>
      </c>
      <c r="D283" s="287">
        <f t="shared" si="1232"/>
        <v>2026</v>
      </c>
      <c r="E283" s="288">
        <f t="shared" si="1233"/>
        <v>401184.79824006109</v>
      </c>
      <c r="F283" s="288">
        <f t="shared" si="1234"/>
        <v>0</v>
      </c>
      <c r="G283" s="289">
        <f t="shared" si="1235"/>
        <v>0</v>
      </c>
      <c r="H283" s="290">
        <f t="shared" si="1236"/>
        <v>0</v>
      </c>
      <c r="I283" s="14">
        <f>SUMIFS($G$3:$G283,$D$3:$D283,D283)</f>
        <v>17532.507361029002</v>
      </c>
      <c r="J283" s="293">
        <f t="shared" ref="J283:J290" si="1372">SUM(G272:G283)</f>
        <v>47982.108064630003</v>
      </c>
      <c r="K283" s="14">
        <f t="shared" si="1219"/>
        <v>11.960101248880935</v>
      </c>
      <c r="L283" s="71">
        <f t="shared" si="1321"/>
        <v>-0.23003046864779741</v>
      </c>
      <c r="M283" s="71">
        <f t="shared" si="1322"/>
        <v>-1</v>
      </c>
      <c r="N283" s="71">
        <f t="shared" si="1323"/>
        <v>-8.6365868281097047E-2</v>
      </c>
      <c r="O283" s="290">
        <f t="shared" si="1240"/>
        <v>0</v>
      </c>
      <c r="P283" s="290">
        <f t="shared" si="1241"/>
        <v>0</v>
      </c>
      <c r="Q283" s="14">
        <f>SUMIFS($O$3:$O283,$D$3:$D283,D283)</f>
        <v>13979.138291465002</v>
      </c>
      <c r="R283" s="290">
        <f t="shared" si="1324"/>
        <v>37569.525748189997</v>
      </c>
      <c r="S283" s="71">
        <f t="shared" si="1325"/>
        <v>-1</v>
      </c>
      <c r="T283" s="71">
        <f t="shared" si="1326"/>
        <v>-0.21951677907071609</v>
      </c>
      <c r="U283" s="71">
        <f t="shared" si="1327"/>
        <v>-5.4082644400827995E-2</v>
      </c>
      <c r="V283" s="80"/>
      <c r="W283" s="290">
        <f t="shared" si="1328"/>
        <v>19226.399946564001</v>
      </c>
      <c r="X283" s="182">
        <f t="shared" si="1329"/>
        <v>-0.1900452546014485</v>
      </c>
      <c r="Y283" s="182">
        <f t="shared" si="1330"/>
        <v>-1</v>
      </c>
      <c r="Z283" s="80"/>
      <c r="AA283" s="290">
        <f t="shared" si="1331"/>
        <v>13539.100894866999</v>
      </c>
      <c r="AB283" s="182">
        <f t="shared" si="1332"/>
        <v>-0.15385848733711427</v>
      </c>
      <c r="AC283" s="71">
        <f t="shared" si="1333"/>
        <v>-1</v>
      </c>
      <c r="AD283" s="80"/>
      <c r="AE283" s="80"/>
      <c r="AF283" s="71">
        <f t="shared" si="1334"/>
        <v>-1</v>
      </c>
      <c r="AG283" s="71">
        <f t="shared" si="1335"/>
        <v>-1</v>
      </c>
      <c r="AH283" s="290">
        <f t="shared" si="1251"/>
        <v>0</v>
      </c>
      <c r="AI283" s="290">
        <f t="shared" si="1252"/>
        <v>0</v>
      </c>
      <c r="AJ283" s="290">
        <f t="shared" si="1253"/>
        <v>0</v>
      </c>
      <c r="AK283" s="290">
        <f t="shared" si="1254"/>
        <v>0</v>
      </c>
      <c r="AL283" s="290">
        <f t="shared" si="1255"/>
        <v>0</v>
      </c>
      <c r="AM283" s="290" t="e">
        <f t="shared" si="1256"/>
        <v>#DIV/0!</v>
      </c>
      <c r="AN283" s="80"/>
      <c r="AO283" s="290" t="e">
        <f t="shared" si="1257"/>
        <v>#DIV/0!</v>
      </c>
      <c r="AP283" s="81" t="e">
        <f>SUMIFS($AO$3:$AO283,$D$3:$D283,D283)</f>
        <v>#DIV/0!</v>
      </c>
      <c r="AQ283" s="80"/>
      <c r="AR283" s="290" t="e">
        <f t="shared" si="1258"/>
        <v>#DIV/0!</v>
      </c>
      <c r="AS283" s="81" t="e">
        <f>SUMIFS($AR$3:$AR283,$D$3:$D283,D283)</f>
        <v>#DIV/0!</v>
      </c>
      <c r="AT283" s="290">
        <f t="shared" si="1259"/>
        <v>0</v>
      </c>
      <c r="AU283" s="292">
        <f t="shared" si="1260"/>
        <v>0</v>
      </c>
      <c r="AV283" s="289">
        <f t="shared" si="1261"/>
        <v>0</v>
      </c>
      <c r="AW283" s="290">
        <f t="shared" si="1262"/>
        <v>0</v>
      </c>
      <c r="AX283" s="77">
        <f>SUMIFS($AV$3:$AV283,$D$3:$D283,D283)</f>
        <v>18907.536982092002</v>
      </c>
      <c r="AY283" s="290">
        <f t="shared" si="1336"/>
        <v>52302.405337447992</v>
      </c>
      <c r="AZ283" s="14">
        <f t="shared" si="1220"/>
        <v>13.036985839665654</v>
      </c>
      <c r="BA283" s="262">
        <f t="shared" si="1263"/>
        <v>0</v>
      </c>
      <c r="BB283" s="262">
        <f t="shared" si="1264"/>
        <v>0</v>
      </c>
      <c r="BC283" s="262">
        <f t="shared" si="1337"/>
        <v>49927.933732932994</v>
      </c>
      <c r="BD283" s="262">
        <f t="shared" si="1222"/>
        <v>12.445121039470967</v>
      </c>
      <c r="BE283" s="260">
        <f t="shared" si="1265"/>
        <v>0</v>
      </c>
      <c r="BF283" s="260">
        <f t="shared" si="1266"/>
        <v>0</v>
      </c>
      <c r="BG283" s="260">
        <f t="shared" si="1338"/>
        <v>43671.685057987001</v>
      </c>
      <c r="BH283" s="260">
        <f t="shared" si="1224"/>
        <v>10.885677934350523</v>
      </c>
      <c r="BI283" s="71">
        <f t="shared" si="1339"/>
        <v>-1</v>
      </c>
      <c r="BJ283" s="71">
        <f t="shared" si="1340"/>
        <v>-0.12038752815914866</v>
      </c>
      <c r="BK283" s="71">
        <f t="shared" si="1341"/>
        <v>-3.9339604454360244E-2</v>
      </c>
      <c r="BL283" s="290">
        <f t="shared" si="1270"/>
        <v>0</v>
      </c>
      <c r="BM283" s="14">
        <f>SUMIFS($BL$3:$BL283,$D$3:$D283,D283)</f>
        <v>7754.4715926200006</v>
      </c>
      <c r="BN283" s="290">
        <f t="shared" si="1342"/>
        <v>22650.794454089999</v>
      </c>
      <c r="BO283" s="71">
        <f t="shared" si="1343"/>
        <v>-1</v>
      </c>
      <c r="BP283" s="71">
        <f t="shared" si="1344"/>
        <v>-0.13866410148642572</v>
      </c>
      <c r="BQ283" s="71">
        <f t="shared" si="1345"/>
        <v>-1.7790240866542018E-3</v>
      </c>
      <c r="BR283" s="80"/>
      <c r="BS283" s="290">
        <f t="shared" si="1274"/>
        <v>0</v>
      </c>
      <c r="BT283" s="290">
        <f t="shared" si="1275"/>
        <v>0</v>
      </c>
      <c r="BU283" s="290">
        <f t="shared" si="1276"/>
        <v>0</v>
      </c>
      <c r="BV283" s="290" t="e">
        <f t="shared" si="1277"/>
        <v>#DIV/0!</v>
      </c>
      <c r="BW283" s="290">
        <f t="shared" si="1278"/>
        <v>0</v>
      </c>
      <c r="BX283" s="77">
        <f t="shared" si="1346"/>
        <v>6256.2486749460004</v>
      </c>
      <c r="BY283" s="290">
        <f t="shared" si="1279"/>
        <v>0</v>
      </c>
      <c r="BZ283" s="290">
        <f t="shared" si="1280"/>
        <v>0</v>
      </c>
      <c r="CA283" s="290">
        <f t="shared" si="1281"/>
        <v>0</v>
      </c>
      <c r="CB283" s="289">
        <f t="shared" si="1282"/>
        <v>0</v>
      </c>
      <c r="CC283" s="76">
        <f>SUMIFS($CB$3:$CB283,$D$3:$D283,D283)</f>
        <v>-1375.0296210629995</v>
      </c>
      <c r="CD283" s="76">
        <f t="shared" si="1347"/>
        <v>-4320.2972728179984</v>
      </c>
      <c r="CE283" s="73">
        <f t="shared" si="1348"/>
        <v>-1</v>
      </c>
      <c r="CF283" s="73">
        <f t="shared" si="1349"/>
        <v>-2.0783804568002893</v>
      </c>
      <c r="CG283" s="73">
        <f t="shared" si="1350"/>
        <v>1.2427247786396638</v>
      </c>
      <c r="CH283" s="293" t="e">
        <f t="shared" si="1286"/>
        <v>#DIV/0!</v>
      </c>
      <c r="CI283" s="293">
        <f t="shared" si="1287"/>
        <v>0</v>
      </c>
      <c r="CJ283" s="14" t="e">
        <f t="shared" si="1351"/>
        <v>#DIV/0!</v>
      </c>
      <c r="CK283" s="266">
        <f t="shared" si="1225"/>
        <v>-1.0768845907847231</v>
      </c>
      <c r="CL283" s="291">
        <f t="shared" si="1288"/>
        <v>0</v>
      </c>
      <c r="CM283" s="291">
        <f t="shared" si="1289"/>
        <v>0</v>
      </c>
      <c r="CN283" s="289">
        <f t="shared" si="1290"/>
        <v>0</v>
      </c>
      <c r="CO283" s="40">
        <f>SUMIFS($CN$3:$CN283,$D$3:$D283,D283)</f>
        <v>1804.3674877589999</v>
      </c>
      <c r="CP283" s="76">
        <f t="shared" si="1352"/>
        <v>5097.6908072109991</v>
      </c>
      <c r="CQ283" s="73">
        <f t="shared" si="1353"/>
        <v>-1</v>
      </c>
      <c r="CR283" s="73">
        <f t="shared" si="1354"/>
        <v>-0.26955068866837029</v>
      </c>
      <c r="CS283" s="73">
        <f t="shared" si="1355"/>
        <v>-0.27351120839688692</v>
      </c>
      <c r="CT283" s="289" t="e">
        <f t="shared" si="1294"/>
        <v>#DIV/0!</v>
      </c>
      <c r="CU283" s="289">
        <f t="shared" si="1295"/>
        <v>0</v>
      </c>
      <c r="CV283" s="289">
        <f t="shared" si="1296"/>
        <v>0.44975968572949315</v>
      </c>
      <c r="CW283" s="40" t="e">
        <f t="shared" si="1356"/>
        <v>#DIV/0!</v>
      </c>
      <c r="CX283" s="268">
        <f t="shared" si="1227"/>
        <v>1.2706590153898707</v>
      </c>
      <c r="CY283" s="80"/>
      <c r="CZ283" s="290" t="e">
        <f t="shared" si="1297"/>
        <v>#DIV/0!</v>
      </c>
      <c r="DA283" s="67" t="e">
        <f t="shared" si="1357"/>
        <v>#DIV/0!</v>
      </c>
      <c r="DB283" s="80"/>
      <c r="DC283" s="290" t="e">
        <f t="shared" si="1298"/>
        <v>#DIV/0!</v>
      </c>
      <c r="DD283" s="290">
        <f t="shared" si="1299"/>
        <v>0</v>
      </c>
      <c r="DE283" s="290" t="e">
        <f t="shared" si="1300"/>
        <v>#DIV/0!</v>
      </c>
      <c r="DF283" s="291">
        <f t="shared" si="1301"/>
        <v>0</v>
      </c>
      <c r="DG283" s="291">
        <f t="shared" si="1302"/>
        <v>0</v>
      </c>
      <c r="DH283" s="289">
        <f t="shared" si="1303"/>
        <v>0</v>
      </c>
      <c r="DI283" s="76">
        <f>SUMIFS($DH$3:$DH283,$D$3:$D283,D283)</f>
        <v>-3179.3971088219996</v>
      </c>
      <c r="DJ283" s="76">
        <f t="shared" si="1358"/>
        <v>-9417.9880800289993</v>
      </c>
      <c r="DK283" s="289" t="e">
        <f t="shared" si="1304"/>
        <v>#DIV/0!</v>
      </c>
      <c r="DL283" s="76" t="e">
        <f t="shared" si="1359"/>
        <v>#DIV/0!</v>
      </c>
      <c r="DM283" s="73">
        <f t="shared" si="1360"/>
        <v>-1</v>
      </c>
      <c r="DN283" s="73">
        <f t="shared" si="1361"/>
        <v>1.6602979305253074</v>
      </c>
      <c r="DO283" s="73">
        <f t="shared" si="1362"/>
        <v>5.3083475626087839E-2</v>
      </c>
      <c r="DP283" s="290">
        <f t="shared" si="1308"/>
        <v>0</v>
      </c>
      <c r="DQ283" s="294">
        <f t="shared" si="1228"/>
        <v>-2.347543606174594</v>
      </c>
      <c r="DR283" s="291">
        <f t="shared" si="1309"/>
        <v>0</v>
      </c>
      <c r="DS283" s="82">
        <f t="shared" si="1363"/>
        <v>-3161.739405082998</v>
      </c>
      <c r="DT283" s="291">
        <f t="shared" si="1310"/>
        <v>0</v>
      </c>
      <c r="DU283" s="265">
        <f t="shared" si="1229"/>
        <v>-0.78810050105414897</v>
      </c>
      <c r="DV283" s="250"/>
      <c r="DW283" s="250"/>
      <c r="DX283" s="295"/>
      <c r="DY283" s="296" t="e">
        <f t="shared" si="1311"/>
        <v>#DIV/0!</v>
      </c>
      <c r="DZ283" s="218" t="e">
        <f t="shared" si="1364"/>
        <v>#DIV/0!</v>
      </c>
      <c r="EA283" s="71" t="e">
        <f t="shared" si="1365"/>
        <v>#DIV/0!</v>
      </c>
      <c r="EB283" s="297" t="e">
        <f t="shared" si="1314"/>
        <v>#DIV/0!</v>
      </c>
      <c r="EC283" s="219" t="e">
        <f t="shared" si="1366"/>
        <v>#DIV/0!</v>
      </c>
      <c r="ED283" s="71" t="e">
        <f t="shared" si="1367"/>
        <v>#DIV/0!</v>
      </c>
      <c r="EE283" s="297" t="e">
        <f t="shared" si="1317"/>
        <v>#DIV/0!</v>
      </c>
      <c r="EF283" s="219" t="e">
        <f t="shared" si="1368"/>
        <v>#DIV/0!</v>
      </c>
      <c r="EG283" s="71" t="e">
        <f t="shared" si="1369"/>
        <v>#DIV/0!</v>
      </c>
      <c r="EH283" s="297" t="e">
        <f t="shared" si="1318"/>
        <v>#DIV/0!</v>
      </c>
      <c r="EI283" s="219" t="e">
        <f t="shared" si="1370"/>
        <v>#DIV/0!</v>
      </c>
      <c r="EJ283" s="74" t="e">
        <f t="shared" si="1371"/>
        <v>#DIV/0!</v>
      </c>
    </row>
    <row r="284" spans="1:140">
      <c r="A284" s="192">
        <v>46174</v>
      </c>
      <c r="B284" s="298">
        <f t="shared" si="1230"/>
        <v>6</v>
      </c>
      <c r="C284" s="287" t="str">
        <f t="shared" si="1231"/>
        <v>Junio</v>
      </c>
      <c r="D284" s="287">
        <f t="shared" si="1232"/>
        <v>2026</v>
      </c>
      <c r="E284" s="288">
        <f t="shared" si="1233"/>
        <v>401184.79824006109</v>
      </c>
      <c r="F284" s="288">
        <f t="shared" si="1234"/>
        <v>0</v>
      </c>
      <c r="G284" s="289">
        <f t="shared" si="1235"/>
        <v>0</v>
      </c>
      <c r="H284" s="290">
        <f t="shared" si="1236"/>
        <v>0</v>
      </c>
      <c r="I284" s="14">
        <f>SUMIFS($G$3:$G284,$D$3:$D284,D284)</f>
        <v>17532.507361029002</v>
      </c>
      <c r="J284" s="293">
        <f t="shared" si="1372"/>
        <v>43968.383640377004</v>
      </c>
      <c r="K284" s="14">
        <f t="shared" si="1219"/>
        <v>10.959633523817418</v>
      </c>
      <c r="L284" s="71">
        <f t="shared" si="1321"/>
        <v>-0.34541398809094648</v>
      </c>
      <c r="M284" s="71">
        <f t="shared" si="1322"/>
        <v>-1</v>
      </c>
      <c r="N284" s="71">
        <f t="shared" si="1323"/>
        <v>-0.15664197448496497</v>
      </c>
      <c r="O284" s="290">
        <f t="shared" si="1240"/>
        <v>0</v>
      </c>
      <c r="P284" s="290">
        <f t="shared" si="1241"/>
        <v>0</v>
      </c>
      <c r="Q284" s="14">
        <f>SUMIFS($O$3:$O284,$D$3:$D284,D284)</f>
        <v>13979.138291465002</v>
      </c>
      <c r="R284" s="290">
        <f t="shared" si="1324"/>
        <v>34466.665686054002</v>
      </c>
      <c r="S284" s="71">
        <f t="shared" si="1325"/>
        <v>-1</v>
      </c>
      <c r="T284" s="71">
        <f t="shared" si="1326"/>
        <v>-0.33476188319056899</v>
      </c>
      <c r="U284" s="71">
        <f t="shared" si="1327"/>
        <v>-0.1418659536422332</v>
      </c>
      <c r="V284" s="80"/>
      <c r="W284" s="290">
        <f t="shared" si="1328"/>
        <v>17570.716818743997</v>
      </c>
      <c r="X284" s="182">
        <f t="shared" si="1329"/>
        <v>-0.26393561749535854</v>
      </c>
      <c r="Y284" s="182">
        <f t="shared" si="1330"/>
        <v>-1</v>
      </c>
      <c r="Z284" s="80"/>
      <c r="AA284" s="290">
        <f t="shared" si="1331"/>
        <v>12082.895411182999</v>
      </c>
      <c r="AB284" s="182">
        <f t="shared" si="1332"/>
        <v>-0.25819713854379733</v>
      </c>
      <c r="AC284" s="71">
        <f t="shared" si="1333"/>
        <v>-1</v>
      </c>
      <c r="AD284" s="80"/>
      <c r="AE284" s="80"/>
      <c r="AF284" s="71">
        <f t="shared" si="1334"/>
        <v>-1</v>
      </c>
      <c r="AG284" s="71">
        <f t="shared" si="1335"/>
        <v>-1</v>
      </c>
      <c r="AH284" s="290">
        <f t="shared" si="1251"/>
        <v>0</v>
      </c>
      <c r="AI284" s="290">
        <f t="shared" si="1252"/>
        <v>0</v>
      </c>
      <c r="AJ284" s="290">
        <f t="shared" si="1253"/>
        <v>0</v>
      </c>
      <c r="AK284" s="290">
        <f t="shared" si="1254"/>
        <v>0</v>
      </c>
      <c r="AL284" s="290">
        <f t="shared" si="1255"/>
        <v>0</v>
      </c>
      <c r="AM284" s="290" t="e">
        <f t="shared" si="1256"/>
        <v>#DIV/0!</v>
      </c>
      <c r="AN284" s="80"/>
      <c r="AO284" s="290" t="e">
        <f t="shared" si="1257"/>
        <v>#DIV/0!</v>
      </c>
      <c r="AP284" s="81" t="e">
        <f>SUMIFS($AO$3:$AO284,$D$3:$D284,D284)</f>
        <v>#DIV/0!</v>
      </c>
      <c r="AQ284" s="80"/>
      <c r="AR284" s="290" t="e">
        <f t="shared" si="1258"/>
        <v>#DIV/0!</v>
      </c>
      <c r="AS284" s="81" t="e">
        <f>SUMIFS($AR$3:$AR284,$D$3:$D284,D284)</f>
        <v>#DIV/0!</v>
      </c>
      <c r="AT284" s="290">
        <f t="shared" si="1259"/>
        <v>0</v>
      </c>
      <c r="AU284" s="292">
        <f t="shared" si="1260"/>
        <v>0</v>
      </c>
      <c r="AV284" s="289">
        <f t="shared" si="1261"/>
        <v>0</v>
      </c>
      <c r="AW284" s="290">
        <f t="shared" si="1262"/>
        <v>0</v>
      </c>
      <c r="AX284" s="77">
        <f>SUMIFS($AV$3:$AV284,$D$3:$D284,D284)</f>
        <v>18907.536982092002</v>
      </c>
      <c r="AY284" s="290">
        <f t="shared" si="1336"/>
        <v>48168.431994618993</v>
      </c>
      <c r="AZ284" s="14">
        <f t="shared" si="1220"/>
        <v>12.006544666180483</v>
      </c>
      <c r="BA284" s="262">
        <f t="shared" si="1263"/>
        <v>0</v>
      </c>
      <c r="BB284" s="262">
        <f t="shared" si="1264"/>
        <v>0</v>
      </c>
      <c r="BC284" s="262">
        <f t="shared" si="1337"/>
        <v>46022.70550049701</v>
      </c>
      <c r="BD284" s="262">
        <f t="shared" si="1222"/>
        <v>11.471697258318828</v>
      </c>
      <c r="BE284" s="260">
        <f t="shared" si="1265"/>
        <v>0</v>
      </c>
      <c r="BF284" s="260">
        <f t="shared" si="1266"/>
        <v>0</v>
      </c>
      <c r="BG284" s="260">
        <f t="shared" si="1338"/>
        <v>40197.253213749005</v>
      </c>
      <c r="BH284" s="260">
        <f t="shared" si="1224"/>
        <v>10.019635188094979</v>
      </c>
      <c r="BI284" s="71">
        <f t="shared" si="1339"/>
        <v>-1</v>
      </c>
      <c r="BJ284" s="71">
        <f t="shared" si="1340"/>
        <v>-0.26226802455366915</v>
      </c>
      <c r="BK284" s="71">
        <f t="shared" si="1341"/>
        <v>-0.11831765465919308</v>
      </c>
      <c r="BL284" s="290">
        <f t="shared" si="1270"/>
        <v>0</v>
      </c>
      <c r="BM284" s="14">
        <f>SUMIFS($BL$3:$BL284,$D$3:$D284,D284)</f>
        <v>7754.4715926200006</v>
      </c>
      <c r="BN284" s="290">
        <f t="shared" si="1342"/>
        <v>20789.137724168999</v>
      </c>
      <c r="BO284" s="71">
        <f t="shared" si="1343"/>
        <v>-1</v>
      </c>
      <c r="BP284" s="71">
        <f t="shared" si="1344"/>
        <v>-0.28625597029337113</v>
      </c>
      <c r="BQ284" s="71">
        <f t="shared" si="1345"/>
        <v>-9.0639520638496562E-2</v>
      </c>
      <c r="BR284" s="80"/>
      <c r="BS284" s="290">
        <f t="shared" si="1274"/>
        <v>0</v>
      </c>
      <c r="BT284" s="290">
        <f t="shared" si="1275"/>
        <v>0</v>
      </c>
      <c r="BU284" s="290">
        <f t="shared" si="1276"/>
        <v>0</v>
      </c>
      <c r="BV284" s="290" t="e">
        <f t="shared" si="1277"/>
        <v>#DIV/0!</v>
      </c>
      <c r="BW284" s="290">
        <f t="shared" si="1278"/>
        <v>0</v>
      </c>
      <c r="BX284" s="77">
        <f t="shared" si="1346"/>
        <v>5825.452286748</v>
      </c>
      <c r="BY284" s="290">
        <f t="shared" si="1279"/>
        <v>0</v>
      </c>
      <c r="BZ284" s="290">
        <f t="shared" si="1280"/>
        <v>0</v>
      </c>
      <c r="CA284" s="290">
        <f t="shared" si="1281"/>
        <v>0</v>
      </c>
      <c r="CB284" s="289">
        <f t="shared" si="1282"/>
        <v>0</v>
      </c>
      <c r="CC284" s="76">
        <f>SUMIFS($CB$3:$CB284,$D$3:$D284,D284)</f>
        <v>-1375.0296210629995</v>
      </c>
      <c r="CD284" s="76">
        <f t="shared" si="1347"/>
        <v>-4200.0483542419997</v>
      </c>
      <c r="CE284" s="73">
        <f t="shared" si="1348"/>
        <v>-1</v>
      </c>
      <c r="CF284" s="73">
        <f t="shared" si="1349"/>
        <v>-2.1906680674241041</v>
      </c>
      <c r="CG284" s="73">
        <f t="shared" si="1350"/>
        <v>0.68169169718520495</v>
      </c>
      <c r="CH284" s="293" t="e">
        <f t="shared" si="1286"/>
        <v>#DIV/0!</v>
      </c>
      <c r="CI284" s="293">
        <f t="shared" si="1287"/>
        <v>0</v>
      </c>
      <c r="CJ284" s="14" t="e">
        <f t="shared" si="1351"/>
        <v>#DIV/0!</v>
      </c>
      <c r="CK284" s="266">
        <f t="shared" si="1225"/>
        <v>-1.0469111423630697</v>
      </c>
      <c r="CL284" s="291">
        <f t="shared" si="1288"/>
        <v>0</v>
      </c>
      <c r="CM284" s="291">
        <f t="shared" si="1289"/>
        <v>0</v>
      </c>
      <c r="CN284" s="289">
        <f t="shared" si="1290"/>
        <v>0</v>
      </c>
      <c r="CO284" s="40">
        <f>SUMIFS($CN$3:$CN284,$D$3:$D284,D284)</f>
        <v>1804.3674877589999</v>
      </c>
      <c r="CP284" s="76">
        <f t="shared" si="1352"/>
        <v>4670.3704022279999</v>
      </c>
      <c r="CQ284" s="73">
        <f t="shared" si="1353"/>
        <v>-1</v>
      </c>
      <c r="CR284" s="73">
        <f t="shared" si="1354"/>
        <v>-0.37727527429237817</v>
      </c>
      <c r="CS284" s="73">
        <f t="shared" si="1355"/>
        <v>-0.32454573639745188</v>
      </c>
      <c r="CT284" s="289" t="e">
        <f t="shared" si="1294"/>
        <v>#DIV/0!</v>
      </c>
      <c r="CU284" s="289">
        <f t="shared" si="1295"/>
        <v>0</v>
      </c>
      <c r="CV284" s="289">
        <f t="shared" si="1296"/>
        <v>0.44975968572949315</v>
      </c>
      <c r="CW284" s="40" t="e">
        <f t="shared" si="1356"/>
        <v>#DIV/0!</v>
      </c>
      <c r="CX284" s="268">
        <f t="shared" si="1227"/>
        <v>1.1641444099368248</v>
      </c>
      <c r="CY284" s="80"/>
      <c r="CZ284" s="290" t="e">
        <f t="shared" si="1297"/>
        <v>#DIV/0!</v>
      </c>
      <c r="DA284" s="67" t="e">
        <f t="shared" si="1357"/>
        <v>#DIV/0!</v>
      </c>
      <c r="DB284" s="80"/>
      <c r="DC284" s="290" t="e">
        <f t="shared" si="1298"/>
        <v>#DIV/0!</v>
      </c>
      <c r="DD284" s="290">
        <f t="shared" si="1299"/>
        <v>0</v>
      </c>
      <c r="DE284" s="290" t="e">
        <f t="shared" si="1300"/>
        <v>#DIV/0!</v>
      </c>
      <c r="DF284" s="291">
        <f t="shared" si="1301"/>
        <v>0</v>
      </c>
      <c r="DG284" s="291">
        <f t="shared" si="1302"/>
        <v>0</v>
      </c>
      <c r="DH284" s="289">
        <f t="shared" si="1303"/>
        <v>0</v>
      </c>
      <c r="DI284" s="76">
        <f>SUMIFS($DH$3:$DH284,$D$3:$D284,D284)</f>
        <v>-3179.3971088219996</v>
      </c>
      <c r="DJ284" s="76">
        <f t="shared" si="1358"/>
        <v>-8870.4187564700005</v>
      </c>
      <c r="DK284" s="289" t="e">
        <f t="shared" si="1304"/>
        <v>#DIV/0!</v>
      </c>
      <c r="DL284" s="76" t="e">
        <f t="shared" si="1359"/>
        <v>#DIV/0!</v>
      </c>
      <c r="DM284" s="73">
        <f t="shared" si="1360"/>
        <v>-1</v>
      </c>
      <c r="DN284" s="73">
        <f t="shared" si="1361"/>
        <v>0.82441131873757456</v>
      </c>
      <c r="DO284" s="73">
        <f t="shared" si="1362"/>
        <v>-5.7534344674217364E-2</v>
      </c>
      <c r="DP284" s="290">
        <f t="shared" si="1308"/>
        <v>0</v>
      </c>
      <c r="DQ284" s="294">
        <f t="shared" si="1228"/>
        <v>-2.2110555522998947</v>
      </c>
      <c r="DR284" s="291">
        <f t="shared" si="1309"/>
        <v>0</v>
      </c>
      <c r="DS284" s="82">
        <f t="shared" si="1363"/>
        <v>-3044.9664697219991</v>
      </c>
      <c r="DT284" s="291">
        <f t="shared" si="1310"/>
        <v>0</v>
      </c>
      <c r="DU284" s="265">
        <f t="shared" si="1229"/>
        <v>-0.75899348207604589</v>
      </c>
      <c r="DV284" s="250"/>
      <c r="DW284" s="250"/>
      <c r="DX284" s="295"/>
      <c r="DY284" s="296" t="e">
        <f t="shared" si="1311"/>
        <v>#DIV/0!</v>
      </c>
      <c r="DZ284" s="218" t="e">
        <f t="shared" si="1364"/>
        <v>#DIV/0!</v>
      </c>
      <c r="EA284" s="71" t="e">
        <f t="shared" si="1365"/>
        <v>#DIV/0!</v>
      </c>
      <c r="EB284" s="297" t="e">
        <f t="shared" si="1314"/>
        <v>#DIV/0!</v>
      </c>
      <c r="EC284" s="219" t="e">
        <f t="shared" si="1366"/>
        <v>#DIV/0!</v>
      </c>
      <c r="ED284" s="71" t="e">
        <f t="shared" si="1367"/>
        <v>#DIV/0!</v>
      </c>
      <c r="EE284" s="297" t="e">
        <f t="shared" si="1317"/>
        <v>#DIV/0!</v>
      </c>
      <c r="EF284" s="219" t="e">
        <f t="shared" si="1368"/>
        <v>#DIV/0!</v>
      </c>
      <c r="EG284" s="71" t="e">
        <f t="shared" si="1369"/>
        <v>#DIV/0!</v>
      </c>
      <c r="EH284" s="297" t="e">
        <f t="shared" si="1318"/>
        <v>#DIV/0!</v>
      </c>
      <c r="EI284" s="219" t="e">
        <f t="shared" si="1370"/>
        <v>#DIV/0!</v>
      </c>
      <c r="EJ284" s="74" t="e">
        <f t="shared" si="1371"/>
        <v>#DIV/0!</v>
      </c>
    </row>
    <row r="285" spans="1:140">
      <c r="A285" s="192">
        <v>46204</v>
      </c>
      <c r="B285" s="298">
        <f t="shared" si="1230"/>
        <v>7</v>
      </c>
      <c r="C285" s="287" t="str">
        <f t="shared" si="1231"/>
        <v>Julio</v>
      </c>
      <c r="D285" s="287">
        <f t="shared" si="1232"/>
        <v>2026</v>
      </c>
      <c r="E285" s="288">
        <f t="shared" si="1233"/>
        <v>401184.79824006109</v>
      </c>
      <c r="F285" s="288">
        <f t="shared" si="1234"/>
        <v>0</v>
      </c>
      <c r="G285" s="289">
        <f t="shared" si="1235"/>
        <v>0</v>
      </c>
      <c r="H285" s="290">
        <f t="shared" si="1236"/>
        <v>0</v>
      </c>
      <c r="I285" s="14">
        <f>SUMIFS($G$3:$G285,$D$3:$D285,D285)</f>
        <v>17532.507361029002</v>
      </c>
      <c r="J285" s="293">
        <f t="shared" si="1372"/>
        <v>38919.539890687003</v>
      </c>
      <c r="K285" s="14">
        <f t="shared" si="1219"/>
        <v>9.7011502084379373</v>
      </c>
      <c r="L285" s="71">
        <f t="shared" si="1321"/>
        <v>-0.44923413458809547</v>
      </c>
      <c r="M285" s="71">
        <f t="shared" si="1322"/>
        <v>-1</v>
      </c>
      <c r="N285" s="71">
        <f t="shared" si="1323"/>
        <v>-0.25782508749980815</v>
      </c>
      <c r="O285" s="290">
        <f t="shared" si="1240"/>
        <v>0</v>
      </c>
      <c r="P285" s="290">
        <f t="shared" si="1241"/>
        <v>0</v>
      </c>
      <c r="Q285" s="14">
        <f>SUMIFS($O$3:$O285,$D$3:$D285,D285)</f>
        <v>13979.138291465002</v>
      </c>
      <c r="R285" s="290">
        <f t="shared" si="1324"/>
        <v>30528.222692499003</v>
      </c>
      <c r="S285" s="71">
        <f t="shared" si="1325"/>
        <v>-1</v>
      </c>
      <c r="T285" s="71">
        <f t="shared" si="1326"/>
        <v>-0.43976282842726788</v>
      </c>
      <c r="U285" s="71">
        <f t="shared" si="1327"/>
        <v>-0.24517489681034466</v>
      </c>
      <c r="V285" s="80"/>
      <c r="W285" s="290">
        <f t="shared" si="1328"/>
        <v>15127.810954888999</v>
      </c>
      <c r="X285" s="182">
        <f t="shared" si="1329"/>
        <v>-0.3719366086948459</v>
      </c>
      <c r="Y285" s="182">
        <f t="shared" si="1330"/>
        <v>-1</v>
      </c>
      <c r="Z285" s="80"/>
      <c r="AA285" s="290">
        <f t="shared" si="1331"/>
        <v>10643.279354699</v>
      </c>
      <c r="AB285" s="182">
        <f t="shared" si="1332"/>
        <v>-0.34841143035835032</v>
      </c>
      <c r="AC285" s="71">
        <f t="shared" si="1333"/>
        <v>-1</v>
      </c>
      <c r="AD285" s="80"/>
      <c r="AE285" s="80"/>
      <c r="AF285" s="71">
        <f t="shared" si="1334"/>
        <v>-1</v>
      </c>
      <c r="AG285" s="71">
        <f t="shared" si="1335"/>
        <v>-1</v>
      </c>
      <c r="AH285" s="290">
        <f t="shared" si="1251"/>
        <v>0</v>
      </c>
      <c r="AI285" s="290">
        <f t="shared" si="1252"/>
        <v>0</v>
      </c>
      <c r="AJ285" s="290">
        <f t="shared" si="1253"/>
        <v>0</v>
      </c>
      <c r="AK285" s="290">
        <f t="shared" si="1254"/>
        <v>0</v>
      </c>
      <c r="AL285" s="290">
        <f t="shared" si="1255"/>
        <v>0</v>
      </c>
      <c r="AM285" s="290" t="e">
        <f t="shared" si="1256"/>
        <v>#DIV/0!</v>
      </c>
      <c r="AN285" s="80"/>
      <c r="AO285" s="290" t="e">
        <f t="shared" si="1257"/>
        <v>#DIV/0!</v>
      </c>
      <c r="AP285" s="81" t="e">
        <f>SUMIFS($AO$3:$AO285,$D$3:$D285,D285)</f>
        <v>#DIV/0!</v>
      </c>
      <c r="AQ285" s="80"/>
      <c r="AR285" s="290" t="e">
        <f t="shared" si="1258"/>
        <v>#DIV/0!</v>
      </c>
      <c r="AS285" s="81" t="e">
        <f>SUMIFS($AR$3:$AR285,$D$3:$D285,D285)</f>
        <v>#DIV/0!</v>
      </c>
      <c r="AT285" s="290">
        <f t="shared" si="1259"/>
        <v>0</v>
      </c>
      <c r="AU285" s="292">
        <f t="shared" si="1260"/>
        <v>0</v>
      </c>
      <c r="AV285" s="289">
        <f t="shared" si="1261"/>
        <v>0</v>
      </c>
      <c r="AW285" s="290">
        <f t="shared" si="1262"/>
        <v>0</v>
      </c>
      <c r="AX285" s="77">
        <f>SUMIFS($AV$3:$AV285,$D$3:$D285,D285)</f>
        <v>18907.536982092002</v>
      </c>
      <c r="AY285" s="290">
        <f t="shared" si="1336"/>
        <v>43644.683610861</v>
      </c>
      <c r="AZ285" s="14">
        <f t="shared" si="1220"/>
        <v>10.878947508062078</v>
      </c>
      <c r="BA285" s="262">
        <f t="shared" si="1263"/>
        <v>0</v>
      </c>
      <c r="BB285" s="262">
        <f t="shared" si="1264"/>
        <v>0</v>
      </c>
      <c r="BC285" s="262">
        <f t="shared" si="1337"/>
        <v>41689.747999129009</v>
      </c>
      <c r="BD285" s="262">
        <f t="shared" si="1222"/>
        <v>10.391656957595558</v>
      </c>
      <c r="BE285" s="260">
        <f t="shared" si="1265"/>
        <v>0</v>
      </c>
      <c r="BF285" s="260">
        <f t="shared" si="1266"/>
        <v>0</v>
      </c>
      <c r="BG285" s="260">
        <f t="shared" si="1338"/>
        <v>36091.533932224003</v>
      </c>
      <c r="BH285" s="260">
        <f t="shared" si="1224"/>
        <v>8.996236669622645</v>
      </c>
      <c r="BI285" s="71">
        <f t="shared" si="1339"/>
        <v>-1</v>
      </c>
      <c r="BJ285" s="71">
        <f t="shared" si="1340"/>
        <v>-0.37294726202185724</v>
      </c>
      <c r="BK285" s="71">
        <f t="shared" si="1341"/>
        <v>-0.20188893228790705</v>
      </c>
      <c r="BL285" s="290">
        <f t="shared" si="1270"/>
        <v>0</v>
      </c>
      <c r="BM285" s="14">
        <f>SUMIFS($BL$3:$BL285,$D$3:$D285,D285)</f>
        <v>7754.4715926200006</v>
      </c>
      <c r="BN285" s="290">
        <f t="shared" si="1342"/>
        <v>18914.981729996001</v>
      </c>
      <c r="BO285" s="71">
        <f t="shared" si="1343"/>
        <v>-1</v>
      </c>
      <c r="BP285" s="71">
        <f t="shared" si="1344"/>
        <v>-0.39126451387192263</v>
      </c>
      <c r="BQ285" s="71">
        <f t="shared" si="1345"/>
        <v>-0.17865642811449522</v>
      </c>
      <c r="BR285" s="80"/>
      <c r="BS285" s="290">
        <f t="shared" si="1274"/>
        <v>0</v>
      </c>
      <c r="BT285" s="290">
        <f t="shared" si="1275"/>
        <v>0</v>
      </c>
      <c r="BU285" s="290">
        <f t="shared" si="1276"/>
        <v>0</v>
      </c>
      <c r="BV285" s="290" t="e">
        <f t="shared" si="1277"/>
        <v>#DIV/0!</v>
      </c>
      <c r="BW285" s="290">
        <f t="shared" si="1278"/>
        <v>0</v>
      </c>
      <c r="BX285" s="77">
        <f t="shared" si="1346"/>
        <v>5598.2140669050004</v>
      </c>
      <c r="BY285" s="290">
        <f t="shared" si="1279"/>
        <v>0</v>
      </c>
      <c r="BZ285" s="290">
        <f t="shared" si="1280"/>
        <v>0</v>
      </c>
      <c r="CA285" s="290">
        <f t="shared" si="1281"/>
        <v>0</v>
      </c>
      <c r="CB285" s="289">
        <f t="shared" si="1282"/>
        <v>0</v>
      </c>
      <c r="CC285" s="76">
        <f>SUMIFS($CB$3:$CB285,$D$3:$D285,D285)</f>
        <v>-1375.0296210629995</v>
      </c>
      <c r="CD285" s="76">
        <f t="shared" si="1347"/>
        <v>-4725.1437201739991</v>
      </c>
      <c r="CE285" s="73">
        <f t="shared" si="1348"/>
        <v>-1</v>
      </c>
      <c r="CF285" s="73">
        <f t="shared" si="1349"/>
        <v>-1.8185021121440825</v>
      </c>
      <c r="CG285" s="73">
        <f t="shared" si="1350"/>
        <v>1.1046225898278856</v>
      </c>
      <c r="CH285" s="293" t="e">
        <f t="shared" si="1286"/>
        <v>#DIV/0!</v>
      </c>
      <c r="CI285" s="293">
        <f t="shared" si="1287"/>
        <v>0</v>
      </c>
      <c r="CJ285" s="14" t="e">
        <f t="shared" si="1351"/>
        <v>#DIV/0!</v>
      </c>
      <c r="CK285" s="266">
        <f t="shared" si="1225"/>
        <v>-1.1777972996241413</v>
      </c>
      <c r="CL285" s="291">
        <f t="shared" si="1288"/>
        <v>0</v>
      </c>
      <c r="CM285" s="291">
        <f t="shared" si="1289"/>
        <v>0</v>
      </c>
      <c r="CN285" s="289">
        <f t="shared" si="1290"/>
        <v>0</v>
      </c>
      <c r="CO285" s="40">
        <f>SUMIFS($CN$3:$CN285,$D$3:$D285,D285)</f>
        <v>1804.3674877589999</v>
      </c>
      <c r="CP285" s="76">
        <f t="shared" si="1352"/>
        <v>4148.4011454360007</v>
      </c>
      <c r="CQ285" s="73">
        <f t="shared" si="1353"/>
        <v>-1</v>
      </c>
      <c r="CR285" s="73">
        <f t="shared" si="1354"/>
        <v>-0.47233087761698589</v>
      </c>
      <c r="CS285" s="73">
        <f t="shared" si="1355"/>
        <v>-0.38278002613801965</v>
      </c>
      <c r="CT285" s="289" t="e">
        <f t="shared" si="1294"/>
        <v>#DIV/0!</v>
      </c>
      <c r="CU285" s="289">
        <f t="shared" si="1295"/>
        <v>0</v>
      </c>
      <c r="CV285" s="289">
        <f t="shared" si="1296"/>
        <v>0.44975968572949315</v>
      </c>
      <c r="CW285" s="40" t="e">
        <f t="shared" si="1356"/>
        <v>#DIV/0!</v>
      </c>
      <c r="CX285" s="268">
        <f t="shared" si="1227"/>
        <v>1.0340374719167897</v>
      </c>
      <c r="CY285" s="80"/>
      <c r="CZ285" s="290" t="e">
        <f t="shared" si="1297"/>
        <v>#DIV/0!</v>
      </c>
      <c r="DA285" s="67" t="e">
        <f t="shared" si="1357"/>
        <v>#DIV/0!</v>
      </c>
      <c r="DB285" s="80"/>
      <c r="DC285" s="290" t="e">
        <f t="shared" si="1298"/>
        <v>#DIV/0!</v>
      </c>
      <c r="DD285" s="290">
        <f t="shared" si="1299"/>
        <v>0</v>
      </c>
      <c r="DE285" s="290" t="e">
        <f t="shared" si="1300"/>
        <v>#DIV/0!</v>
      </c>
      <c r="DF285" s="291">
        <f t="shared" si="1301"/>
        <v>0</v>
      </c>
      <c r="DG285" s="291">
        <f t="shared" si="1302"/>
        <v>0</v>
      </c>
      <c r="DH285" s="289">
        <f t="shared" si="1303"/>
        <v>0</v>
      </c>
      <c r="DI285" s="76">
        <f>SUMIFS($DH$3:$DH285,$D$3:$D285,D285)</f>
        <v>-3179.3971088219996</v>
      </c>
      <c r="DJ285" s="76">
        <f t="shared" si="1358"/>
        <v>-8873.5448656099998</v>
      </c>
      <c r="DK285" s="289" t="e">
        <f t="shared" si="1304"/>
        <v>#DIV/0!</v>
      </c>
      <c r="DL285" s="76" t="e">
        <f t="shared" si="1359"/>
        <v>#DIV/0!</v>
      </c>
      <c r="DM285" s="73">
        <f t="shared" si="1360"/>
        <v>-1</v>
      </c>
      <c r="DN285" s="73">
        <f t="shared" si="1361"/>
        <v>0.82768989000653481</v>
      </c>
      <c r="DO285" s="73">
        <f t="shared" si="1362"/>
        <v>-1.0337448759718648E-2</v>
      </c>
      <c r="DP285" s="290">
        <f t="shared" si="1308"/>
        <v>0</v>
      </c>
      <c r="DQ285" s="294">
        <f t="shared" si="1228"/>
        <v>-2.2118347715409308</v>
      </c>
      <c r="DR285" s="291">
        <f t="shared" si="1309"/>
        <v>0</v>
      </c>
      <c r="DS285" s="82">
        <f t="shared" si="1363"/>
        <v>-3275.3307987049989</v>
      </c>
      <c r="DT285" s="291">
        <f t="shared" si="1310"/>
        <v>0</v>
      </c>
      <c r="DU285" s="265">
        <f t="shared" si="1229"/>
        <v>-0.81641448356802016</v>
      </c>
      <c r="DV285" s="250"/>
      <c r="DW285" s="250"/>
      <c r="DX285" s="295"/>
      <c r="DY285" s="296" t="e">
        <f t="shared" si="1311"/>
        <v>#DIV/0!</v>
      </c>
      <c r="DZ285" s="218" t="e">
        <f t="shared" si="1364"/>
        <v>#DIV/0!</v>
      </c>
      <c r="EA285" s="71" t="e">
        <f t="shared" si="1365"/>
        <v>#DIV/0!</v>
      </c>
      <c r="EB285" s="297" t="e">
        <f t="shared" si="1314"/>
        <v>#DIV/0!</v>
      </c>
      <c r="EC285" s="219" t="e">
        <f t="shared" si="1366"/>
        <v>#DIV/0!</v>
      </c>
      <c r="ED285" s="71" t="e">
        <f t="shared" si="1367"/>
        <v>#DIV/0!</v>
      </c>
      <c r="EE285" s="297" t="e">
        <f t="shared" si="1317"/>
        <v>#DIV/0!</v>
      </c>
      <c r="EF285" s="219" t="e">
        <f t="shared" si="1368"/>
        <v>#DIV/0!</v>
      </c>
      <c r="EG285" s="71" t="e">
        <f t="shared" si="1369"/>
        <v>#DIV/0!</v>
      </c>
      <c r="EH285" s="297" t="e">
        <f t="shared" si="1318"/>
        <v>#DIV/0!</v>
      </c>
      <c r="EI285" s="219" t="e">
        <f t="shared" si="1370"/>
        <v>#DIV/0!</v>
      </c>
      <c r="EJ285" s="74" t="e">
        <f t="shared" si="1371"/>
        <v>#DIV/0!</v>
      </c>
    </row>
    <row r="286" spans="1:140">
      <c r="A286" s="192">
        <v>46235</v>
      </c>
      <c r="B286" s="298">
        <f t="shared" si="1230"/>
        <v>8</v>
      </c>
      <c r="C286" s="287" t="str">
        <f t="shared" si="1231"/>
        <v>Agosto</v>
      </c>
      <c r="D286" s="287">
        <f t="shared" si="1232"/>
        <v>2026</v>
      </c>
      <c r="E286" s="288">
        <f t="shared" si="1233"/>
        <v>401184.79824006109</v>
      </c>
      <c r="F286" s="288">
        <f t="shared" si="1234"/>
        <v>0</v>
      </c>
      <c r="G286" s="289">
        <f t="shared" si="1235"/>
        <v>0</v>
      </c>
      <c r="H286" s="290">
        <f t="shared" si="1236"/>
        <v>0</v>
      </c>
      <c r="I286" s="14">
        <f>SUMIFS($G$3:$G286,$D$3:$D286,D286)</f>
        <v>17532.507361029002</v>
      </c>
      <c r="J286" s="293">
        <f t="shared" si="1372"/>
        <v>35015.897759949003</v>
      </c>
      <c r="K286" s="14">
        <f t="shared" si="1219"/>
        <v>8.7281217816723409</v>
      </c>
      <c r="L286" s="71">
        <f t="shared" si="1321"/>
        <v>-0.50939634229995479</v>
      </c>
      <c r="M286" s="71">
        <f t="shared" si="1322"/>
        <v>-1</v>
      </c>
      <c r="N286" s="71">
        <f t="shared" si="1323"/>
        <v>-0.33697132931356821</v>
      </c>
      <c r="O286" s="290">
        <f t="shared" si="1240"/>
        <v>0</v>
      </c>
      <c r="P286" s="290">
        <f t="shared" si="1241"/>
        <v>0</v>
      </c>
      <c r="Q286" s="14">
        <f>SUMIFS($O$3:$O286,$D$3:$D286,D286)</f>
        <v>13979.138291465002</v>
      </c>
      <c r="R286" s="290">
        <f t="shared" si="1324"/>
        <v>27606.182428205004</v>
      </c>
      <c r="S286" s="71">
        <f t="shared" si="1325"/>
        <v>-1</v>
      </c>
      <c r="T286" s="71">
        <f t="shared" si="1326"/>
        <v>-0.49849220651219706</v>
      </c>
      <c r="U286" s="71">
        <f t="shared" si="1327"/>
        <v>-0.32218347531898883</v>
      </c>
      <c r="V286" s="80"/>
      <c r="W286" s="290">
        <f t="shared" si="1328"/>
        <v>13477.995556693999</v>
      </c>
      <c r="X286" s="182">
        <f t="shared" si="1329"/>
        <v>-0.44657155457132902</v>
      </c>
      <c r="Y286" s="182">
        <f t="shared" si="1330"/>
        <v>-1</v>
      </c>
      <c r="Z286" s="80"/>
      <c r="AA286" s="290">
        <f t="shared" si="1331"/>
        <v>9314.722559201</v>
      </c>
      <c r="AB286" s="182">
        <f t="shared" si="1332"/>
        <v>-0.4322143541039305</v>
      </c>
      <c r="AC286" s="71">
        <f t="shared" si="1333"/>
        <v>-1</v>
      </c>
      <c r="AD286" s="80"/>
      <c r="AE286" s="80"/>
      <c r="AF286" s="71">
        <f t="shared" si="1334"/>
        <v>-1</v>
      </c>
      <c r="AG286" s="71">
        <f t="shared" si="1335"/>
        <v>-1</v>
      </c>
      <c r="AH286" s="290">
        <f t="shared" si="1251"/>
        <v>0</v>
      </c>
      <c r="AI286" s="290">
        <f t="shared" si="1252"/>
        <v>0</v>
      </c>
      <c r="AJ286" s="290">
        <f t="shared" si="1253"/>
        <v>0</v>
      </c>
      <c r="AK286" s="290">
        <f t="shared" si="1254"/>
        <v>0</v>
      </c>
      <c r="AL286" s="290">
        <f t="shared" si="1255"/>
        <v>0</v>
      </c>
      <c r="AM286" s="290" t="e">
        <f t="shared" si="1256"/>
        <v>#DIV/0!</v>
      </c>
      <c r="AN286" s="80"/>
      <c r="AO286" s="290" t="e">
        <f t="shared" si="1257"/>
        <v>#DIV/0!</v>
      </c>
      <c r="AP286" s="81" t="e">
        <f>SUMIFS($AO$3:$AO286,$D$3:$D286,D286)</f>
        <v>#DIV/0!</v>
      </c>
      <c r="AQ286" s="80"/>
      <c r="AR286" s="290" t="e">
        <f t="shared" si="1258"/>
        <v>#DIV/0!</v>
      </c>
      <c r="AS286" s="81" t="e">
        <f>SUMIFS($AR$3:$AR286,$D$3:$D286,D286)</f>
        <v>#DIV/0!</v>
      </c>
      <c r="AT286" s="290">
        <f t="shared" si="1259"/>
        <v>0</v>
      </c>
      <c r="AU286" s="292">
        <f t="shared" si="1260"/>
        <v>0</v>
      </c>
      <c r="AV286" s="289">
        <f t="shared" si="1261"/>
        <v>0</v>
      </c>
      <c r="AW286" s="290">
        <f t="shared" si="1262"/>
        <v>0</v>
      </c>
      <c r="AX286" s="77">
        <f>SUMIFS($AV$3:$AV286,$D$3:$D286,D286)</f>
        <v>18907.536982092002</v>
      </c>
      <c r="AY286" s="290">
        <f t="shared" si="1336"/>
        <v>38856.178165160993</v>
      </c>
      <c r="AZ286" s="14">
        <f t="shared" si="1220"/>
        <v>9.6853565577801941</v>
      </c>
      <c r="BA286" s="262">
        <f t="shared" si="1263"/>
        <v>0</v>
      </c>
      <c r="BB286" s="262">
        <f t="shared" si="1264"/>
        <v>0</v>
      </c>
      <c r="BC286" s="262">
        <f t="shared" si="1337"/>
        <v>37096.399922637</v>
      </c>
      <c r="BD286" s="262">
        <f t="shared" si="1222"/>
        <v>9.2467112625835934</v>
      </c>
      <c r="BE286" s="260">
        <f t="shared" si="1265"/>
        <v>0</v>
      </c>
      <c r="BF286" s="260">
        <f t="shared" si="1266"/>
        <v>0</v>
      </c>
      <c r="BG286" s="260">
        <f t="shared" si="1338"/>
        <v>32540.186250553001</v>
      </c>
      <c r="BH286" s="260">
        <f t="shared" si="1224"/>
        <v>8.1110217518963896</v>
      </c>
      <c r="BI286" s="71">
        <f t="shared" si="1339"/>
        <v>-1</v>
      </c>
      <c r="BJ286" s="71">
        <f t="shared" si="1340"/>
        <v>-0.45888068848843222</v>
      </c>
      <c r="BK286" s="71">
        <f t="shared" si="1341"/>
        <v>-0.29518629402682128</v>
      </c>
      <c r="BL286" s="290">
        <f t="shared" si="1270"/>
        <v>0</v>
      </c>
      <c r="BM286" s="14">
        <f>SUMIFS($BL$3:$BL286,$D$3:$D286,D286)</f>
        <v>7754.4715926200006</v>
      </c>
      <c r="BN286" s="290">
        <f t="shared" si="1342"/>
        <v>17047.437906523002</v>
      </c>
      <c r="BO286" s="71">
        <f t="shared" si="1343"/>
        <v>-1</v>
      </c>
      <c r="BP286" s="71">
        <f t="shared" si="1344"/>
        <v>-0.46909723265138803</v>
      </c>
      <c r="BQ286" s="71">
        <f t="shared" si="1345"/>
        <v>-0.26484937136921427</v>
      </c>
      <c r="BR286" s="80"/>
      <c r="BS286" s="290">
        <f t="shared" si="1274"/>
        <v>0</v>
      </c>
      <c r="BT286" s="290">
        <f t="shared" si="1275"/>
        <v>0</v>
      </c>
      <c r="BU286" s="290">
        <f t="shared" si="1276"/>
        <v>0</v>
      </c>
      <c r="BV286" s="290" t="e">
        <f t="shared" si="1277"/>
        <v>#DIV/0!</v>
      </c>
      <c r="BW286" s="290">
        <f t="shared" si="1278"/>
        <v>0</v>
      </c>
      <c r="BX286" s="77">
        <f t="shared" si="1346"/>
        <v>4556.213672083999</v>
      </c>
      <c r="BY286" s="290">
        <f t="shared" si="1279"/>
        <v>0</v>
      </c>
      <c r="BZ286" s="290">
        <f t="shared" si="1280"/>
        <v>0</v>
      </c>
      <c r="CA286" s="290">
        <f t="shared" si="1281"/>
        <v>0</v>
      </c>
      <c r="CB286" s="289">
        <f t="shared" si="1282"/>
        <v>0</v>
      </c>
      <c r="CC286" s="76">
        <f>SUMIFS($CB$3:$CB286,$D$3:$D286,D286)</f>
        <v>-1375.0296210629995</v>
      </c>
      <c r="CD286" s="76">
        <f t="shared" si="1347"/>
        <v>-3840.2804052119991</v>
      </c>
      <c r="CE286" s="73">
        <f t="shared" si="1348"/>
        <v>-1</v>
      </c>
      <c r="CF286" s="73">
        <f t="shared" si="1349"/>
        <v>-2.7294429900947899</v>
      </c>
      <c r="CG286" s="73">
        <f t="shared" si="1350"/>
        <v>0.65695555162194519</v>
      </c>
      <c r="CH286" s="293" t="e">
        <f t="shared" si="1286"/>
        <v>#DIV/0!</v>
      </c>
      <c r="CI286" s="293">
        <f t="shared" si="1287"/>
        <v>0</v>
      </c>
      <c r="CJ286" s="14" t="e">
        <f t="shared" si="1351"/>
        <v>#DIV/0!</v>
      </c>
      <c r="CK286" s="266">
        <f t="shared" si="1225"/>
        <v>-0.95723477610785512</v>
      </c>
      <c r="CL286" s="291">
        <f t="shared" si="1288"/>
        <v>0</v>
      </c>
      <c r="CM286" s="291">
        <f t="shared" si="1289"/>
        <v>0</v>
      </c>
      <c r="CN286" s="289">
        <f t="shared" si="1290"/>
        <v>0</v>
      </c>
      <c r="CO286" s="40">
        <f>SUMIFS($CN$3:$CN286,$D$3:$D286,D286)</f>
        <v>1804.3674877589999</v>
      </c>
      <c r="CP286" s="76">
        <f t="shared" si="1352"/>
        <v>3812.0155040320005</v>
      </c>
      <c r="CQ286" s="73">
        <f t="shared" si="1353"/>
        <v>-1</v>
      </c>
      <c r="CR286" s="73">
        <f t="shared" si="1354"/>
        <v>-0.5195900519555392</v>
      </c>
      <c r="CS286" s="73">
        <f t="shared" si="1355"/>
        <v>-0.40545691460897748</v>
      </c>
      <c r="CT286" s="289" t="e">
        <f t="shared" si="1294"/>
        <v>#DIV/0!</v>
      </c>
      <c r="CU286" s="289">
        <f t="shared" si="1295"/>
        <v>0</v>
      </c>
      <c r="CV286" s="289">
        <f t="shared" si="1296"/>
        <v>0.44975968572949315</v>
      </c>
      <c r="CW286" s="40" t="e">
        <f t="shared" si="1356"/>
        <v>#DIV/0!</v>
      </c>
      <c r="CX286" s="268">
        <f t="shared" si="1227"/>
        <v>0.95018941912922772</v>
      </c>
      <c r="CY286" s="80"/>
      <c r="CZ286" s="290" t="e">
        <f t="shared" si="1297"/>
        <v>#DIV/0!</v>
      </c>
      <c r="DA286" s="67" t="e">
        <f t="shared" si="1357"/>
        <v>#DIV/0!</v>
      </c>
      <c r="DB286" s="80"/>
      <c r="DC286" s="290" t="e">
        <f t="shared" si="1298"/>
        <v>#DIV/0!</v>
      </c>
      <c r="DD286" s="290">
        <f t="shared" si="1299"/>
        <v>0</v>
      </c>
      <c r="DE286" s="290" t="e">
        <f t="shared" si="1300"/>
        <v>#DIV/0!</v>
      </c>
      <c r="DF286" s="291">
        <f t="shared" si="1301"/>
        <v>0</v>
      </c>
      <c r="DG286" s="291">
        <f t="shared" si="1302"/>
        <v>0</v>
      </c>
      <c r="DH286" s="289">
        <f t="shared" si="1303"/>
        <v>0</v>
      </c>
      <c r="DI286" s="76">
        <f>SUMIFS($DH$3:$DH286,$D$3:$D286,D286)</f>
        <v>-3179.3971088219996</v>
      </c>
      <c r="DJ286" s="76">
        <f t="shared" si="1358"/>
        <v>-7652.2959092439987</v>
      </c>
      <c r="DK286" s="289" t="e">
        <f t="shared" si="1304"/>
        <v>#DIV/0!</v>
      </c>
      <c r="DL286" s="76" t="e">
        <f t="shared" si="1359"/>
        <v>#DIV/0!</v>
      </c>
      <c r="DM286" s="73">
        <f t="shared" si="1360"/>
        <v>-1</v>
      </c>
      <c r="DN286" s="73">
        <f t="shared" si="1361"/>
        <v>7.3823028042655725E-2</v>
      </c>
      <c r="DO286" s="73">
        <f t="shared" si="1362"/>
        <v>-0.12338257559344312</v>
      </c>
      <c r="DP286" s="290">
        <f t="shared" si="1308"/>
        <v>0</v>
      </c>
      <c r="DQ286" s="294">
        <f t="shared" si="1228"/>
        <v>-1.9074241952370827</v>
      </c>
      <c r="DR286" s="291">
        <f t="shared" si="1309"/>
        <v>0</v>
      </c>
      <c r="DS286" s="82">
        <f t="shared" si="1363"/>
        <v>-3096.0822371599984</v>
      </c>
      <c r="DT286" s="291">
        <f t="shared" si="1310"/>
        <v>0</v>
      </c>
      <c r="DU286" s="265">
        <f t="shared" si="1229"/>
        <v>-0.77173468454987759</v>
      </c>
      <c r="DV286" s="250"/>
      <c r="DW286" s="250"/>
      <c r="DX286" s="295"/>
      <c r="DY286" s="296" t="e">
        <f t="shared" si="1311"/>
        <v>#DIV/0!</v>
      </c>
      <c r="DZ286" s="218" t="e">
        <f t="shared" si="1364"/>
        <v>#DIV/0!</v>
      </c>
      <c r="EA286" s="71" t="e">
        <f t="shared" si="1365"/>
        <v>#DIV/0!</v>
      </c>
      <c r="EB286" s="297" t="e">
        <f t="shared" si="1314"/>
        <v>#DIV/0!</v>
      </c>
      <c r="EC286" s="219" t="e">
        <f t="shared" si="1366"/>
        <v>#DIV/0!</v>
      </c>
      <c r="ED286" s="71" t="e">
        <f t="shared" si="1367"/>
        <v>#DIV/0!</v>
      </c>
      <c r="EE286" s="297" t="e">
        <f t="shared" si="1317"/>
        <v>#DIV/0!</v>
      </c>
      <c r="EF286" s="219" t="e">
        <f t="shared" si="1368"/>
        <v>#DIV/0!</v>
      </c>
      <c r="EG286" s="71" t="e">
        <f t="shared" si="1369"/>
        <v>#DIV/0!</v>
      </c>
      <c r="EH286" s="297" t="e">
        <f t="shared" si="1318"/>
        <v>#DIV/0!</v>
      </c>
      <c r="EI286" s="219" t="e">
        <f t="shared" si="1370"/>
        <v>#DIV/0!</v>
      </c>
      <c r="EJ286" s="74" t="e">
        <f t="shared" si="1371"/>
        <v>#DIV/0!</v>
      </c>
    </row>
    <row r="287" spans="1:140">
      <c r="A287" s="192">
        <v>46266</v>
      </c>
      <c r="B287" s="298">
        <f t="shared" si="1230"/>
        <v>9</v>
      </c>
      <c r="C287" s="287" t="str">
        <f t="shared" si="1231"/>
        <v>Septiembre</v>
      </c>
      <c r="D287" s="287">
        <f t="shared" si="1232"/>
        <v>2026</v>
      </c>
      <c r="E287" s="288">
        <f t="shared" si="1233"/>
        <v>401184.79824006109</v>
      </c>
      <c r="F287" s="288">
        <f t="shared" si="1234"/>
        <v>0</v>
      </c>
      <c r="G287" s="289">
        <f t="shared" si="1235"/>
        <v>0</v>
      </c>
      <c r="H287" s="290">
        <f t="shared" si="1236"/>
        <v>0</v>
      </c>
      <c r="I287" s="14">
        <f>SUMIFS($G$3:$G287,$D$3:$D287,D287)</f>
        <v>17532.507361029002</v>
      </c>
      <c r="J287" s="293">
        <f t="shared" si="1372"/>
        <v>30362.137260649</v>
      </c>
      <c r="K287" s="14">
        <f t="shared" si="1219"/>
        <v>7.5681175841764814</v>
      </c>
      <c r="L287" s="71">
        <f t="shared" si="1321"/>
        <v>-0.56592348926289637</v>
      </c>
      <c r="M287" s="71">
        <f t="shared" si="1322"/>
        <v>-1</v>
      </c>
      <c r="N287" s="71">
        <f t="shared" si="1323"/>
        <v>-0.42815285352362453</v>
      </c>
      <c r="O287" s="290">
        <f t="shared" si="1240"/>
        <v>0</v>
      </c>
      <c r="P287" s="290">
        <f t="shared" si="1241"/>
        <v>0</v>
      </c>
      <c r="Q287" s="14">
        <f>SUMIFS($O$3:$O287,$D$3:$D287,D287)</f>
        <v>13979.138291465002</v>
      </c>
      <c r="R287" s="290">
        <f t="shared" si="1324"/>
        <v>23839.771244837</v>
      </c>
      <c r="S287" s="71">
        <f t="shared" si="1325"/>
        <v>-1</v>
      </c>
      <c r="T287" s="71">
        <f t="shared" si="1326"/>
        <v>-0.55819027586605141</v>
      </c>
      <c r="U287" s="71">
        <f t="shared" si="1327"/>
        <v>-0.41901878764097888</v>
      </c>
      <c r="V287" s="80"/>
      <c r="W287" s="290">
        <f t="shared" si="1328"/>
        <v>11146.85794106</v>
      </c>
      <c r="X287" s="182">
        <f t="shared" si="1329"/>
        <v>-0.54442618897488582</v>
      </c>
      <c r="Y287" s="182">
        <f t="shared" si="1330"/>
        <v>-1</v>
      </c>
      <c r="Z287" s="80"/>
      <c r="AA287" s="290">
        <f t="shared" si="1331"/>
        <v>7900.0874528959994</v>
      </c>
      <c r="AB287" s="182">
        <f t="shared" si="1332"/>
        <v>-0.52268353963564906</v>
      </c>
      <c r="AC287" s="71">
        <f t="shared" si="1333"/>
        <v>-1</v>
      </c>
      <c r="AD287" s="80"/>
      <c r="AE287" s="80"/>
      <c r="AF287" s="71">
        <f t="shared" si="1334"/>
        <v>-1</v>
      </c>
      <c r="AG287" s="71">
        <f t="shared" si="1335"/>
        <v>-1</v>
      </c>
      <c r="AH287" s="290">
        <f t="shared" si="1251"/>
        <v>0</v>
      </c>
      <c r="AI287" s="290">
        <f t="shared" si="1252"/>
        <v>0</v>
      </c>
      <c r="AJ287" s="290">
        <f t="shared" si="1253"/>
        <v>0</v>
      </c>
      <c r="AK287" s="290">
        <f t="shared" si="1254"/>
        <v>0</v>
      </c>
      <c r="AL287" s="290">
        <f t="shared" si="1255"/>
        <v>0</v>
      </c>
      <c r="AM287" s="290" t="e">
        <f t="shared" si="1256"/>
        <v>#DIV/0!</v>
      </c>
      <c r="AN287" s="80"/>
      <c r="AO287" s="290" t="e">
        <f t="shared" si="1257"/>
        <v>#DIV/0!</v>
      </c>
      <c r="AP287" s="81" t="e">
        <f>SUMIFS($AO$3:$AO287,$D$3:$D287,D287)</f>
        <v>#DIV/0!</v>
      </c>
      <c r="AQ287" s="80"/>
      <c r="AR287" s="290" t="e">
        <f t="shared" si="1258"/>
        <v>#DIV/0!</v>
      </c>
      <c r="AS287" s="81" t="e">
        <f>SUMIFS($AR$3:$AR287,$D$3:$D287,D287)</f>
        <v>#DIV/0!</v>
      </c>
      <c r="AT287" s="290">
        <f t="shared" si="1259"/>
        <v>0</v>
      </c>
      <c r="AU287" s="292">
        <f t="shared" si="1260"/>
        <v>0</v>
      </c>
      <c r="AV287" s="289">
        <f t="shared" si="1261"/>
        <v>0</v>
      </c>
      <c r="AW287" s="290">
        <f t="shared" si="1262"/>
        <v>0</v>
      </c>
      <c r="AX287" s="77">
        <f>SUMIFS($AV$3:$AV287,$D$3:$D287,D287)</f>
        <v>18907.536982092002</v>
      </c>
      <c r="AY287" s="290">
        <f t="shared" si="1336"/>
        <v>34373.894546249001</v>
      </c>
      <c r="AZ287" s="14">
        <f t="shared" si="1220"/>
        <v>8.5680949769388661</v>
      </c>
      <c r="BA287" s="262">
        <f t="shared" si="1263"/>
        <v>0</v>
      </c>
      <c r="BB287" s="262">
        <f t="shared" si="1264"/>
        <v>0</v>
      </c>
      <c r="BC287" s="262">
        <f t="shared" si="1337"/>
        <v>32792.082595068998</v>
      </c>
      <c r="BD287" s="262">
        <f t="shared" si="1222"/>
        <v>8.1738098599256634</v>
      </c>
      <c r="BE287" s="260">
        <f t="shared" si="1265"/>
        <v>0</v>
      </c>
      <c r="BF287" s="260">
        <f t="shared" si="1266"/>
        <v>0</v>
      </c>
      <c r="BG287" s="260">
        <f t="shared" si="1338"/>
        <v>29073.310098435999</v>
      </c>
      <c r="BH287" s="260">
        <f t="shared" si="1224"/>
        <v>7.2468623502127567</v>
      </c>
      <c r="BI287" s="71">
        <f t="shared" si="1339"/>
        <v>-1</v>
      </c>
      <c r="BJ287" s="71">
        <f t="shared" si="1340"/>
        <v>-0.52040315337024801</v>
      </c>
      <c r="BK287" s="71">
        <f t="shared" si="1341"/>
        <v>-0.3758581721808173</v>
      </c>
      <c r="BL287" s="290">
        <f t="shared" si="1270"/>
        <v>0</v>
      </c>
      <c r="BM287" s="14">
        <f>SUMIFS($BL$3:$BL287,$D$3:$D287,D287)</f>
        <v>7754.4715926200006</v>
      </c>
      <c r="BN287" s="290">
        <f t="shared" si="1342"/>
        <v>15176.600849935001</v>
      </c>
      <c r="BO287" s="71">
        <f t="shared" si="1343"/>
        <v>-1</v>
      </c>
      <c r="BP287" s="71">
        <f t="shared" si="1344"/>
        <v>-0.52937703984580953</v>
      </c>
      <c r="BQ287" s="71">
        <f t="shared" si="1345"/>
        <v>-0.35072214029332738</v>
      </c>
      <c r="BR287" s="80"/>
      <c r="BS287" s="290">
        <f t="shared" si="1274"/>
        <v>0</v>
      </c>
      <c r="BT287" s="290">
        <f t="shared" si="1275"/>
        <v>0</v>
      </c>
      <c r="BU287" s="290">
        <f t="shared" si="1276"/>
        <v>0</v>
      </c>
      <c r="BV287" s="290" t="e">
        <f t="shared" si="1277"/>
        <v>#DIV/0!</v>
      </c>
      <c r="BW287" s="290">
        <f t="shared" si="1278"/>
        <v>0</v>
      </c>
      <c r="BX287" s="77">
        <f t="shared" si="1346"/>
        <v>3718.7724966330006</v>
      </c>
      <c r="BY287" s="290">
        <f t="shared" si="1279"/>
        <v>0</v>
      </c>
      <c r="BZ287" s="290">
        <f t="shared" si="1280"/>
        <v>0</v>
      </c>
      <c r="CA287" s="290">
        <f t="shared" si="1281"/>
        <v>0</v>
      </c>
      <c r="CB287" s="289">
        <f t="shared" si="1282"/>
        <v>0</v>
      </c>
      <c r="CC287" s="76">
        <f>SUMIFS($CB$3:$CB287,$D$3:$D287,D287)</f>
        <v>-1375.0296210629995</v>
      </c>
      <c r="CD287" s="76">
        <f t="shared" si="1347"/>
        <v>-4011.7572855999997</v>
      </c>
      <c r="CE287" s="73">
        <f t="shared" si="1348"/>
        <v>-1</v>
      </c>
      <c r="CF287" s="73">
        <f t="shared" si="1349"/>
        <v>-2.4226195452934194</v>
      </c>
      <c r="CG287" s="73">
        <f t="shared" si="1350"/>
        <v>1.0271598312952612</v>
      </c>
      <c r="CH287" s="293" t="e">
        <f t="shared" si="1286"/>
        <v>#DIV/0!</v>
      </c>
      <c r="CI287" s="293">
        <f t="shared" si="1287"/>
        <v>0</v>
      </c>
      <c r="CJ287" s="14" t="e">
        <f t="shared" si="1351"/>
        <v>#DIV/0!</v>
      </c>
      <c r="CK287" s="266">
        <f t="shared" si="1225"/>
        <v>-0.99997739276238562</v>
      </c>
      <c r="CL287" s="291">
        <f t="shared" si="1288"/>
        <v>0</v>
      </c>
      <c r="CM287" s="291">
        <f t="shared" si="1289"/>
        <v>0</v>
      </c>
      <c r="CN287" s="289">
        <f t="shared" si="1290"/>
        <v>0</v>
      </c>
      <c r="CO287" s="40">
        <f>SUMIFS($CN$3:$CN287,$D$3:$D287,D287)</f>
        <v>1804.3674877589999</v>
      </c>
      <c r="CP287" s="76">
        <f t="shared" si="1352"/>
        <v>3298.15609623</v>
      </c>
      <c r="CQ287" s="73">
        <f t="shared" si="1353"/>
        <v>-1</v>
      </c>
      <c r="CR287" s="73">
        <f t="shared" si="1354"/>
        <v>-0.57740681810938199</v>
      </c>
      <c r="CS287" s="73">
        <f t="shared" si="1355"/>
        <v>-0.48363614872876892</v>
      </c>
      <c r="CT287" s="289" t="e">
        <f t="shared" si="1294"/>
        <v>#DIV/0!</v>
      </c>
      <c r="CU287" s="289">
        <f t="shared" si="1295"/>
        <v>0</v>
      </c>
      <c r="CV287" s="289">
        <f t="shared" si="1296"/>
        <v>0.44975968572949315</v>
      </c>
      <c r="CW287" s="40" t="e">
        <f t="shared" si="1356"/>
        <v>#DIV/0!</v>
      </c>
      <c r="CX287" s="268">
        <f t="shared" si="1227"/>
        <v>0.82210395575767758</v>
      </c>
      <c r="CY287" s="80"/>
      <c r="CZ287" s="290" t="e">
        <f t="shared" si="1297"/>
        <v>#DIV/0!</v>
      </c>
      <c r="DA287" s="67" t="e">
        <f t="shared" si="1357"/>
        <v>#DIV/0!</v>
      </c>
      <c r="DB287" s="80"/>
      <c r="DC287" s="290" t="e">
        <f t="shared" si="1298"/>
        <v>#DIV/0!</v>
      </c>
      <c r="DD287" s="290">
        <f t="shared" si="1299"/>
        <v>0</v>
      </c>
      <c r="DE287" s="290" t="e">
        <f t="shared" si="1300"/>
        <v>#DIV/0!</v>
      </c>
      <c r="DF287" s="291">
        <f t="shared" si="1301"/>
        <v>0</v>
      </c>
      <c r="DG287" s="291">
        <f t="shared" si="1302"/>
        <v>0</v>
      </c>
      <c r="DH287" s="289">
        <f t="shared" si="1303"/>
        <v>0</v>
      </c>
      <c r="DI287" s="76">
        <f>SUMIFS($DH$3:$DH287,$D$3:$D287,D287)</f>
        <v>-3179.3971088219996</v>
      </c>
      <c r="DJ287" s="76">
        <f t="shared" si="1358"/>
        <v>-7309.9133818299988</v>
      </c>
      <c r="DK287" s="289" t="e">
        <f t="shared" si="1304"/>
        <v>#DIV/0!</v>
      </c>
      <c r="DL287" s="76" t="e">
        <f t="shared" si="1359"/>
        <v>#DIV/0!</v>
      </c>
      <c r="DM287" s="73">
        <f t="shared" si="1360"/>
        <v>-1</v>
      </c>
      <c r="DN287" s="73">
        <f t="shared" si="1361"/>
        <v>-3.748053166688492E-2</v>
      </c>
      <c r="DO287" s="73">
        <f t="shared" si="1362"/>
        <v>-0.12626431412016914</v>
      </c>
      <c r="DP287" s="290">
        <f t="shared" si="1308"/>
        <v>0</v>
      </c>
      <c r="DQ287" s="294">
        <f t="shared" si="1228"/>
        <v>-1.8220813485200629</v>
      </c>
      <c r="DR287" s="291">
        <f t="shared" si="1309"/>
        <v>0</v>
      </c>
      <c r="DS287" s="82">
        <f t="shared" si="1363"/>
        <v>-3591.1408851969995</v>
      </c>
      <c r="DT287" s="291">
        <f t="shared" si="1310"/>
        <v>0</v>
      </c>
      <c r="DU287" s="265">
        <f t="shared" si="1229"/>
        <v>-0.89513383880715525</v>
      </c>
      <c r="DV287" s="250"/>
      <c r="DW287" s="250"/>
      <c r="DX287" s="295"/>
      <c r="DY287" s="296" t="e">
        <f t="shared" si="1311"/>
        <v>#DIV/0!</v>
      </c>
      <c r="DZ287" s="218" t="e">
        <f t="shared" si="1364"/>
        <v>#DIV/0!</v>
      </c>
      <c r="EA287" s="71" t="e">
        <f t="shared" si="1365"/>
        <v>#DIV/0!</v>
      </c>
      <c r="EB287" s="297" t="e">
        <f t="shared" si="1314"/>
        <v>#DIV/0!</v>
      </c>
      <c r="EC287" s="219" t="e">
        <f t="shared" si="1366"/>
        <v>#DIV/0!</v>
      </c>
      <c r="ED287" s="71" t="e">
        <f t="shared" si="1367"/>
        <v>#DIV/0!</v>
      </c>
      <c r="EE287" s="297" t="e">
        <f t="shared" si="1317"/>
        <v>#DIV/0!</v>
      </c>
      <c r="EF287" s="219" t="e">
        <f t="shared" si="1368"/>
        <v>#DIV/0!</v>
      </c>
      <c r="EG287" s="71" t="e">
        <f t="shared" si="1369"/>
        <v>#DIV/0!</v>
      </c>
      <c r="EH287" s="297" t="e">
        <f t="shared" si="1318"/>
        <v>#DIV/0!</v>
      </c>
      <c r="EI287" s="219" t="e">
        <f t="shared" si="1370"/>
        <v>#DIV/0!</v>
      </c>
      <c r="EJ287" s="74" t="e">
        <f t="shared" si="1371"/>
        <v>#DIV/0!</v>
      </c>
    </row>
    <row r="288" spans="1:140">
      <c r="A288" s="192">
        <v>46296</v>
      </c>
      <c r="B288" s="298">
        <f t="shared" si="1230"/>
        <v>10</v>
      </c>
      <c r="C288" s="287" t="str">
        <f t="shared" si="1231"/>
        <v>Octubre</v>
      </c>
      <c r="D288" s="287">
        <f t="shared" si="1232"/>
        <v>2026</v>
      </c>
      <c r="E288" s="288">
        <f t="shared" si="1233"/>
        <v>401184.79824006109</v>
      </c>
      <c r="F288" s="288">
        <f t="shared" si="1234"/>
        <v>0</v>
      </c>
      <c r="G288" s="289">
        <f t="shared" si="1235"/>
        <v>0</v>
      </c>
      <c r="H288" s="290">
        <f t="shared" si="1236"/>
        <v>0</v>
      </c>
      <c r="I288" s="14">
        <f>SUMIFS($G$3:$G288,$D$3:$D288,D288)</f>
        <v>17532.507361029002</v>
      </c>
      <c r="J288" s="293">
        <f t="shared" si="1372"/>
        <v>26237.668937297</v>
      </c>
      <c r="K288" s="14">
        <f t="shared" si="1219"/>
        <v>6.540045647890401</v>
      </c>
      <c r="L288" s="71">
        <f t="shared" si="1321"/>
        <v>-0.60614232890481068</v>
      </c>
      <c r="M288" s="71">
        <f t="shared" si="1322"/>
        <v>-1</v>
      </c>
      <c r="N288" s="71">
        <f t="shared" si="1323"/>
        <v>-0.50720060404004474</v>
      </c>
      <c r="O288" s="290">
        <f t="shared" si="1240"/>
        <v>0</v>
      </c>
      <c r="P288" s="290">
        <f t="shared" si="1241"/>
        <v>0</v>
      </c>
      <c r="Q288" s="14">
        <f>SUMIFS($O$3:$O288,$D$3:$D288,D288)</f>
        <v>13979.138291465002</v>
      </c>
      <c r="R288" s="290">
        <f t="shared" si="1324"/>
        <v>20626.710475417</v>
      </c>
      <c r="S288" s="71">
        <f t="shared" si="1325"/>
        <v>-1</v>
      </c>
      <c r="T288" s="71">
        <f t="shared" si="1326"/>
        <v>-0.59891943352587895</v>
      </c>
      <c r="U288" s="71">
        <f t="shared" si="1327"/>
        <v>-0.50066317545963845</v>
      </c>
      <c r="V288" s="80"/>
      <c r="W288" s="290">
        <f t="shared" si="1328"/>
        <v>9510.5318149399991</v>
      </c>
      <c r="X288" s="182">
        <f t="shared" si="1329"/>
        <v>-0.61491127355666042</v>
      </c>
      <c r="Y288" s="182">
        <f t="shared" si="1330"/>
        <v>-1</v>
      </c>
      <c r="Z288" s="80"/>
      <c r="AA288" s="290">
        <f t="shared" si="1331"/>
        <v>6350.164878784999</v>
      </c>
      <c r="AB288" s="182">
        <f t="shared" si="1332"/>
        <v>-0.61763754255510139</v>
      </c>
      <c r="AC288" s="71">
        <f t="shared" si="1333"/>
        <v>-1</v>
      </c>
      <c r="AD288" s="80"/>
      <c r="AE288" s="80"/>
      <c r="AF288" s="71">
        <f t="shared" si="1334"/>
        <v>-1</v>
      </c>
      <c r="AG288" s="71">
        <f t="shared" si="1335"/>
        <v>-1</v>
      </c>
      <c r="AH288" s="290">
        <f t="shared" si="1251"/>
        <v>0</v>
      </c>
      <c r="AI288" s="290">
        <f t="shared" si="1252"/>
        <v>0</v>
      </c>
      <c r="AJ288" s="290">
        <f t="shared" si="1253"/>
        <v>0</v>
      </c>
      <c r="AK288" s="290">
        <f t="shared" si="1254"/>
        <v>0</v>
      </c>
      <c r="AL288" s="290">
        <f t="shared" si="1255"/>
        <v>0</v>
      </c>
      <c r="AM288" s="290" t="e">
        <f t="shared" si="1256"/>
        <v>#DIV/0!</v>
      </c>
      <c r="AN288" s="80"/>
      <c r="AO288" s="290" t="e">
        <f t="shared" si="1257"/>
        <v>#DIV/0!</v>
      </c>
      <c r="AP288" s="81" t="e">
        <f>SUMIFS($AO$3:$AO288,$D$3:$D288,D288)</f>
        <v>#DIV/0!</v>
      </c>
      <c r="AQ288" s="80"/>
      <c r="AR288" s="290" t="e">
        <f t="shared" si="1258"/>
        <v>#DIV/0!</v>
      </c>
      <c r="AS288" s="81" t="e">
        <f>SUMIFS($AR$3:$AR288,$D$3:$D288,D288)</f>
        <v>#DIV/0!</v>
      </c>
      <c r="AT288" s="290">
        <f t="shared" si="1259"/>
        <v>0</v>
      </c>
      <c r="AU288" s="292">
        <f t="shared" si="1260"/>
        <v>0</v>
      </c>
      <c r="AV288" s="289">
        <f t="shared" si="1261"/>
        <v>0</v>
      </c>
      <c r="AW288" s="290">
        <f t="shared" si="1262"/>
        <v>0</v>
      </c>
      <c r="AX288" s="77">
        <f>SUMIFS($AV$3:$AV288,$D$3:$D288,D288)</f>
        <v>18907.536982092002</v>
      </c>
      <c r="AY288" s="290">
        <f t="shared" si="1336"/>
        <v>30062.755173543002</v>
      </c>
      <c r="AZ288" s="14">
        <f t="shared" si="1220"/>
        <v>7.4934930997943852</v>
      </c>
      <c r="BA288" s="262">
        <f t="shared" si="1263"/>
        <v>0</v>
      </c>
      <c r="BB288" s="262">
        <f t="shared" si="1264"/>
        <v>0</v>
      </c>
      <c r="BC288" s="262">
        <f t="shared" si="1337"/>
        <v>28691.578389483002</v>
      </c>
      <c r="BD288" s="262">
        <f t="shared" si="1222"/>
        <v>7.1517112600848174</v>
      </c>
      <c r="BE288" s="260">
        <f t="shared" si="1265"/>
        <v>0</v>
      </c>
      <c r="BF288" s="260">
        <f t="shared" si="1266"/>
        <v>0</v>
      </c>
      <c r="BG288" s="260">
        <f t="shared" si="1338"/>
        <v>25396.122321989002</v>
      </c>
      <c r="BH288" s="260">
        <f t="shared" si="1224"/>
        <v>6.3302803180474596</v>
      </c>
      <c r="BI288" s="71">
        <f t="shared" si="1339"/>
        <v>-1</v>
      </c>
      <c r="BJ288" s="71">
        <f t="shared" si="1340"/>
        <v>-0.56767904321753482</v>
      </c>
      <c r="BK288" s="71">
        <f t="shared" si="1341"/>
        <v>-0.45416619159521987</v>
      </c>
      <c r="BL288" s="290">
        <f t="shared" si="1270"/>
        <v>0</v>
      </c>
      <c r="BM288" s="14">
        <f>SUMIFS($BL$3:$BL288,$D$3:$D288,D288)</f>
        <v>7754.4715926200006</v>
      </c>
      <c r="BN288" s="290">
        <f t="shared" si="1342"/>
        <v>13295.881047082998</v>
      </c>
      <c r="BO288" s="71">
        <f t="shared" si="1343"/>
        <v>-1</v>
      </c>
      <c r="BP288" s="71">
        <f t="shared" si="1344"/>
        <v>-0.57759153384162332</v>
      </c>
      <c r="BQ288" s="71">
        <f t="shared" si="1345"/>
        <v>-0.43397088813865015</v>
      </c>
      <c r="BR288" s="80"/>
      <c r="BS288" s="290">
        <f t="shared" si="1274"/>
        <v>0</v>
      </c>
      <c r="BT288" s="290">
        <f t="shared" si="1275"/>
        <v>0</v>
      </c>
      <c r="BU288" s="290">
        <f t="shared" si="1276"/>
        <v>0</v>
      </c>
      <c r="BV288" s="290" t="e">
        <f t="shared" si="1277"/>
        <v>#DIV/0!</v>
      </c>
      <c r="BW288" s="290">
        <f t="shared" si="1278"/>
        <v>0</v>
      </c>
      <c r="BX288" s="77">
        <f t="shared" si="1346"/>
        <v>3295.4560674940003</v>
      </c>
      <c r="BY288" s="290">
        <f t="shared" si="1279"/>
        <v>0</v>
      </c>
      <c r="BZ288" s="290">
        <f t="shared" si="1280"/>
        <v>0</v>
      </c>
      <c r="CA288" s="290">
        <f t="shared" si="1281"/>
        <v>0</v>
      </c>
      <c r="CB288" s="289">
        <f t="shared" si="1282"/>
        <v>0</v>
      </c>
      <c r="CC288" s="76">
        <f>SUMIFS($CB$3:$CB288,$D$3:$D288,D288)</f>
        <v>-1375.0296210629995</v>
      </c>
      <c r="CD288" s="76">
        <f t="shared" si="1347"/>
        <v>-3825.0862362459993</v>
      </c>
      <c r="CE288" s="73">
        <f t="shared" si="1348"/>
        <v>-1</v>
      </c>
      <c r="CF288" s="73">
        <f t="shared" si="1349"/>
        <v>-2.7631373565818604</v>
      </c>
      <c r="CG288" s="73">
        <f t="shared" si="1350"/>
        <v>1.0848938172782296</v>
      </c>
      <c r="CH288" s="293" t="e">
        <f t="shared" si="1286"/>
        <v>#DIV/0!</v>
      </c>
      <c r="CI288" s="293">
        <f t="shared" si="1287"/>
        <v>0</v>
      </c>
      <c r="CJ288" s="14" t="e">
        <f t="shared" si="1351"/>
        <v>#DIV/0!</v>
      </c>
      <c r="CK288" s="266">
        <f t="shared" si="1225"/>
        <v>-0.9534474519039835</v>
      </c>
      <c r="CL288" s="291">
        <f t="shared" si="1288"/>
        <v>0</v>
      </c>
      <c r="CM288" s="291">
        <f t="shared" si="1289"/>
        <v>0</v>
      </c>
      <c r="CN288" s="289">
        <f t="shared" si="1290"/>
        <v>0</v>
      </c>
      <c r="CO288" s="40">
        <f>SUMIFS($CN$3:$CN288,$D$3:$D288,D288)</f>
        <v>1804.3674877589999</v>
      </c>
      <c r="CP288" s="76">
        <f t="shared" si="1352"/>
        <v>2827.590730588</v>
      </c>
      <c r="CQ288" s="73">
        <f t="shared" si="1353"/>
        <v>-1</v>
      </c>
      <c r="CR288" s="73">
        <f t="shared" si="1354"/>
        <v>-0.6193571262765778</v>
      </c>
      <c r="CS288" s="73">
        <f t="shared" si="1355"/>
        <v>-0.54897788317623908</v>
      </c>
      <c r="CT288" s="289" t="e">
        <f t="shared" si="1294"/>
        <v>#DIV/0!</v>
      </c>
      <c r="CU288" s="289">
        <f t="shared" si="1295"/>
        <v>0</v>
      </c>
      <c r="CV288" s="289">
        <f t="shared" si="1296"/>
        <v>0.44975968572949315</v>
      </c>
      <c r="CW288" s="40" t="e">
        <f t="shared" si="1356"/>
        <v>#DIV/0!</v>
      </c>
      <c r="CX288" s="268">
        <f t="shared" si="1227"/>
        <v>0.70481003841427348</v>
      </c>
      <c r="CY288" s="80"/>
      <c r="CZ288" s="290" t="e">
        <f t="shared" si="1297"/>
        <v>#DIV/0!</v>
      </c>
      <c r="DA288" s="67" t="e">
        <f t="shared" si="1357"/>
        <v>#DIV/0!</v>
      </c>
      <c r="DB288" s="80"/>
      <c r="DC288" s="290" t="e">
        <f t="shared" si="1298"/>
        <v>#DIV/0!</v>
      </c>
      <c r="DD288" s="290">
        <f t="shared" si="1299"/>
        <v>0</v>
      </c>
      <c r="DE288" s="290" t="e">
        <f t="shared" si="1300"/>
        <v>#DIV/0!</v>
      </c>
      <c r="DF288" s="291">
        <f t="shared" si="1301"/>
        <v>0</v>
      </c>
      <c r="DG288" s="291">
        <f t="shared" si="1302"/>
        <v>0</v>
      </c>
      <c r="DH288" s="289">
        <f t="shared" si="1303"/>
        <v>0</v>
      </c>
      <c r="DI288" s="76">
        <f>SUMIFS($DH$3:$DH288,$D$3:$D288,D288)</f>
        <v>-3179.3971088219996</v>
      </c>
      <c r="DJ288" s="76">
        <f t="shared" si="1358"/>
        <v>-6652.6769668339994</v>
      </c>
      <c r="DK288" s="289" t="e">
        <f t="shared" si="1304"/>
        <v>#DIV/0!</v>
      </c>
      <c r="DL288" s="76" t="e">
        <f t="shared" si="1359"/>
        <v>#DIV/0!</v>
      </c>
      <c r="DM288" s="73">
        <f t="shared" si="1360"/>
        <v>-1</v>
      </c>
      <c r="DN288" s="73">
        <f t="shared" si="1361"/>
        <v>-0.19721100417359794</v>
      </c>
      <c r="DO288" s="73">
        <f t="shared" si="1362"/>
        <v>-0.17908341915611004</v>
      </c>
      <c r="DP288" s="290">
        <f t="shared" si="1308"/>
        <v>0</v>
      </c>
      <c r="DQ288" s="294">
        <f t="shared" si="1228"/>
        <v>-1.658257490318257</v>
      </c>
      <c r="DR288" s="291">
        <f t="shared" si="1309"/>
        <v>0</v>
      </c>
      <c r="DS288" s="82">
        <f t="shared" si="1363"/>
        <v>-3357.2208993399986</v>
      </c>
      <c r="DT288" s="291">
        <f t="shared" si="1310"/>
        <v>0</v>
      </c>
      <c r="DU288" s="265">
        <f t="shared" si="1229"/>
        <v>-0.83682654828090064</v>
      </c>
      <c r="DV288" s="250"/>
      <c r="DW288" s="250"/>
      <c r="DX288" s="295"/>
      <c r="DY288" s="296" t="e">
        <f t="shared" si="1311"/>
        <v>#DIV/0!</v>
      </c>
      <c r="DZ288" s="218" t="e">
        <f t="shared" si="1364"/>
        <v>#DIV/0!</v>
      </c>
      <c r="EA288" s="71" t="e">
        <f t="shared" si="1365"/>
        <v>#DIV/0!</v>
      </c>
      <c r="EB288" s="297" t="e">
        <f t="shared" si="1314"/>
        <v>#DIV/0!</v>
      </c>
      <c r="EC288" s="219" t="e">
        <f t="shared" si="1366"/>
        <v>#DIV/0!</v>
      </c>
      <c r="ED288" s="71" t="e">
        <f t="shared" si="1367"/>
        <v>#DIV/0!</v>
      </c>
      <c r="EE288" s="297" t="e">
        <f t="shared" si="1317"/>
        <v>#DIV/0!</v>
      </c>
      <c r="EF288" s="219" t="e">
        <f t="shared" si="1368"/>
        <v>#DIV/0!</v>
      </c>
      <c r="EG288" s="71" t="e">
        <f t="shared" si="1369"/>
        <v>#DIV/0!</v>
      </c>
      <c r="EH288" s="297" t="e">
        <f t="shared" si="1318"/>
        <v>#DIV/0!</v>
      </c>
      <c r="EI288" s="219" t="e">
        <f t="shared" si="1370"/>
        <v>#DIV/0!</v>
      </c>
      <c r="EJ288" s="74" t="e">
        <f t="shared" si="1371"/>
        <v>#DIV/0!</v>
      </c>
    </row>
    <row r="289" spans="1:140">
      <c r="A289" s="192">
        <v>46327</v>
      </c>
      <c r="B289" s="298">
        <f t="shared" si="1230"/>
        <v>11</v>
      </c>
      <c r="C289" s="287" t="str">
        <f t="shared" si="1231"/>
        <v>Noviembre</v>
      </c>
      <c r="D289" s="287">
        <f t="shared" si="1232"/>
        <v>2026</v>
      </c>
      <c r="E289" s="288">
        <f t="shared" si="1233"/>
        <v>401184.79824006109</v>
      </c>
      <c r="F289" s="288">
        <f t="shared" si="1234"/>
        <v>0</v>
      </c>
      <c r="G289" s="289">
        <f t="shared" si="1235"/>
        <v>0</v>
      </c>
      <c r="H289" s="290">
        <f t="shared" si="1236"/>
        <v>0</v>
      </c>
      <c r="I289" s="14">
        <f>SUMIFS($G$3:$G289,$D$3:$D289,D289)</f>
        <v>17532.507361029002</v>
      </c>
      <c r="J289" s="293">
        <f t="shared" si="1372"/>
        <v>21553.767196245</v>
      </c>
      <c r="K289" s="14">
        <f t="shared" si="1219"/>
        <v>5.3725283935977179</v>
      </c>
      <c r="L289" s="71">
        <f t="shared" si="1321"/>
        <v>-0.64363903985049697</v>
      </c>
      <c r="M289" s="71">
        <f t="shared" si="1322"/>
        <v>-1</v>
      </c>
      <c r="N289" s="71">
        <f t="shared" si="1323"/>
        <v>-0.59688472538088222</v>
      </c>
      <c r="O289" s="290">
        <f t="shared" si="1240"/>
        <v>0</v>
      </c>
      <c r="P289" s="290">
        <f t="shared" si="1241"/>
        <v>0</v>
      </c>
      <c r="Q289" s="14">
        <f>SUMIFS($O$3:$O289,$D$3:$D289,D289)</f>
        <v>13979.138291465002</v>
      </c>
      <c r="R289" s="290">
        <f t="shared" si="1324"/>
        <v>16871.306509931001</v>
      </c>
      <c r="S289" s="71">
        <f t="shared" si="1325"/>
        <v>-1</v>
      </c>
      <c r="T289" s="71">
        <f t="shared" si="1326"/>
        <v>-0.63793147292894936</v>
      </c>
      <c r="U289" s="71">
        <f t="shared" si="1327"/>
        <v>-0.59354984223476825</v>
      </c>
      <c r="V289" s="80"/>
      <c r="W289" s="290">
        <f t="shared" si="1328"/>
        <v>7134.2429570619997</v>
      </c>
      <c r="X289" s="182">
        <f t="shared" si="1329"/>
        <v>-0.71264556073831442</v>
      </c>
      <c r="Y289" s="182">
        <f t="shared" si="1330"/>
        <v>-1</v>
      </c>
      <c r="Z289" s="80"/>
      <c r="AA289" s="290">
        <f t="shared" si="1331"/>
        <v>4955.0460646470001</v>
      </c>
      <c r="AB289" s="182">
        <f t="shared" si="1332"/>
        <v>-0.70239120288906309</v>
      </c>
      <c r="AC289" s="71">
        <f t="shared" si="1333"/>
        <v>-1</v>
      </c>
      <c r="AD289" s="80"/>
      <c r="AE289" s="80"/>
      <c r="AF289" s="71">
        <f t="shared" si="1334"/>
        <v>-1</v>
      </c>
      <c r="AG289" s="71">
        <f t="shared" si="1335"/>
        <v>-1</v>
      </c>
      <c r="AH289" s="290">
        <f t="shared" si="1251"/>
        <v>0</v>
      </c>
      <c r="AI289" s="290">
        <f t="shared" si="1252"/>
        <v>0</v>
      </c>
      <c r="AJ289" s="290">
        <f t="shared" si="1253"/>
        <v>0</v>
      </c>
      <c r="AK289" s="290">
        <f t="shared" si="1254"/>
        <v>0</v>
      </c>
      <c r="AL289" s="290">
        <f t="shared" si="1255"/>
        <v>0</v>
      </c>
      <c r="AM289" s="290" t="e">
        <f t="shared" si="1256"/>
        <v>#DIV/0!</v>
      </c>
      <c r="AN289" s="80"/>
      <c r="AO289" s="290" t="e">
        <f t="shared" si="1257"/>
        <v>#DIV/0!</v>
      </c>
      <c r="AP289" s="81" t="e">
        <f>SUMIFS($AO$3:$AO289,$D$3:$D289,D289)</f>
        <v>#DIV/0!</v>
      </c>
      <c r="AQ289" s="80"/>
      <c r="AR289" s="290" t="e">
        <f t="shared" si="1258"/>
        <v>#DIV/0!</v>
      </c>
      <c r="AS289" s="81" t="e">
        <f>SUMIFS($AR$3:$AR289,$D$3:$D289,D289)</f>
        <v>#DIV/0!</v>
      </c>
      <c r="AT289" s="290">
        <f t="shared" si="1259"/>
        <v>0</v>
      </c>
      <c r="AU289" s="292">
        <f t="shared" si="1260"/>
        <v>0</v>
      </c>
      <c r="AV289" s="289">
        <f t="shared" si="1261"/>
        <v>0</v>
      </c>
      <c r="AW289" s="290">
        <f t="shared" si="1262"/>
        <v>0</v>
      </c>
      <c r="AX289" s="77">
        <f>SUMIFS($AV$3:$AV289,$D$3:$D289,D289)</f>
        <v>18907.536982092002</v>
      </c>
      <c r="AY289" s="290">
        <f t="shared" si="1336"/>
        <v>25223.369414855999</v>
      </c>
      <c r="AZ289" s="14">
        <f t="shared" si="1220"/>
        <v>6.2872196368125675</v>
      </c>
      <c r="BA289" s="262">
        <f t="shared" si="1263"/>
        <v>0</v>
      </c>
      <c r="BB289" s="262">
        <f t="shared" si="1264"/>
        <v>0</v>
      </c>
      <c r="BC289" s="262">
        <f t="shared" si="1337"/>
        <v>24099.823388301</v>
      </c>
      <c r="BD289" s="262">
        <f t="shared" si="1222"/>
        <v>6.0071626577137005</v>
      </c>
      <c r="BE289" s="260">
        <f t="shared" si="1265"/>
        <v>0</v>
      </c>
      <c r="BF289" s="260">
        <f t="shared" si="1266"/>
        <v>0</v>
      </c>
      <c r="BG289" s="260">
        <f t="shared" si="1338"/>
        <v>21675.111847289998</v>
      </c>
      <c r="BH289" s="260">
        <f t="shared" si="1224"/>
        <v>5.4027749661441655</v>
      </c>
      <c r="BI289" s="71">
        <f t="shared" si="1339"/>
        <v>-1</v>
      </c>
      <c r="BJ289" s="71">
        <f t="shared" si="1340"/>
        <v>-0.61075050665616959</v>
      </c>
      <c r="BK289" s="71">
        <f t="shared" si="1341"/>
        <v>-0.53802350021671841</v>
      </c>
      <c r="BL289" s="290">
        <f t="shared" si="1270"/>
        <v>0</v>
      </c>
      <c r="BM289" s="14">
        <f>SUMIFS($BL$3:$BL289,$D$3:$D289,D289)</f>
        <v>7754.4715926200006</v>
      </c>
      <c r="BN289" s="290">
        <f t="shared" si="1342"/>
        <v>11411.154242776998</v>
      </c>
      <c r="BO289" s="71">
        <f t="shared" si="1343"/>
        <v>-1</v>
      </c>
      <c r="BP289" s="71">
        <f t="shared" si="1344"/>
        <v>-0.6169209265174963</v>
      </c>
      <c r="BQ289" s="71">
        <f t="shared" si="1345"/>
        <v>-0.51729423683219578</v>
      </c>
      <c r="BR289" s="80"/>
      <c r="BS289" s="290">
        <f t="shared" si="1274"/>
        <v>0</v>
      </c>
      <c r="BT289" s="290">
        <f t="shared" si="1275"/>
        <v>0</v>
      </c>
      <c r="BU289" s="290">
        <f t="shared" si="1276"/>
        <v>0</v>
      </c>
      <c r="BV289" s="290" t="e">
        <f t="shared" si="1277"/>
        <v>#DIV/0!</v>
      </c>
      <c r="BW289" s="290">
        <f t="shared" si="1278"/>
        <v>0</v>
      </c>
      <c r="BX289" s="77">
        <f t="shared" si="1346"/>
        <v>2424.7115410110005</v>
      </c>
      <c r="BY289" s="290">
        <f t="shared" si="1279"/>
        <v>0</v>
      </c>
      <c r="BZ289" s="290">
        <f t="shared" si="1280"/>
        <v>0</v>
      </c>
      <c r="CA289" s="290">
        <f t="shared" si="1281"/>
        <v>0</v>
      </c>
      <c r="CB289" s="289">
        <f t="shared" si="1282"/>
        <v>0</v>
      </c>
      <c r="CC289" s="76">
        <f>SUMIFS($CB$3:$CB289,$D$3:$D289,D289)</f>
        <v>-1375.0296210629995</v>
      </c>
      <c r="CD289" s="76">
        <f t="shared" si="1347"/>
        <v>-3669.6022186109985</v>
      </c>
      <c r="CE289" s="73">
        <f t="shared" si="1348"/>
        <v>-1</v>
      </c>
      <c r="CF289" s="73">
        <f t="shared" si="1349"/>
        <v>-3.2021875216860045</v>
      </c>
      <c r="CG289" s="73">
        <f t="shared" si="1350"/>
        <v>2.2450931101876246</v>
      </c>
      <c r="CH289" s="293" t="e">
        <f t="shared" si="1286"/>
        <v>#DIV/0!</v>
      </c>
      <c r="CI289" s="293">
        <f t="shared" si="1287"/>
        <v>0</v>
      </c>
      <c r="CJ289" s="14" t="e">
        <f t="shared" si="1351"/>
        <v>#DIV/0!</v>
      </c>
      <c r="CK289" s="266">
        <f t="shared" si="1225"/>
        <v>-0.91469124321484907</v>
      </c>
      <c r="CL289" s="291">
        <f t="shared" si="1288"/>
        <v>0</v>
      </c>
      <c r="CM289" s="291">
        <f t="shared" si="1289"/>
        <v>0</v>
      </c>
      <c r="CN289" s="289">
        <f t="shared" si="1290"/>
        <v>0</v>
      </c>
      <c r="CO289" s="40">
        <f>SUMIFS($CN$3:$CN289,$D$3:$D289,D289)</f>
        <v>1804.3674877589999</v>
      </c>
      <c r="CP289" s="76">
        <f t="shared" si="1352"/>
        <v>2237.730406228</v>
      </c>
      <c r="CQ289" s="73">
        <f t="shared" si="1353"/>
        <v>-1</v>
      </c>
      <c r="CR289" s="73">
        <f t="shared" si="1354"/>
        <v>-0.66148071040588108</v>
      </c>
      <c r="CS289" s="73">
        <f t="shared" si="1355"/>
        <v>-0.63558760121160063</v>
      </c>
      <c r="CT289" s="289" t="e">
        <f t="shared" si="1294"/>
        <v>#DIV/0!</v>
      </c>
      <c r="CU289" s="289">
        <f t="shared" si="1295"/>
        <v>0</v>
      </c>
      <c r="CV289" s="289">
        <f t="shared" si="1296"/>
        <v>0.44975968572949315</v>
      </c>
      <c r="CW289" s="40" t="e">
        <f t="shared" si="1356"/>
        <v>#DIV/0!</v>
      </c>
      <c r="CX289" s="268">
        <f t="shared" si="1227"/>
        <v>0.55778045829368295</v>
      </c>
      <c r="CY289" s="80"/>
      <c r="CZ289" s="290" t="e">
        <f t="shared" si="1297"/>
        <v>#DIV/0!</v>
      </c>
      <c r="DA289" s="67" t="e">
        <f t="shared" si="1357"/>
        <v>#DIV/0!</v>
      </c>
      <c r="DB289" s="80"/>
      <c r="DC289" s="290" t="e">
        <f t="shared" si="1298"/>
        <v>#DIV/0!</v>
      </c>
      <c r="DD289" s="290">
        <f t="shared" si="1299"/>
        <v>0</v>
      </c>
      <c r="DE289" s="290" t="e">
        <f t="shared" si="1300"/>
        <v>#DIV/0!</v>
      </c>
      <c r="DF289" s="291">
        <f t="shared" si="1301"/>
        <v>0</v>
      </c>
      <c r="DG289" s="291">
        <f t="shared" si="1302"/>
        <v>0</v>
      </c>
      <c r="DH289" s="289">
        <f t="shared" si="1303"/>
        <v>0</v>
      </c>
      <c r="DI289" s="76">
        <f>SUMIFS($DH$3:$DH289,$D$3:$D289,D289)</f>
        <v>-3179.3971088219996</v>
      </c>
      <c r="DJ289" s="76">
        <f t="shared" si="1358"/>
        <v>-5907.3326248389976</v>
      </c>
      <c r="DK289" s="289" t="e">
        <f t="shared" si="1304"/>
        <v>#DIV/0!</v>
      </c>
      <c r="DL289" s="76" t="e">
        <f t="shared" si="1359"/>
        <v>#DIV/0!</v>
      </c>
      <c r="DM289" s="73">
        <f t="shared" si="1360"/>
        <v>-1</v>
      </c>
      <c r="DN289" s="73">
        <f t="shared" si="1361"/>
        <v>-0.32436394578458649</v>
      </c>
      <c r="DO289" s="73">
        <f t="shared" si="1362"/>
        <v>-0.18760127178497721</v>
      </c>
      <c r="DP289" s="290">
        <f t="shared" si="1308"/>
        <v>0</v>
      </c>
      <c r="DQ289" s="294">
        <f t="shared" si="1228"/>
        <v>-1.4724717015085316</v>
      </c>
      <c r="DR289" s="291">
        <f t="shared" si="1309"/>
        <v>0</v>
      </c>
      <c r="DS289" s="82">
        <f t="shared" si="1363"/>
        <v>-3482.6210838279981</v>
      </c>
      <c r="DT289" s="291">
        <f t="shared" si="1310"/>
        <v>0</v>
      </c>
      <c r="DU289" s="265">
        <f t="shared" si="1229"/>
        <v>-0.86808400993899726</v>
      </c>
      <c r="DV289" s="250"/>
      <c r="DW289" s="250"/>
      <c r="DX289" s="295"/>
      <c r="DY289" s="296" t="e">
        <f t="shared" si="1311"/>
        <v>#DIV/0!</v>
      </c>
      <c r="DZ289" s="218" t="e">
        <f t="shared" si="1364"/>
        <v>#DIV/0!</v>
      </c>
      <c r="EA289" s="71" t="e">
        <f t="shared" si="1365"/>
        <v>#DIV/0!</v>
      </c>
      <c r="EB289" s="297" t="e">
        <f t="shared" si="1314"/>
        <v>#DIV/0!</v>
      </c>
      <c r="EC289" s="219" t="e">
        <f t="shared" si="1366"/>
        <v>#DIV/0!</v>
      </c>
      <c r="ED289" s="71" t="e">
        <f t="shared" si="1367"/>
        <v>#DIV/0!</v>
      </c>
      <c r="EE289" s="297" t="e">
        <f t="shared" si="1317"/>
        <v>#DIV/0!</v>
      </c>
      <c r="EF289" s="219" t="e">
        <f t="shared" si="1368"/>
        <v>#DIV/0!</v>
      </c>
      <c r="EG289" s="71" t="e">
        <f t="shared" si="1369"/>
        <v>#DIV/0!</v>
      </c>
      <c r="EH289" s="297" t="e">
        <f t="shared" si="1318"/>
        <v>#DIV/0!</v>
      </c>
      <c r="EI289" s="219" t="e">
        <f t="shared" si="1370"/>
        <v>#DIV/0!</v>
      </c>
      <c r="EJ289" s="74" t="e">
        <f t="shared" si="1371"/>
        <v>#DIV/0!</v>
      </c>
    </row>
    <row r="290" spans="1:140">
      <c r="A290" s="192">
        <v>46357</v>
      </c>
      <c r="B290" s="298">
        <f t="shared" si="1230"/>
        <v>12</v>
      </c>
      <c r="C290" s="287" t="str">
        <f t="shared" si="1231"/>
        <v>Diciembre</v>
      </c>
      <c r="D290" s="287">
        <f t="shared" si="1232"/>
        <v>2026</v>
      </c>
      <c r="E290" s="288">
        <f t="shared" si="1233"/>
        <v>401184.79824006109</v>
      </c>
      <c r="F290" s="288">
        <f t="shared" si="1234"/>
        <v>0</v>
      </c>
      <c r="G290" s="289">
        <f t="shared" si="1235"/>
        <v>0</v>
      </c>
      <c r="H290" s="290">
        <f t="shared" si="1236"/>
        <v>0</v>
      </c>
      <c r="I290" s="283">
        <f>SUMIFS($G$3:$G282,$D$3:$D282,D290)</f>
        <v>17532.507361029002</v>
      </c>
      <c r="J290" s="293">
        <f t="shared" si="1372"/>
        <v>17532.507361029002</v>
      </c>
      <c r="K290" s="14">
        <f t="shared" si="1219"/>
        <v>4.3701823792779644</v>
      </c>
      <c r="L290" s="71">
        <f t="shared" si="1321"/>
        <v>-0.67056538777778485</v>
      </c>
      <c r="M290" s="71">
        <f t="shared" si="1322"/>
        <v>-1</v>
      </c>
      <c r="N290" s="71">
        <f t="shared" si="1323"/>
        <v>-0.67056538777778485</v>
      </c>
      <c r="O290" s="290">
        <f t="shared" si="1240"/>
        <v>0</v>
      </c>
      <c r="P290" s="290">
        <f t="shared" si="1241"/>
        <v>0</v>
      </c>
      <c r="Q290" s="283">
        <f>SUMIFS($O$3:$O282,$D$3:$D282,D290)</f>
        <v>13979.138291465002</v>
      </c>
      <c r="R290" s="290">
        <f t="shared" si="1324"/>
        <v>13979.138291465002</v>
      </c>
      <c r="S290" s="71">
        <f t="shared" si="1325"/>
        <v>-1</v>
      </c>
      <c r="T290" s="71">
        <f t="shared" si="1326"/>
        <v>-0.66316355013349182</v>
      </c>
      <c r="U290" s="71">
        <f t="shared" si="1327"/>
        <v>-0.66316355013349182</v>
      </c>
      <c r="V290" s="80"/>
      <c r="W290" s="290">
        <f t="shared" si="1328"/>
        <v>5554.2307500050001</v>
      </c>
      <c r="X290" s="182">
        <f t="shared" si="1329"/>
        <v>-0.77691937832753433</v>
      </c>
      <c r="Y290" s="182">
        <f t="shared" si="1330"/>
        <v>-1</v>
      </c>
      <c r="Z290" s="80"/>
      <c r="AA290" s="290">
        <f t="shared" si="1331"/>
        <v>3588.7607276599997</v>
      </c>
      <c r="AB290" s="182">
        <f t="shared" si="1332"/>
        <v>-0.78362220298474483</v>
      </c>
      <c r="AC290" s="71">
        <f t="shared" si="1333"/>
        <v>-1</v>
      </c>
      <c r="AD290" s="80"/>
      <c r="AE290" s="80"/>
      <c r="AF290" s="71">
        <f t="shared" si="1334"/>
        <v>-1</v>
      </c>
      <c r="AG290" s="71">
        <f t="shared" si="1335"/>
        <v>-1</v>
      </c>
      <c r="AH290" s="290">
        <f t="shared" si="1251"/>
        <v>0</v>
      </c>
      <c r="AI290" s="290">
        <f t="shared" si="1252"/>
        <v>0</v>
      </c>
      <c r="AJ290" s="290">
        <f t="shared" si="1253"/>
        <v>0</v>
      </c>
      <c r="AK290" s="290">
        <f t="shared" si="1254"/>
        <v>0</v>
      </c>
      <c r="AL290" s="290">
        <f t="shared" si="1255"/>
        <v>0</v>
      </c>
      <c r="AM290" s="290" t="e">
        <f t="shared" si="1256"/>
        <v>#DIV/0!</v>
      </c>
      <c r="AN290" s="80"/>
      <c r="AO290" s="290" t="e">
        <f t="shared" si="1257"/>
        <v>#DIV/0!</v>
      </c>
      <c r="AP290" s="284">
        <f>SUMIFS($AO$3:$AO282,$D$3:$D282,D290)</f>
        <v>131.62354584674432</v>
      </c>
      <c r="AQ290" s="80"/>
      <c r="AR290" s="290" t="e">
        <f t="shared" si="1258"/>
        <v>#DIV/0!</v>
      </c>
      <c r="AS290" s="284">
        <f>SUMIFS($AR$3:$AR282,$D$3:$D282,D290)</f>
        <v>11.058485329475747</v>
      </c>
      <c r="AT290" s="290">
        <f t="shared" si="1259"/>
        <v>0</v>
      </c>
      <c r="AU290" s="292">
        <f t="shared" si="1260"/>
        <v>0</v>
      </c>
      <c r="AV290" s="289">
        <f t="shared" si="1261"/>
        <v>0</v>
      </c>
      <c r="AW290" s="290">
        <f t="shared" si="1262"/>
        <v>0</v>
      </c>
      <c r="AX290" s="285">
        <f>SUMIFS($AV$3:$AV282,$D$3:$D282,D290)</f>
        <v>18907.536982092002</v>
      </c>
      <c r="AY290" s="290">
        <f t="shared" si="1336"/>
        <v>18907.536982092002</v>
      </c>
      <c r="AZ290" s="14">
        <f t="shared" si="1220"/>
        <v>4.7129245836424003</v>
      </c>
      <c r="BA290" s="262">
        <f t="shared" si="1263"/>
        <v>0</v>
      </c>
      <c r="BB290" s="262">
        <f t="shared" si="1264"/>
        <v>0</v>
      </c>
      <c r="BC290" s="262">
        <f t="shared" si="1337"/>
        <v>18051.244977332</v>
      </c>
      <c r="BD290" s="262">
        <f t="shared" si="1222"/>
        <v>4.4994837931347762</v>
      </c>
      <c r="BE290" s="260">
        <f t="shared" si="1265"/>
        <v>0</v>
      </c>
      <c r="BF290" s="260">
        <f t="shared" si="1266"/>
        <v>0</v>
      </c>
      <c r="BG290" s="260">
        <f t="shared" si="1338"/>
        <v>15772.194431484002</v>
      </c>
      <c r="BH290" s="260">
        <f t="shared" si="1224"/>
        <v>3.9314038070919701</v>
      </c>
      <c r="BI290" s="71">
        <f t="shared" si="1339"/>
        <v>-1</v>
      </c>
      <c r="BJ290" s="71">
        <f t="shared" si="1340"/>
        <v>-0.65553875370628412</v>
      </c>
      <c r="BK290" s="71">
        <f t="shared" si="1341"/>
        <v>-0.65553875370628412</v>
      </c>
      <c r="BL290" s="290">
        <f t="shared" si="1270"/>
        <v>0</v>
      </c>
      <c r="BM290" s="283">
        <f>SUMIFS($BL$3:$BL282,$D$3:$D282,D290)</f>
        <v>7754.4715926200006</v>
      </c>
      <c r="BN290" s="290">
        <f t="shared" si="1342"/>
        <v>7754.4715926200006</v>
      </c>
      <c r="BO290" s="71">
        <f t="shared" si="1343"/>
        <v>-1</v>
      </c>
      <c r="BP290" s="71">
        <f t="shared" si="1344"/>
        <v>-0.67553379310321704</v>
      </c>
      <c r="BQ290" s="71">
        <f t="shared" si="1345"/>
        <v>-0.67553379310321704</v>
      </c>
      <c r="BR290" s="80"/>
      <c r="BS290" s="290">
        <f t="shared" si="1274"/>
        <v>0</v>
      </c>
      <c r="BT290" s="290">
        <f t="shared" si="1275"/>
        <v>0</v>
      </c>
      <c r="BU290" s="290">
        <f t="shared" si="1276"/>
        <v>0</v>
      </c>
      <c r="BV290" s="290" t="e">
        <f t="shared" si="1277"/>
        <v>#DIV/0!</v>
      </c>
      <c r="BW290" s="290">
        <f t="shared" si="1278"/>
        <v>0</v>
      </c>
      <c r="BX290" s="77">
        <f t="shared" si="1346"/>
        <v>2279.0505458480002</v>
      </c>
      <c r="BY290" s="290">
        <f t="shared" si="1279"/>
        <v>0</v>
      </c>
      <c r="BZ290" s="290">
        <f t="shared" si="1280"/>
        <v>0</v>
      </c>
      <c r="CA290" s="290">
        <f t="shared" si="1281"/>
        <v>0</v>
      </c>
      <c r="CB290" s="289">
        <f t="shared" si="1282"/>
        <v>0</v>
      </c>
      <c r="CC290" s="286">
        <f>SUMIFS($CB$3:$CB282,$D$3:$D282,D290)</f>
        <v>-1375.0296210629995</v>
      </c>
      <c r="CD290" s="76">
        <f t="shared" si="1347"/>
        <v>-1375.0296210629995</v>
      </c>
      <c r="CE290" s="73">
        <f t="shared" si="1348"/>
        <v>-1</v>
      </c>
      <c r="CF290" s="73">
        <f t="shared" si="1349"/>
        <v>-0.17671769880203336</v>
      </c>
      <c r="CG290" s="73">
        <f t="shared" si="1350"/>
        <v>-0.17671769880203336</v>
      </c>
      <c r="CH290" s="293" t="e">
        <f t="shared" si="1286"/>
        <v>#DIV/0!</v>
      </c>
      <c r="CI290" s="293">
        <f t="shared" si="1287"/>
        <v>0</v>
      </c>
      <c r="CJ290" s="14" t="e">
        <f t="shared" si="1351"/>
        <v>#DIV/0!</v>
      </c>
      <c r="CK290" s="266">
        <f t="shared" si="1225"/>
        <v>-0.34274220436443575</v>
      </c>
      <c r="CL290" s="291">
        <f t="shared" si="1288"/>
        <v>0</v>
      </c>
      <c r="CM290" s="291">
        <f t="shared" si="1289"/>
        <v>0</v>
      </c>
      <c r="CN290" s="289">
        <f t="shared" si="1290"/>
        <v>0</v>
      </c>
      <c r="CO290" s="282">
        <f>SUMIFS($CN$3:$CN282,$D$3:$D282,D290)</f>
        <v>1804.3674877589999</v>
      </c>
      <c r="CP290" s="76">
        <f t="shared" si="1352"/>
        <v>1804.3674877589999</v>
      </c>
      <c r="CQ290" s="73">
        <f t="shared" si="1353"/>
        <v>-1</v>
      </c>
      <c r="CR290" s="73">
        <f t="shared" si="1354"/>
        <v>-0.68693411711340779</v>
      </c>
      <c r="CS290" s="73">
        <f t="shared" si="1355"/>
        <v>-0.68693411711340779</v>
      </c>
      <c r="CT290" s="289" t="e">
        <f t="shared" si="1294"/>
        <v>#DIV/0!</v>
      </c>
      <c r="CU290" s="289">
        <f t="shared" si="1295"/>
        <v>0</v>
      </c>
      <c r="CV290" s="289">
        <f t="shared" si="1296"/>
        <v>0.44975968572949315</v>
      </c>
      <c r="CW290" s="40" t="e">
        <f t="shared" si="1356"/>
        <v>#DIV/0!</v>
      </c>
      <c r="CX290" s="268">
        <f t="shared" si="1227"/>
        <v>0.44975968572949315</v>
      </c>
      <c r="CY290" s="80"/>
      <c r="CZ290" s="290" t="e">
        <f t="shared" si="1297"/>
        <v>#DIV/0!</v>
      </c>
      <c r="DA290" s="67" t="e">
        <f t="shared" si="1357"/>
        <v>#DIV/0!</v>
      </c>
      <c r="DB290" s="80"/>
      <c r="DC290" s="290" t="e">
        <f t="shared" si="1298"/>
        <v>#DIV/0!</v>
      </c>
      <c r="DD290" s="290">
        <f t="shared" si="1299"/>
        <v>0</v>
      </c>
      <c r="DE290" s="290" t="e">
        <f t="shared" si="1300"/>
        <v>#DIV/0!</v>
      </c>
      <c r="DF290" s="291">
        <f t="shared" si="1301"/>
        <v>0</v>
      </c>
      <c r="DG290" s="291">
        <f t="shared" si="1302"/>
        <v>0</v>
      </c>
      <c r="DH290" s="289">
        <f t="shared" si="1303"/>
        <v>0</v>
      </c>
      <c r="DI290" s="286">
        <f>SUMIFS($DH$3:$DH282,$D$3:$D282,D290)</f>
        <v>-3179.3971088219996</v>
      </c>
      <c r="DJ290" s="76">
        <f t="shared" si="1358"/>
        <v>-3179.3971088219996</v>
      </c>
      <c r="DK290" s="289" t="e">
        <f t="shared" si="1304"/>
        <v>#DIV/0!</v>
      </c>
      <c r="DL290" s="76" t="e">
        <f t="shared" si="1359"/>
        <v>#DIV/0!</v>
      </c>
      <c r="DM290" s="73">
        <f t="shared" si="1360"/>
        <v>-1</v>
      </c>
      <c r="DN290" s="73">
        <f t="shared" si="1361"/>
        <v>-0.57230061689061262</v>
      </c>
      <c r="DO290" s="73">
        <f t="shared" si="1362"/>
        <v>-0.57230061689061262</v>
      </c>
      <c r="DP290" s="290">
        <f t="shared" si="1308"/>
        <v>0</v>
      </c>
      <c r="DQ290" s="294">
        <f t="shared" si="1228"/>
        <v>-0.79250189009392891</v>
      </c>
      <c r="DR290" s="291">
        <f t="shared" si="1309"/>
        <v>0</v>
      </c>
      <c r="DS290" s="82">
        <f t="shared" si="1363"/>
        <v>-900.34656297399943</v>
      </c>
      <c r="DT290" s="291">
        <f t="shared" si="1310"/>
        <v>0</v>
      </c>
      <c r="DU290" s="265">
        <f t="shared" si="1229"/>
        <v>-0.22442190405112256</v>
      </c>
      <c r="DV290" s="250"/>
      <c r="DW290" s="250"/>
      <c r="DX290" s="295"/>
      <c r="DY290" s="296" t="e">
        <f t="shared" si="1311"/>
        <v>#DIV/0!</v>
      </c>
      <c r="DZ290" s="218" t="e">
        <f t="shared" si="1364"/>
        <v>#DIV/0!</v>
      </c>
      <c r="EA290" s="71" t="e">
        <f t="shared" si="1365"/>
        <v>#DIV/0!</v>
      </c>
      <c r="EB290" s="297" t="e">
        <f t="shared" si="1314"/>
        <v>#DIV/0!</v>
      </c>
      <c r="EC290" s="219" t="e">
        <f t="shared" si="1366"/>
        <v>#DIV/0!</v>
      </c>
      <c r="ED290" s="71" t="e">
        <f t="shared" si="1367"/>
        <v>#DIV/0!</v>
      </c>
      <c r="EE290" s="297" t="e">
        <f t="shared" si="1317"/>
        <v>#DIV/0!</v>
      </c>
      <c r="EF290" s="219" t="e">
        <f t="shared" si="1368"/>
        <v>#DIV/0!</v>
      </c>
      <c r="EG290" s="71" t="e">
        <f t="shared" si="1369"/>
        <v>#DIV/0!</v>
      </c>
      <c r="EH290" s="297" t="e">
        <f t="shared" si="1318"/>
        <v>#DIV/0!</v>
      </c>
      <c r="EI290" s="219" t="e">
        <f t="shared" si="1370"/>
        <v>#DIV/0!</v>
      </c>
      <c r="EJ290" s="74" t="e">
        <f t="shared" si="1371"/>
        <v>#DIV/0!</v>
      </c>
    </row>
  </sheetData>
  <pageMargins left="0.7" right="0.7" top="0.75" bottom="0.75" header="0.3" footer="0.3"/>
  <pageSetup orientation="portrait" verticalDpi="0" r:id="rId1"/>
  <ignoredErrors>
    <ignoredError sqref="DD228:DD230 DB194:DB230 DD232:DD242 DD245:DD254" formula="1"/>
    <ignoredError sqref="BC14:BC254 BX14:BX254" formulaRange="1"/>
  </ignoredErrors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KC123"/>
  <sheetViews>
    <sheetView workbookViewId="0">
      <pane xSplit="1" ySplit="1" topLeftCell="JO2" activePane="bottomRight" state="frozen"/>
      <selection activeCell="C59" sqref="C59"/>
      <selection pane="topRight" activeCell="C59" sqref="C59"/>
      <selection pane="bottomLeft" activeCell="C59" sqref="C59"/>
      <selection pane="bottomRight" activeCell="C59" sqref="C59"/>
    </sheetView>
  </sheetViews>
  <sheetFormatPr baseColWidth="10" defaultColWidth="11.54296875" defaultRowHeight="14.5"/>
  <cols>
    <col min="1" max="1" width="50.54296875" customWidth="1"/>
    <col min="2" max="12" width="12.54296875" customWidth="1"/>
    <col min="22" max="22" width="12" bestFit="1" customWidth="1"/>
    <col min="34" max="34" width="12" bestFit="1" customWidth="1"/>
    <col min="46" max="46" width="12" bestFit="1" customWidth="1"/>
    <col min="153" max="153" width="8.1796875" bestFit="1" customWidth="1"/>
    <col min="154" max="154" width="12" bestFit="1" customWidth="1"/>
    <col min="183" max="183" width="11.453125" customWidth="1"/>
    <col min="194" max="198" width="12.1796875" bestFit="1" customWidth="1"/>
    <col min="242" max="254" width="11.54296875" customWidth="1"/>
    <col min="255" max="255" width="12.54296875" customWidth="1"/>
    <col min="498" max="498" width="50.54296875" customWidth="1"/>
    <col min="499" max="499" width="6" customWidth="1"/>
    <col min="500" max="500" width="12.453125" customWidth="1"/>
    <col min="501" max="511" width="12.54296875" customWidth="1"/>
    <col min="754" max="754" width="50.54296875" customWidth="1"/>
    <col min="755" max="755" width="6" customWidth="1"/>
    <col min="756" max="756" width="12.453125" customWidth="1"/>
    <col min="757" max="767" width="12.54296875" customWidth="1"/>
    <col min="1010" max="1010" width="50.54296875" customWidth="1"/>
    <col min="1011" max="1011" width="6" customWidth="1"/>
    <col min="1012" max="1012" width="12.453125" customWidth="1"/>
    <col min="1013" max="1023" width="12.54296875" customWidth="1"/>
    <col min="1266" max="1266" width="50.54296875" customWidth="1"/>
    <col min="1267" max="1267" width="6" customWidth="1"/>
    <col min="1268" max="1268" width="12.453125" customWidth="1"/>
    <col min="1269" max="1279" width="12.54296875" customWidth="1"/>
    <col min="1522" max="1522" width="50.54296875" customWidth="1"/>
    <col min="1523" max="1523" width="6" customWidth="1"/>
    <col min="1524" max="1524" width="12.453125" customWidth="1"/>
    <col min="1525" max="1535" width="12.54296875" customWidth="1"/>
    <col min="1778" max="1778" width="50.54296875" customWidth="1"/>
    <col min="1779" max="1779" width="6" customWidth="1"/>
    <col min="1780" max="1780" width="12.453125" customWidth="1"/>
    <col min="1781" max="1791" width="12.54296875" customWidth="1"/>
    <col min="2034" max="2034" width="50.54296875" customWidth="1"/>
    <col min="2035" max="2035" width="6" customWidth="1"/>
    <col min="2036" max="2036" width="12.453125" customWidth="1"/>
    <col min="2037" max="2047" width="12.54296875" customWidth="1"/>
    <col min="2290" max="2290" width="50.54296875" customWidth="1"/>
    <col min="2291" max="2291" width="6" customWidth="1"/>
    <col min="2292" max="2292" width="12.453125" customWidth="1"/>
    <col min="2293" max="2303" width="12.54296875" customWidth="1"/>
    <col min="2546" max="2546" width="50.54296875" customWidth="1"/>
    <col min="2547" max="2547" width="6" customWidth="1"/>
    <col min="2548" max="2548" width="12.453125" customWidth="1"/>
    <col min="2549" max="2559" width="12.54296875" customWidth="1"/>
    <col min="2802" max="2802" width="50.54296875" customWidth="1"/>
    <col min="2803" max="2803" width="6" customWidth="1"/>
    <col min="2804" max="2804" width="12.453125" customWidth="1"/>
    <col min="2805" max="2815" width="12.54296875" customWidth="1"/>
    <col min="3058" max="3058" width="50.54296875" customWidth="1"/>
    <col min="3059" max="3059" width="6" customWidth="1"/>
    <col min="3060" max="3060" width="12.453125" customWidth="1"/>
    <col min="3061" max="3071" width="12.54296875" customWidth="1"/>
    <col min="3314" max="3314" width="50.54296875" customWidth="1"/>
    <col min="3315" max="3315" width="6" customWidth="1"/>
    <col min="3316" max="3316" width="12.453125" customWidth="1"/>
    <col min="3317" max="3327" width="12.54296875" customWidth="1"/>
    <col min="3570" max="3570" width="50.54296875" customWidth="1"/>
    <col min="3571" max="3571" width="6" customWidth="1"/>
    <col min="3572" max="3572" width="12.453125" customWidth="1"/>
    <col min="3573" max="3583" width="12.54296875" customWidth="1"/>
    <col min="3826" max="3826" width="50.54296875" customWidth="1"/>
    <col min="3827" max="3827" width="6" customWidth="1"/>
    <col min="3828" max="3828" width="12.453125" customWidth="1"/>
    <col min="3829" max="3839" width="12.54296875" customWidth="1"/>
    <col min="4082" max="4082" width="50.54296875" customWidth="1"/>
    <col min="4083" max="4083" width="6" customWidth="1"/>
    <col min="4084" max="4084" width="12.453125" customWidth="1"/>
    <col min="4085" max="4095" width="12.54296875" customWidth="1"/>
    <col min="4338" max="4338" width="50.54296875" customWidth="1"/>
    <col min="4339" max="4339" width="6" customWidth="1"/>
    <col min="4340" max="4340" width="12.453125" customWidth="1"/>
    <col min="4341" max="4351" width="12.54296875" customWidth="1"/>
    <col min="4594" max="4594" width="50.54296875" customWidth="1"/>
    <col min="4595" max="4595" width="6" customWidth="1"/>
    <col min="4596" max="4596" width="12.453125" customWidth="1"/>
    <col min="4597" max="4607" width="12.54296875" customWidth="1"/>
    <col min="4850" max="4850" width="50.54296875" customWidth="1"/>
    <col min="4851" max="4851" width="6" customWidth="1"/>
    <col min="4852" max="4852" width="12.453125" customWidth="1"/>
    <col min="4853" max="4863" width="12.54296875" customWidth="1"/>
    <col min="5106" max="5106" width="50.54296875" customWidth="1"/>
    <col min="5107" max="5107" width="6" customWidth="1"/>
    <col min="5108" max="5108" width="12.453125" customWidth="1"/>
    <col min="5109" max="5119" width="12.54296875" customWidth="1"/>
    <col min="5362" max="5362" width="50.54296875" customWidth="1"/>
    <col min="5363" max="5363" width="6" customWidth="1"/>
    <col min="5364" max="5364" width="12.453125" customWidth="1"/>
    <col min="5365" max="5375" width="12.54296875" customWidth="1"/>
    <col min="5618" max="5618" width="50.54296875" customWidth="1"/>
    <col min="5619" max="5619" width="6" customWidth="1"/>
    <col min="5620" max="5620" width="12.453125" customWidth="1"/>
    <col min="5621" max="5631" width="12.54296875" customWidth="1"/>
    <col min="5874" max="5874" width="50.54296875" customWidth="1"/>
    <col min="5875" max="5875" width="6" customWidth="1"/>
    <col min="5876" max="5876" width="12.453125" customWidth="1"/>
    <col min="5877" max="5887" width="12.54296875" customWidth="1"/>
    <col min="6130" max="6130" width="50.54296875" customWidth="1"/>
    <col min="6131" max="6131" width="6" customWidth="1"/>
    <col min="6132" max="6132" width="12.453125" customWidth="1"/>
    <col min="6133" max="6143" width="12.54296875" customWidth="1"/>
    <col min="6386" max="6386" width="50.54296875" customWidth="1"/>
    <col min="6387" max="6387" width="6" customWidth="1"/>
    <col min="6388" max="6388" width="12.453125" customWidth="1"/>
    <col min="6389" max="6399" width="12.54296875" customWidth="1"/>
    <col min="6642" max="6642" width="50.54296875" customWidth="1"/>
    <col min="6643" max="6643" width="6" customWidth="1"/>
    <col min="6644" max="6644" width="12.453125" customWidth="1"/>
    <col min="6645" max="6655" width="12.54296875" customWidth="1"/>
    <col min="6898" max="6898" width="50.54296875" customWidth="1"/>
    <col min="6899" max="6899" width="6" customWidth="1"/>
    <col min="6900" max="6900" width="12.453125" customWidth="1"/>
    <col min="6901" max="6911" width="12.54296875" customWidth="1"/>
    <col min="7154" max="7154" width="50.54296875" customWidth="1"/>
    <col min="7155" max="7155" width="6" customWidth="1"/>
    <col min="7156" max="7156" width="12.453125" customWidth="1"/>
    <col min="7157" max="7167" width="12.54296875" customWidth="1"/>
    <col min="7410" max="7410" width="50.54296875" customWidth="1"/>
    <col min="7411" max="7411" width="6" customWidth="1"/>
    <col min="7412" max="7412" width="12.453125" customWidth="1"/>
    <col min="7413" max="7423" width="12.54296875" customWidth="1"/>
    <col min="7666" max="7666" width="50.54296875" customWidth="1"/>
    <col min="7667" max="7667" width="6" customWidth="1"/>
    <col min="7668" max="7668" width="12.453125" customWidth="1"/>
    <col min="7669" max="7679" width="12.54296875" customWidth="1"/>
    <col min="7922" max="7922" width="50.54296875" customWidth="1"/>
    <col min="7923" max="7923" width="6" customWidth="1"/>
    <col min="7924" max="7924" width="12.453125" customWidth="1"/>
    <col min="7925" max="7935" width="12.54296875" customWidth="1"/>
    <col min="8178" max="8178" width="50.54296875" customWidth="1"/>
    <col min="8179" max="8179" width="6" customWidth="1"/>
    <col min="8180" max="8180" width="12.453125" customWidth="1"/>
    <col min="8181" max="8191" width="12.54296875" customWidth="1"/>
    <col min="8434" max="8434" width="50.54296875" customWidth="1"/>
    <col min="8435" max="8435" width="6" customWidth="1"/>
    <col min="8436" max="8436" width="12.453125" customWidth="1"/>
    <col min="8437" max="8447" width="12.54296875" customWidth="1"/>
    <col min="8690" max="8690" width="50.54296875" customWidth="1"/>
    <col min="8691" max="8691" width="6" customWidth="1"/>
    <col min="8692" max="8692" width="12.453125" customWidth="1"/>
    <col min="8693" max="8703" width="12.54296875" customWidth="1"/>
    <col min="8946" max="8946" width="50.54296875" customWidth="1"/>
    <col min="8947" max="8947" width="6" customWidth="1"/>
    <col min="8948" max="8948" width="12.453125" customWidth="1"/>
    <col min="8949" max="8959" width="12.54296875" customWidth="1"/>
    <col min="9202" max="9202" width="50.54296875" customWidth="1"/>
    <col min="9203" max="9203" width="6" customWidth="1"/>
    <col min="9204" max="9204" width="12.453125" customWidth="1"/>
    <col min="9205" max="9215" width="12.54296875" customWidth="1"/>
    <col min="9458" max="9458" width="50.54296875" customWidth="1"/>
    <col min="9459" max="9459" width="6" customWidth="1"/>
    <col min="9460" max="9460" width="12.453125" customWidth="1"/>
    <col min="9461" max="9471" width="12.54296875" customWidth="1"/>
    <col min="9714" max="9714" width="50.54296875" customWidth="1"/>
    <col min="9715" max="9715" width="6" customWidth="1"/>
    <col min="9716" max="9716" width="12.453125" customWidth="1"/>
    <col min="9717" max="9727" width="12.54296875" customWidth="1"/>
    <col min="9970" max="9970" width="50.54296875" customWidth="1"/>
    <col min="9971" max="9971" width="6" customWidth="1"/>
    <col min="9972" max="9972" width="12.453125" customWidth="1"/>
    <col min="9973" max="9983" width="12.54296875" customWidth="1"/>
    <col min="10226" max="10226" width="50.54296875" customWidth="1"/>
    <col min="10227" max="10227" width="6" customWidth="1"/>
    <col min="10228" max="10228" width="12.453125" customWidth="1"/>
    <col min="10229" max="10239" width="12.54296875" customWidth="1"/>
    <col min="10482" max="10482" width="50.54296875" customWidth="1"/>
    <col min="10483" max="10483" width="6" customWidth="1"/>
    <col min="10484" max="10484" width="12.453125" customWidth="1"/>
    <col min="10485" max="10495" width="12.54296875" customWidth="1"/>
    <col min="10738" max="10738" width="50.54296875" customWidth="1"/>
    <col min="10739" max="10739" width="6" customWidth="1"/>
    <col min="10740" max="10740" width="12.453125" customWidth="1"/>
    <col min="10741" max="10751" width="12.54296875" customWidth="1"/>
    <col min="10994" max="10994" width="50.54296875" customWidth="1"/>
    <col min="10995" max="10995" width="6" customWidth="1"/>
    <col min="10996" max="10996" width="12.453125" customWidth="1"/>
    <col min="10997" max="11007" width="12.54296875" customWidth="1"/>
    <col min="11250" max="11250" width="50.54296875" customWidth="1"/>
    <col min="11251" max="11251" width="6" customWidth="1"/>
    <col min="11252" max="11252" width="12.453125" customWidth="1"/>
    <col min="11253" max="11263" width="12.54296875" customWidth="1"/>
    <col min="11506" max="11506" width="50.54296875" customWidth="1"/>
    <col min="11507" max="11507" width="6" customWidth="1"/>
    <col min="11508" max="11508" width="12.453125" customWidth="1"/>
    <col min="11509" max="11519" width="12.54296875" customWidth="1"/>
    <col min="11762" max="11762" width="50.54296875" customWidth="1"/>
    <col min="11763" max="11763" width="6" customWidth="1"/>
    <col min="11764" max="11764" width="12.453125" customWidth="1"/>
    <col min="11765" max="11775" width="12.54296875" customWidth="1"/>
    <col min="12018" max="12018" width="50.54296875" customWidth="1"/>
    <col min="12019" max="12019" width="6" customWidth="1"/>
    <col min="12020" max="12020" width="12.453125" customWidth="1"/>
    <col min="12021" max="12031" width="12.54296875" customWidth="1"/>
    <col min="12274" max="12274" width="50.54296875" customWidth="1"/>
    <col min="12275" max="12275" width="6" customWidth="1"/>
    <col min="12276" max="12276" width="12.453125" customWidth="1"/>
    <col min="12277" max="12287" width="12.54296875" customWidth="1"/>
    <col min="12530" max="12530" width="50.54296875" customWidth="1"/>
    <col min="12531" max="12531" width="6" customWidth="1"/>
    <col min="12532" max="12532" width="12.453125" customWidth="1"/>
    <col min="12533" max="12543" width="12.54296875" customWidth="1"/>
    <col min="12786" max="12786" width="50.54296875" customWidth="1"/>
    <col min="12787" max="12787" width="6" customWidth="1"/>
    <col min="12788" max="12788" width="12.453125" customWidth="1"/>
    <col min="12789" max="12799" width="12.54296875" customWidth="1"/>
    <col min="13042" max="13042" width="50.54296875" customWidth="1"/>
    <col min="13043" max="13043" width="6" customWidth="1"/>
    <col min="13044" max="13044" width="12.453125" customWidth="1"/>
    <col min="13045" max="13055" width="12.54296875" customWidth="1"/>
    <col min="13298" max="13298" width="50.54296875" customWidth="1"/>
    <col min="13299" max="13299" width="6" customWidth="1"/>
    <col min="13300" max="13300" width="12.453125" customWidth="1"/>
    <col min="13301" max="13311" width="12.54296875" customWidth="1"/>
    <col min="13554" max="13554" width="50.54296875" customWidth="1"/>
    <col min="13555" max="13555" width="6" customWidth="1"/>
    <col min="13556" max="13556" width="12.453125" customWidth="1"/>
    <col min="13557" max="13567" width="12.54296875" customWidth="1"/>
    <col min="13810" max="13810" width="50.54296875" customWidth="1"/>
    <col min="13811" max="13811" width="6" customWidth="1"/>
    <col min="13812" max="13812" width="12.453125" customWidth="1"/>
    <col min="13813" max="13823" width="12.54296875" customWidth="1"/>
    <col min="14066" max="14066" width="50.54296875" customWidth="1"/>
    <col min="14067" max="14067" width="6" customWidth="1"/>
    <col min="14068" max="14068" width="12.453125" customWidth="1"/>
    <col min="14069" max="14079" width="12.54296875" customWidth="1"/>
    <col min="14322" max="14322" width="50.54296875" customWidth="1"/>
    <col min="14323" max="14323" width="6" customWidth="1"/>
    <col min="14324" max="14324" width="12.453125" customWidth="1"/>
    <col min="14325" max="14335" width="12.54296875" customWidth="1"/>
    <col min="14578" max="14578" width="50.54296875" customWidth="1"/>
    <col min="14579" max="14579" width="6" customWidth="1"/>
    <col min="14580" max="14580" width="12.453125" customWidth="1"/>
    <col min="14581" max="14591" width="12.54296875" customWidth="1"/>
    <col min="14834" max="14834" width="50.54296875" customWidth="1"/>
    <col min="14835" max="14835" width="6" customWidth="1"/>
    <col min="14836" max="14836" width="12.453125" customWidth="1"/>
    <col min="14837" max="14847" width="12.54296875" customWidth="1"/>
    <col min="15090" max="15090" width="50.54296875" customWidth="1"/>
    <col min="15091" max="15091" width="6" customWidth="1"/>
    <col min="15092" max="15092" width="12.453125" customWidth="1"/>
    <col min="15093" max="15103" width="12.54296875" customWidth="1"/>
    <col min="15346" max="15346" width="50.54296875" customWidth="1"/>
    <col min="15347" max="15347" width="6" customWidth="1"/>
    <col min="15348" max="15348" width="12.453125" customWidth="1"/>
    <col min="15349" max="15359" width="12.54296875" customWidth="1"/>
    <col min="15602" max="15602" width="50.54296875" customWidth="1"/>
    <col min="15603" max="15603" width="6" customWidth="1"/>
    <col min="15604" max="15604" width="12.453125" customWidth="1"/>
    <col min="15605" max="15615" width="12.54296875" customWidth="1"/>
    <col min="15858" max="15858" width="50.54296875" customWidth="1"/>
    <col min="15859" max="15859" width="6" customWidth="1"/>
    <col min="15860" max="15860" width="12.453125" customWidth="1"/>
    <col min="15861" max="15871" width="12.54296875" customWidth="1"/>
    <col min="16114" max="16114" width="50.54296875" customWidth="1"/>
    <col min="16115" max="16115" width="6" customWidth="1"/>
    <col min="16116" max="16116" width="12.453125" customWidth="1"/>
    <col min="16117" max="16127" width="12.54296875" customWidth="1"/>
  </cols>
  <sheetData>
    <row r="1" spans="1:289" s="3" customFormat="1" ht="18" customHeight="1" thickBot="1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  <c r="IT1" s="2">
        <v>45292</v>
      </c>
      <c r="IU1" s="2">
        <v>45323</v>
      </c>
      <c r="IV1" s="2">
        <v>45352</v>
      </c>
      <c r="IW1" s="2">
        <v>45383</v>
      </c>
      <c r="IX1" s="2">
        <v>45413</v>
      </c>
      <c r="IY1" s="2">
        <v>45444</v>
      </c>
      <c r="IZ1" s="2">
        <v>45474</v>
      </c>
      <c r="JA1" s="2">
        <v>45505</v>
      </c>
      <c r="JB1" s="2">
        <v>45536</v>
      </c>
      <c r="JC1" s="2">
        <v>45566</v>
      </c>
      <c r="JD1" s="2">
        <v>45597</v>
      </c>
      <c r="JE1" s="2">
        <v>45627</v>
      </c>
      <c r="JF1" s="2">
        <v>45658</v>
      </c>
      <c r="JG1" s="2">
        <v>45689</v>
      </c>
      <c r="JH1" s="2">
        <v>45717</v>
      </c>
      <c r="JI1" s="2">
        <v>45748</v>
      </c>
      <c r="JJ1" s="2">
        <v>45778</v>
      </c>
      <c r="JK1" s="2">
        <v>45809</v>
      </c>
      <c r="JL1" s="2">
        <v>45839</v>
      </c>
      <c r="JM1" s="2">
        <v>45870</v>
      </c>
      <c r="JN1" s="2">
        <v>45901</v>
      </c>
      <c r="JO1" s="2">
        <v>45931</v>
      </c>
      <c r="JP1" s="2">
        <v>45962</v>
      </c>
      <c r="JQ1" s="2">
        <v>45992</v>
      </c>
      <c r="JR1" s="2">
        <v>46023</v>
      </c>
      <c r="JS1" s="2">
        <v>46054</v>
      </c>
      <c r="JT1" s="2">
        <v>46082</v>
      </c>
      <c r="JU1" s="2">
        <v>46113</v>
      </c>
      <c r="JV1" s="2">
        <v>46143</v>
      </c>
      <c r="JW1" s="2">
        <v>46174</v>
      </c>
      <c r="JX1" s="2">
        <v>46204</v>
      </c>
      <c r="JY1" s="2">
        <v>46235</v>
      </c>
      <c r="JZ1" s="2">
        <v>46266</v>
      </c>
      <c r="KA1" s="2">
        <v>46296</v>
      </c>
      <c r="KB1" s="2">
        <v>46327</v>
      </c>
      <c r="KC1" s="2">
        <v>46357</v>
      </c>
    </row>
    <row r="2" spans="1:289" s="6" customFormat="1" ht="14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77">
        <v>2524.8434527580002</v>
      </c>
      <c r="GY2" s="177">
        <v>2807.4076824540002</v>
      </c>
      <c r="GZ2" s="177">
        <v>2723.141181985</v>
      </c>
      <c r="HA2" s="177">
        <v>1667.9836523859999</v>
      </c>
      <c r="HB2" s="177">
        <v>2052.2931209390003</v>
      </c>
      <c r="HC2" s="177">
        <v>2584.3721989320002</v>
      </c>
      <c r="HD2" s="177">
        <v>2819.5321466220003</v>
      </c>
      <c r="HE2" s="177">
        <v>2896.1367450990001</v>
      </c>
      <c r="HF2" s="177">
        <v>3206.63358079</v>
      </c>
      <c r="HG2" s="177">
        <v>2645.5893744560003</v>
      </c>
      <c r="HH2" s="177">
        <v>3065.5152186569994</v>
      </c>
      <c r="HI2" s="177">
        <v>3500.4189396479997</v>
      </c>
      <c r="HJ2" s="183">
        <v>3031.1812216020003</v>
      </c>
      <c r="HK2" s="183">
        <v>2856.3704587440006</v>
      </c>
      <c r="HL2" s="183">
        <v>2735.6458230509998</v>
      </c>
      <c r="HM2" s="183">
        <v>3134.8791800020003</v>
      </c>
      <c r="HN2" s="183">
        <v>3252.6626903280007</v>
      </c>
      <c r="HO2" s="183">
        <v>2887.502883445</v>
      </c>
      <c r="HP2" s="183">
        <v>3169.6429617189997</v>
      </c>
      <c r="HQ2" s="183">
        <v>2648.102358742</v>
      </c>
      <c r="HR2" s="183">
        <v>3315.3288757459995</v>
      </c>
      <c r="HS2" s="183">
        <v>2947.8375198389999</v>
      </c>
      <c r="HT2" s="183">
        <v>3559.3927853899995</v>
      </c>
      <c r="HU2" s="183">
        <v>3563.3916745649999</v>
      </c>
      <c r="HV2" s="183">
        <v>2954.8262798930004</v>
      </c>
      <c r="HW2" s="183">
        <v>3019.0414647440002</v>
      </c>
      <c r="HX2" s="183">
        <v>3265.4024512279998</v>
      </c>
      <c r="HY2" s="183">
        <v>3956.124359425</v>
      </c>
      <c r="HZ2" s="183">
        <v>4099.3208053459994</v>
      </c>
      <c r="IA2" s="183">
        <v>3002.8473109559995</v>
      </c>
      <c r="IB2" s="183">
        <v>3632.1605173959997</v>
      </c>
      <c r="IC2" s="183">
        <v>3020.259187141</v>
      </c>
      <c r="ID2" s="183">
        <v>3842.1276175130001</v>
      </c>
      <c r="IE2" s="183">
        <v>3066.8265546620005</v>
      </c>
      <c r="IF2" s="183">
        <v>3775.9355499580001</v>
      </c>
      <c r="IG2" s="183">
        <v>3486.9852153719994</v>
      </c>
      <c r="IH2" s="183">
        <v>3160.2397387120004</v>
      </c>
      <c r="II2" s="183">
        <v>2725.3689210520001</v>
      </c>
      <c r="IJ2" s="183">
        <v>3663.6910619100004</v>
      </c>
      <c r="IK2" s="183">
        <v>3757.1571939859996</v>
      </c>
      <c r="IL2" s="183">
        <v>4261.0299709129995</v>
      </c>
      <c r="IM2" s="183">
        <v>3561.1343769650002</v>
      </c>
      <c r="IN2" s="183">
        <v>4099.5153899520001</v>
      </c>
      <c r="IO2" s="183">
        <v>3355.974272125</v>
      </c>
      <c r="IP2" s="183">
        <v>3923.9104503730005</v>
      </c>
      <c r="IQ2" s="183">
        <v>3443.18931028</v>
      </c>
      <c r="IR2" s="183">
        <v>3941.2542054360001</v>
      </c>
      <c r="IS2" s="183">
        <v>4049.554153309</v>
      </c>
      <c r="IT2" s="183">
        <v>3804.6259361790007</v>
      </c>
      <c r="IU2" s="183">
        <v>3209.7257207530001</v>
      </c>
      <c r="IV2" s="183">
        <v>3438.5597139500001</v>
      </c>
      <c r="IW2" s="183">
        <v>5280.9667066130005</v>
      </c>
      <c r="IX2" s="183">
        <v>5401.0182893279998</v>
      </c>
      <c r="IY2" s="183">
        <v>4396.6861224169998</v>
      </c>
      <c r="IZ2" s="183">
        <v>4743.8921766940002</v>
      </c>
      <c r="JA2" s="183">
        <v>3531.4488884879997</v>
      </c>
      <c r="JB2" s="183">
        <v>4370.9542382060008</v>
      </c>
      <c r="JC2" s="183">
        <v>3977.2279507849989</v>
      </c>
      <c r="JD2" s="183">
        <v>4457.9907691799999</v>
      </c>
      <c r="JE2" s="183">
        <v>4269.2672736470004</v>
      </c>
      <c r="JF2" s="183">
        <v>4124.7435304300006</v>
      </c>
      <c r="JG2" s="183">
        <v>3851.9921639730001</v>
      </c>
      <c r="JH2" s="183">
        <v>4027.712574317</v>
      </c>
      <c r="JI2" s="183">
        <v>5201.0854941579992</v>
      </c>
      <c r="JJ2" s="183">
        <v>5564.8573332980004</v>
      </c>
      <c r="JK2" s="183">
        <v>4013.7244242530005</v>
      </c>
      <c r="JL2" s="183">
        <v>5048.8437496899996</v>
      </c>
      <c r="JM2" s="183">
        <v>3903.6421307379997</v>
      </c>
      <c r="JN2" s="183">
        <v>4653.7604993000004</v>
      </c>
      <c r="JO2" s="183">
        <v>4124.468323352</v>
      </c>
      <c r="JP2" s="183">
        <v>4683.901741052</v>
      </c>
      <c r="JQ2" s="183">
        <v>4021.2598352159994</v>
      </c>
      <c r="JR2" s="177">
        <v>4101.4709384080006</v>
      </c>
      <c r="JS2" s="177">
        <v>3480.9702481460008</v>
      </c>
      <c r="JT2" s="177">
        <v>4278.6638509710001</v>
      </c>
      <c r="JU2" s="177">
        <v>5671.4023235040004</v>
      </c>
      <c r="JV2" s="177"/>
      <c r="JW2" s="177"/>
      <c r="JX2" s="177"/>
      <c r="JY2" s="177"/>
      <c r="JZ2" s="177"/>
      <c r="KA2" s="177"/>
      <c r="KB2" s="177"/>
      <c r="KC2" s="177"/>
    </row>
    <row r="3" spans="1:289" s="10" customFormat="1" ht="6.75" customHeight="1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77"/>
      <c r="GY3" s="177"/>
      <c r="GZ3" s="177"/>
      <c r="HA3" s="177"/>
      <c r="HB3" s="177"/>
      <c r="HC3" s="177"/>
      <c r="HD3" s="177"/>
      <c r="HE3" s="177"/>
      <c r="HF3" s="177"/>
      <c r="HG3" s="177"/>
      <c r="HH3" s="177"/>
      <c r="HI3" s="177"/>
      <c r="HJ3" s="183"/>
      <c r="HK3" s="183"/>
      <c r="HL3" s="183"/>
      <c r="HM3" s="183"/>
      <c r="HN3" s="183"/>
      <c r="HO3" s="183"/>
      <c r="HP3" s="183"/>
      <c r="HQ3" s="183"/>
      <c r="HR3" s="183"/>
      <c r="HS3" s="183"/>
      <c r="HT3" s="183"/>
      <c r="HU3" s="183"/>
      <c r="HV3" s="183"/>
      <c r="HW3" s="183"/>
      <c r="HX3" s="183"/>
      <c r="HY3" s="183"/>
      <c r="HZ3" s="183"/>
      <c r="IA3" s="183"/>
      <c r="IB3" s="183"/>
      <c r="IC3" s="183"/>
      <c r="ID3" s="183"/>
      <c r="IE3" s="183"/>
      <c r="IF3" s="183"/>
      <c r="IG3" s="183"/>
      <c r="IH3" s="183"/>
      <c r="II3" s="183"/>
      <c r="IJ3" s="183"/>
      <c r="IK3" s="183"/>
      <c r="IL3" s="183"/>
      <c r="IM3" s="183"/>
      <c r="IN3" s="183"/>
      <c r="IO3" s="183"/>
      <c r="IP3" s="183"/>
      <c r="IQ3" s="183"/>
      <c r="IR3" s="183"/>
      <c r="IS3" s="183"/>
      <c r="IT3" s="183"/>
      <c r="IU3" s="183"/>
      <c r="IV3" s="183"/>
      <c r="IW3" s="183"/>
      <c r="IX3" s="183"/>
      <c r="IY3" s="183"/>
      <c r="IZ3" s="183"/>
      <c r="JA3" s="183"/>
      <c r="JB3" s="183"/>
      <c r="JC3" s="183"/>
      <c r="JD3" s="183"/>
      <c r="JE3" s="183"/>
      <c r="JF3" s="183"/>
      <c r="JG3" s="183"/>
      <c r="JH3" s="183"/>
      <c r="JI3" s="183"/>
      <c r="JJ3" s="183"/>
      <c r="JK3" s="183"/>
      <c r="JL3" s="183"/>
      <c r="JM3" s="183"/>
      <c r="JN3" s="183"/>
      <c r="JO3" s="183"/>
      <c r="JP3" s="183"/>
      <c r="JQ3" s="183"/>
      <c r="JR3" s="177"/>
      <c r="JS3" s="177"/>
      <c r="JT3" s="177"/>
      <c r="JU3" s="177"/>
      <c r="JV3" s="177"/>
      <c r="JW3" s="177"/>
      <c r="JX3" s="177"/>
      <c r="JY3" s="177"/>
      <c r="JZ3" s="177"/>
      <c r="KA3" s="177"/>
      <c r="KB3" s="177"/>
      <c r="KC3" s="177"/>
    </row>
    <row r="4" spans="1:289" s="10" customFormat="1" ht="13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78">
        <v>1987.3436059480002</v>
      </c>
      <c r="GY4" s="178">
        <v>1689.8486228659999</v>
      </c>
      <c r="GZ4" s="178">
        <v>1670.3117746889998</v>
      </c>
      <c r="HA4" s="178">
        <v>1075.7768779329999</v>
      </c>
      <c r="HB4" s="178">
        <v>1448.0158133360003</v>
      </c>
      <c r="HC4" s="178">
        <v>1794.1035551259999</v>
      </c>
      <c r="HD4" s="178">
        <v>2124.0135847320003</v>
      </c>
      <c r="HE4" s="178">
        <v>1917.4554389960001</v>
      </c>
      <c r="HF4" s="178">
        <v>2499.0326865889997</v>
      </c>
      <c r="HG4" s="178">
        <v>1885.9781994260004</v>
      </c>
      <c r="HH4" s="178">
        <v>2356.9089291479995</v>
      </c>
      <c r="HI4" s="178">
        <v>2290.2524754569995</v>
      </c>
      <c r="HJ4" s="184">
        <v>2015.4835425760002</v>
      </c>
      <c r="HK4" s="184">
        <v>1715.8009040940003</v>
      </c>
      <c r="HL4" s="184">
        <v>1961.1025373499999</v>
      </c>
      <c r="HM4" s="184">
        <v>2376.4182955290003</v>
      </c>
      <c r="HN4" s="184">
        <v>2580.4311053190004</v>
      </c>
      <c r="HO4" s="184">
        <v>1861.138448254</v>
      </c>
      <c r="HP4" s="184">
        <v>2419.9808894689995</v>
      </c>
      <c r="HQ4" s="184">
        <v>1933.2349474300004</v>
      </c>
      <c r="HR4" s="184">
        <v>2528.8351176839997</v>
      </c>
      <c r="HS4" s="184">
        <v>2167.0619417789999</v>
      </c>
      <c r="HT4" s="184">
        <v>2678.8939097809998</v>
      </c>
      <c r="HU4" s="184">
        <v>2170.8782761369998</v>
      </c>
      <c r="HV4" s="184">
        <v>2288.5460974770003</v>
      </c>
      <c r="HW4" s="184">
        <v>1893.3392896509999</v>
      </c>
      <c r="HX4" s="184">
        <v>2252.6018098459999</v>
      </c>
      <c r="HY4" s="184">
        <v>3116.3321059039999</v>
      </c>
      <c r="HZ4" s="184">
        <v>3241.9092968249997</v>
      </c>
      <c r="IA4" s="184">
        <v>2168.7629193399998</v>
      </c>
      <c r="IB4" s="184">
        <v>2830.2325402469996</v>
      </c>
      <c r="IC4" s="184">
        <v>2170.8190062859999</v>
      </c>
      <c r="ID4" s="184">
        <v>2906.530687337</v>
      </c>
      <c r="IE4" s="184">
        <v>2085.8314743590004</v>
      </c>
      <c r="IF4" s="184">
        <v>2798.0153501540003</v>
      </c>
      <c r="IG4" s="184">
        <v>2208.6963590349997</v>
      </c>
      <c r="IH4" s="184">
        <v>2313.7939413660006</v>
      </c>
      <c r="II4" s="184">
        <v>1882.3280705669999</v>
      </c>
      <c r="IJ4" s="184">
        <v>2541.6816199550003</v>
      </c>
      <c r="IK4" s="184">
        <v>2929.0321687449996</v>
      </c>
      <c r="IL4" s="184">
        <v>3323.9881686999997</v>
      </c>
      <c r="IM4" s="184">
        <v>2437.9879743860001</v>
      </c>
      <c r="IN4" s="184">
        <v>2962.2021577759997</v>
      </c>
      <c r="IO4" s="184">
        <v>2441.3896434349999</v>
      </c>
      <c r="IP4" s="184">
        <v>2996.6677465180005</v>
      </c>
      <c r="IQ4" s="184">
        <v>2436.6934816090002</v>
      </c>
      <c r="IR4" s="184">
        <v>2988.6901219080005</v>
      </c>
      <c r="IS4" s="184">
        <v>2495.1373023790002</v>
      </c>
      <c r="IT4" s="184">
        <v>2901.7446344780005</v>
      </c>
      <c r="IU4" s="184">
        <v>2370.0602069780002</v>
      </c>
      <c r="IV4" s="184">
        <v>2680.8021049700001</v>
      </c>
      <c r="IW4" s="184">
        <v>4063.1005273820001</v>
      </c>
      <c r="IX4" s="184">
        <v>4387.6120386270004</v>
      </c>
      <c r="IY4" s="184">
        <v>2655.7522247849997</v>
      </c>
      <c r="IZ4" s="184">
        <v>3659.0060726440001</v>
      </c>
      <c r="JA4" s="184">
        <v>2638.0364757970001</v>
      </c>
      <c r="JB4" s="184">
        <v>3460.8805431460005</v>
      </c>
      <c r="JC4" s="184">
        <v>2938.4860406579992</v>
      </c>
      <c r="JD4" s="184">
        <v>3554.6955079149998</v>
      </c>
      <c r="JE4" s="184">
        <v>2899.823222813</v>
      </c>
      <c r="JF4" s="184">
        <v>3170.3205065040006</v>
      </c>
      <c r="JG4" s="184">
        <v>2713.4203845080001</v>
      </c>
      <c r="JH4" s="184">
        <v>3061.0368464620001</v>
      </c>
      <c r="JI4" s="184">
        <v>4334.319811067</v>
      </c>
      <c r="JJ4" s="184">
        <v>4631.7785812760003</v>
      </c>
      <c r="JK4" s="184">
        <v>3102.8600621360006</v>
      </c>
      <c r="JL4" s="184">
        <v>3938.4429935549997</v>
      </c>
      <c r="JM4" s="184">
        <v>2922.0402642939998</v>
      </c>
      <c r="JN4" s="184">
        <v>3766.4111833680004</v>
      </c>
      <c r="JO4" s="184">
        <v>3213.0607694200003</v>
      </c>
      <c r="JP4" s="184">
        <v>3755.4039654860003</v>
      </c>
      <c r="JQ4" s="184">
        <v>2892.1682184659994</v>
      </c>
      <c r="JR4" s="178">
        <v>3178.4616770540006</v>
      </c>
      <c r="JS4" s="178">
        <v>2633.9520063610003</v>
      </c>
      <c r="JT4" s="178">
        <v>3418.1419813790003</v>
      </c>
      <c r="JU4" s="178">
        <v>4748.5826266710001</v>
      </c>
      <c r="JV4" s="178"/>
      <c r="JW4" s="178"/>
      <c r="JX4" s="178"/>
      <c r="JY4" s="178"/>
      <c r="JZ4" s="178"/>
      <c r="KA4" s="178"/>
      <c r="KB4" s="178"/>
      <c r="KC4" s="178"/>
    </row>
    <row r="5" spans="1:289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77">
        <v>336.229990751</v>
      </c>
      <c r="GY5" s="177">
        <v>136.38919294500002</v>
      </c>
      <c r="GZ5" s="177">
        <v>493.48855527200004</v>
      </c>
      <c r="HA5" s="177">
        <v>264.89117648199999</v>
      </c>
      <c r="HB5" s="177">
        <v>308.32559026799998</v>
      </c>
      <c r="HC5" s="177">
        <v>452.17791019999999</v>
      </c>
      <c r="HD5" s="177">
        <v>696.533787448</v>
      </c>
      <c r="HE5" s="177">
        <v>404.45495482599995</v>
      </c>
      <c r="HF5" s="177">
        <v>1020.021458761</v>
      </c>
      <c r="HG5" s="177">
        <v>406.53628251700002</v>
      </c>
      <c r="HH5" s="177">
        <v>825.05447705499989</v>
      </c>
      <c r="HI5" s="177">
        <v>626.1358405269998</v>
      </c>
      <c r="HJ5" s="183">
        <v>472.89075626299996</v>
      </c>
      <c r="HK5" s="183">
        <v>266.53974023200004</v>
      </c>
      <c r="HL5" s="183">
        <v>469.329252838</v>
      </c>
      <c r="HM5" s="183">
        <v>913.20803721200002</v>
      </c>
      <c r="HN5" s="183">
        <v>1114.8242465339999</v>
      </c>
      <c r="HO5" s="183">
        <v>383.53446907399996</v>
      </c>
      <c r="HP5" s="183">
        <v>809.31364049499985</v>
      </c>
      <c r="HQ5" s="183">
        <v>307.43636395700003</v>
      </c>
      <c r="HR5" s="183">
        <v>795.350050872</v>
      </c>
      <c r="HS5" s="183">
        <v>307.77796732899992</v>
      </c>
      <c r="HT5" s="183">
        <v>813.58659574299998</v>
      </c>
      <c r="HU5" s="183">
        <v>280.19934879700003</v>
      </c>
      <c r="HV5" s="183">
        <v>421.10484759400009</v>
      </c>
      <c r="HW5" s="183">
        <v>227.28879016300002</v>
      </c>
      <c r="HX5" s="183">
        <v>613.45548681000002</v>
      </c>
      <c r="HY5" s="183">
        <v>1408.93740981</v>
      </c>
      <c r="HZ5" s="183">
        <v>1595.1974563019996</v>
      </c>
      <c r="IA5" s="183">
        <v>443.29118539000001</v>
      </c>
      <c r="IB5" s="183">
        <v>1082.4033166279999</v>
      </c>
      <c r="IC5" s="183">
        <v>351.02799111000002</v>
      </c>
      <c r="ID5" s="183">
        <v>994.23640475900004</v>
      </c>
      <c r="IE5" s="183">
        <v>326.64276474000002</v>
      </c>
      <c r="IF5" s="183">
        <v>948.24027034599999</v>
      </c>
      <c r="IG5" s="183">
        <v>341.64471045499994</v>
      </c>
      <c r="IH5" s="183">
        <v>443.41364999199999</v>
      </c>
      <c r="II5" s="183">
        <v>239.05389825099999</v>
      </c>
      <c r="IJ5" s="183">
        <v>616.86139367300007</v>
      </c>
      <c r="IK5" s="183">
        <v>1142.2742217569999</v>
      </c>
      <c r="IL5" s="183">
        <v>1436.5421626030002</v>
      </c>
      <c r="IM5" s="183">
        <v>432.07030338499999</v>
      </c>
      <c r="IN5" s="183">
        <v>965.57501229900004</v>
      </c>
      <c r="IO5" s="183">
        <v>368.20598567800005</v>
      </c>
      <c r="IP5" s="183">
        <v>957.01207948300009</v>
      </c>
      <c r="IQ5" s="183">
        <v>317.93401691099996</v>
      </c>
      <c r="IR5" s="183">
        <v>893.18741488399996</v>
      </c>
      <c r="IS5" s="183">
        <v>353.06818122300001</v>
      </c>
      <c r="IT5" s="183">
        <v>545.28084978200002</v>
      </c>
      <c r="IU5" s="183">
        <v>313.23559778500004</v>
      </c>
      <c r="IV5" s="183">
        <v>677.62462444999994</v>
      </c>
      <c r="IW5" s="183">
        <v>1832.8138256409998</v>
      </c>
      <c r="IX5" s="183">
        <v>1958.8730648890003</v>
      </c>
      <c r="IY5" s="183">
        <v>471.63238458200004</v>
      </c>
      <c r="IZ5" s="183">
        <v>1216.1492806889999</v>
      </c>
      <c r="JA5" s="183">
        <v>394.11385517100001</v>
      </c>
      <c r="JB5" s="183">
        <v>1167.1231136920001</v>
      </c>
      <c r="JC5" s="183">
        <v>440.56115382600007</v>
      </c>
      <c r="JD5" s="183">
        <v>1165.692943027</v>
      </c>
      <c r="JE5" s="183">
        <v>447.78259708699994</v>
      </c>
      <c r="JF5" s="183">
        <v>546.10059835900006</v>
      </c>
      <c r="JG5" s="183">
        <v>383.76324975800003</v>
      </c>
      <c r="JH5" s="183">
        <v>778.42688769000006</v>
      </c>
      <c r="JI5" s="183">
        <v>1801.57339071</v>
      </c>
      <c r="JJ5" s="183">
        <v>2053.9804014009997</v>
      </c>
      <c r="JK5" s="183">
        <v>540.94859926700008</v>
      </c>
      <c r="JL5" s="183">
        <v>1355.333317227</v>
      </c>
      <c r="JM5" s="183">
        <v>494.520552232</v>
      </c>
      <c r="JN5" s="183">
        <v>1209.3277219510001</v>
      </c>
      <c r="JO5" s="183">
        <v>501.50126576100001</v>
      </c>
      <c r="JP5" s="183">
        <v>1217.719906623</v>
      </c>
      <c r="JQ5" s="183">
        <v>435.61413782600005</v>
      </c>
      <c r="JR5" s="177">
        <v>582.85640309300004</v>
      </c>
      <c r="JS5" s="177">
        <v>391.82155549300006</v>
      </c>
      <c r="JT5" s="177">
        <v>891.4164501969999</v>
      </c>
      <c r="JU5" s="177">
        <v>36.626712558000001</v>
      </c>
      <c r="JV5" s="177"/>
      <c r="JW5" s="177"/>
      <c r="JX5" s="177"/>
      <c r="JY5" s="177"/>
      <c r="JZ5" s="177"/>
      <c r="KA5" s="177"/>
      <c r="KB5" s="177"/>
      <c r="KC5" s="177"/>
    </row>
    <row r="6" spans="1:289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77">
        <v>1384.3596450350001</v>
      </c>
      <c r="GY6" s="177">
        <v>1225.0634290329999</v>
      </c>
      <c r="GZ6" s="177">
        <v>1107.1975260609997</v>
      </c>
      <c r="HA6" s="177">
        <v>710.767923645</v>
      </c>
      <c r="HB6" s="177">
        <v>1003.2892296950001</v>
      </c>
      <c r="HC6" s="177">
        <v>1172.9151346369999</v>
      </c>
      <c r="HD6" s="177">
        <v>1225.301893545</v>
      </c>
      <c r="HE6" s="177">
        <v>1330.1673231700001</v>
      </c>
      <c r="HF6" s="177">
        <v>1299.103663715</v>
      </c>
      <c r="HG6" s="177">
        <v>1274.6090601070002</v>
      </c>
      <c r="HH6" s="177">
        <v>1334.404011503</v>
      </c>
      <c r="HI6" s="177">
        <v>1393.3215493799999</v>
      </c>
      <c r="HJ6" s="183">
        <v>1356.9956900620002</v>
      </c>
      <c r="HK6" s="183">
        <v>1251.3108461020001</v>
      </c>
      <c r="HL6" s="183">
        <v>1281.4301908279999</v>
      </c>
      <c r="HM6" s="183">
        <v>1271.9757611340001</v>
      </c>
      <c r="HN6" s="183">
        <v>1269.6256747280001</v>
      </c>
      <c r="HO6" s="183">
        <v>1268.0554006470002</v>
      </c>
      <c r="HP6" s="183">
        <v>1357.9834007299999</v>
      </c>
      <c r="HQ6" s="183">
        <v>1366.6763983430001</v>
      </c>
      <c r="HR6" s="183">
        <v>1479.3624427309999</v>
      </c>
      <c r="HS6" s="183">
        <v>1561.658949825</v>
      </c>
      <c r="HT6" s="183">
        <v>1562.857707917</v>
      </c>
      <c r="HU6" s="183">
        <v>1588.1180552169999</v>
      </c>
      <c r="HV6" s="183">
        <v>1599.068325299</v>
      </c>
      <c r="HW6" s="183">
        <v>1422.122603303</v>
      </c>
      <c r="HX6" s="183">
        <v>1360.1403967610001</v>
      </c>
      <c r="HY6" s="183">
        <v>1444.7673585490002</v>
      </c>
      <c r="HZ6" s="183">
        <v>1415.1925004310001</v>
      </c>
      <c r="IA6" s="183">
        <v>1465.356413149</v>
      </c>
      <c r="IB6" s="183">
        <v>1477.566144747</v>
      </c>
      <c r="IC6" s="183">
        <v>1511.0941054639998</v>
      </c>
      <c r="ID6" s="183">
        <v>1615.5870194660001</v>
      </c>
      <c r="IE6" s="183">
        <v>1488.2489286340001</v>
      </c>
      <c r="IF6" s="183">
        <v>1528.139667054</v>
      </c>
      <c r="IG6" s="183">
        <v>1559.9788132149999</v>
      </c>
      <c r="IH6" s="183">
        <v>1604.9208873540001</v>
      </c>
      <c r="II6" s="183">
        <v>1385.994563364</v>
      </c>
      <c r="IJ6" s="183">
        <v>1625.9252785580002</v>
      </c>
      <c r="IK6" s="183">
        <v>1547.6262825569997</v>
      </c>
      <c r="IL6" s="183">
        <v>1612.6567632479996</v>
      </c>
      <c r="IM6" s="183">
        <v>1724.8386792380002</v>
      </c>
      <c r="IN6" s="183">
        <v>1707.542749447</v>
      </c>
      <c r="IO6" s="183">
        <v>1763.6092638549999</v>
      </c>
      <c r="IP6" s="183">
        <v>1764.277678745</v>
      </c>
      <c r="IQ6" s="183">
        <v>1782.8872809300001</v>
      </c>
      <c r="IR6" s="183">
        <v>1754.392268008</v>
      </c>
      <c r="IS6" s="183">
        <v>1828.119375792</v>
      </c>
      <c r="IT6" s="183">
        <v>2000.2840759010001</v>
      </c>
      <c r="IU6" s="183">
        <v>1761.557042207</v>
      </c>
      <c r="IV6" s="183">
        <v>1709.5813134720001</v>
      </c>
      <c r="IW6" s="183">
        <v>1878.9974349710001</v>
      </c>
      <c r="IX6" s="183">
        <v>2047.9512028339998</v>
      </c>
      <c r="IY6" s="183">
        <v>1855.2041216919999</v>
      </c>
      <c r="IZ6" s="183">
        <v>2060.4742121450004</v>
      </c>
      <c r="JA6" s="183">
        <v>1869.8297704280001</v>
      </c>
      <c r="JB6" s="183">
        <v>1915.845706073</v>
      </c>
      <c r="JC6" s="183">
        <v>2046.7181769669996</v>
      </c>
      <c r="JD6" s="183">
        <v>1928.519938055</v>
      </c>
      <c r="JE6" s="183">
        <v>2030.785407606</v>
      </c>
      <c r="JF6" s="183">
        <v>2171.529140441</v>
      </c>
      <c r="JG6" s="183">
        <v>1965.2283686779999</v>
      </c>
      <c r="JH6" s="183">
        <v>1891.0422884300001</v>
      </c>
      <c r="JI6" s="183">
        <v>2120.517988089</v>
      </c>
      <c r="JJ6" s="183">
        <v>2121.2751498570001</v>
      </c>
      <c r="JK6" s="183">
        <v>2114.4417753550001</v>
      </c>
      <c r="JL6" s="183">
        <v>2155.2675035299999</v>
      </c>
      <c r="JM6" s="183">
        <v>2018.5072356599999</v>
      </c>
      <c r="JN6" s="183">
        <v>2137.6859633350005</v>
      </c>
      <c r="JO6" s="183">
        <v>2236.8398185430001</v>
      </c>
      <c r="JP6" s="183">
        <v>2110.9660875500003</v>
      </c>
      <c r="JQ6" s="183">
        <v>2034.8444511379998</v>
      </c>
      <c r="JR6" s="177">
        <v>2212.3436422560003</v>
      </c>
      <c r="JS6" s="177">
        <v>1867.390406276</v>
      </c>
      <c r="JT6" s="177">
        <v>2116.5031309350002</v>
      </c>
      <c r="JU6" s="177">
        <v>483.42165324900003</v>
      </c>
      <c r="JV6" s="177"/>
      <c r="JW6" s="177"/>
      <c r="JX6" s="177"/>
      <c r="JY6" s="177"/>
      <c r="JZ6" s="177"/>
      <c r="KA6" s="177"/>
      <c r="KB6" s="177"/>
      <c r="KC6" s="177"/>
    </row>
    <row r="7" spans="1:289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77">
        <v>1134.07200992</v>
      </c>
      <c r="GY7" s="177">
        <v>939.15368173900004</v>
      </c>
      <c r="GZ7" s="177">
        <v>840.83143264199987</v>
      </c>
      <c r="HA7" s="177">
        <v>587.35032329000001</v>
      </c>
      <c r="HB7" s="177">
        <v>822.66310179800007</v>
      </c>
      <c r="HC7" s="177">
        <v>934.09225575599999</v>
      </c>
      <c r="HD7" s="177">
        <v>999.66307296799994</v>
      </c>
      <c r="HE7" s="177">
        <v>1049.382455699</v>
      </c>
      <c r="HF7" s="177">
        <v>1054.319968815</v>
      </c>
      <c r="HG7" s="177">
        <v>1061.5959674130002</v>
      </c>
      <c r="HH7" s="177">
        <v>1121.0263265030001</v>
      </c>
      <c r="HI7" s="177">
        <v>1141.3987608509999</v>
      </c>
      <c r="HJ7" s="183">
        <v>1128.4829654300001</v>
      </c>
      <c r="HK7" s="183">
        <v>976.91405022100002</v>
      </c>
      <c r="HL7" s="183">
        <v>1013.9252404040001</v>
      </c>
      <c r="HM7" s="183">
        <v>1068.6852682660001</v>
      </c>
      <c r="HN7" s="183">
        <v>1012.4941253440001</v>
      </c>
      <c r="HO7" s="183">
        <v>1084.4400880300002</v>
      </c>
      <c r="HP7" s="183">
        <v>1134.572321464</v>
      </c>
      <c r="HQ7" s="183">
        <v>1145.479906884</v>
      </c>
      <c r="HR7" s="183">
        <v>1206.7612058939999</v>
      </c>
      <c r="HS7" s="183">
        <v>1263.5937760290001</v>
      </c>
      <c r="HT7" s="183">
        <v>1298.4948146209999</v>
      </c>
      <c r="HU7" s="183">
        <v>1297.5902747499999</v>
      </c>
      <c r="HV7" s="183">
        <v>1305.714962367</v>
      </c>
      <c r="HW7" s="183">
        <v>1137.89944926</v>
      </c>
      <c r="HX7" s="183">
        <v>1203.6644270070001</v>
      </c>
      <c r="HY7" s="183">
        <v>1221.2219808320001</v>
      </c>
      <c r="HZ7" s="183">
        <v>1210.004258077</v>
      </c>
      <c r="IA7" s="183">
        <v>1217.624329021</v>
      </c>
      <c r="IB7" s="183">
        <v>1275.6544877639999</v>
      </c>
      <c r="IC7" s="183">
        <v>1289.4749786659997</v>
      </c>
      <c r="ID7" s="183">
        <v>1380.5095345980001</v>
      </c>
      <c r="IE7" s="183">
        <v>1287.28118505</v>
      </c>
      <c r="IF7" s="183">
        <v>1315.714644161</v>
      </c>
      <c r="IG7" s="183">
        <v>1306.3543464889999</v>
      </c>
      <c r="IH7" s="183">
        <v>1340.8832308640001</v>
      </c>
      <c r="II7" s="183">
        <v>1201.771642828</v>
      </c>
      <c r="IJ7" s="183">
        <v>1341.7315398420001</v>
      </c>
      <c r="IK7" s="183">
        <v>1327.9326701989999</v>
      </c>
      <c r="IL7" s="183">
        <v>1353.2455696009997</v>
      </c>
      <c r="IM7" s="183">
        <v>1447.4064844840002</v>
      </c>
      <c r="IN7" s="183">
        <v>1434.600657724</v>
      </c>
      <c r="IO7" s="183">
        <v>1496.8370490299999</v>
      </c>
      <c r="IP7" s="183">
        <v>1444.6899698120001</v>
      </c>
      <c r="IQ7" s="183">
        <v>1522.499893084</v>
      </c>
      <c r="IR7" s="183">
        <v>1511.27978254</v>
      </c>
      <c r="IS7" s="183">
        <v>1540.612970441</v>
      </c>
      <c r="IT7" s="183">
        <v>1679.3341653919999</v>
      </c>
      <c r="IU7" s="183">
        <v>1500.5246577590001</v>
      </c>
      <c r="IV7" s="183">
        <v>1403.9077077540001</v>
      </c>
      <c r="IW7" s="183">
        <v>1566.3167883440001</v>
      </c>
      <c r="IX7" s="183">
        <v>1669.0615722639998</v>
      </c>
      <c r="IY7" s="183">
        <v>1555.3011958709999</v>
      </c>
      <c r="IZ7" s="183">
        <v>1708.6953278380001</v>
      </c>
      <c r="JA7" s="183">
        <v>1627.1372569910002</v>
      </c>
      <c r="JB7" s="183">
        <v>1613.0377252870001</v>
      </c>
      <c r="JC7" s="183">
        <v>1710.8113856219998</v>
      </c>
      <c r="JD7" s="183">
        <v>1653.092212414</v>
      </c>
      <c r="JE7" s="183">
        <v>1697.548107695</v>
      </c>
      <c r="JF7" s="183">
        <v>1872.8536184920001</v>
      </c>
      <c r="JG7" s="183">
        <v>1634.6723069039999</v>
      </c>
      <c r="JH7" s="183">
        <v>1629.1539655690001</v>
      </c>
      <c r="JI7" s="183">
        <v>1770.6020939340001</v>
      </c>
      <c r="JJ7" s="183">
        <v>1856.0200397340002</v>
      </c>
      <c r="JK7" s="183">
        <v>1788.7420548350001</v>
      </c>
      <c r="JL7" s="183">
        <v>1832.1450536950001</v>
      </c>
      <c r="JM7" s="183">
        <v>1771.6477931049999</v>
      </c>
      <c r="JN7" s="183">
        <v>1855.6974623110002</v>
      </c>
      <c r="JO7" s="183">
        <v>1881.830545992</v>
      </c>
      <c r="JP7" s="183">
        <v>1790.929059346</v>
      </c>
      <c r="JQ7" s="183">
        <v>1733.2874532139999</v>
      </c>
      <c r="JR7" s="177">
        <v>1864.5161588640001</v>
      </c>
      <c r="JS7" s="177">
        <v>1626.2956596870001</v>
      </c>
      <c r="JT7" s="177">
        <v>1765.2131262980001</v>
      </c>
      <c r="JU7" s="177">
        <v>345.228023871</v>
      </c>
      <c r="JV7" s="177"/>
      <c r="JW7" s="177"/>
      <c r="JX7" s="177"/>
      <c r="JY7" s="177"/>
      <c r="JZ7" s="177"/>
      <c r="KA7" s="177"/>
      <c r="KB7" s="177"/>
      <c r="KC7" s="177"/>
    </row>
    <row r="8" spans="1:289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77">
        <v>250.287635115</v>
      </c>
      <c r="GY8" s="177">
        <v>285.909747294</v>
      </c>
      <c r="GZ8" s="177">
        <v>266.36609341899998</v>
      </c>
      <c r="HA8" s="177">
        <v>123.417600355</v>
      </c>
      <c r="HB8" s="177">
        <v>180.626127897</v>
      </c>
      <c r="HC8" s="177">
        <v>238.82287888100001</v>
      </c>
      <c r="HD8" s="177">
        <v>225.63882057699999</v>
      </c>
      <c r="HE8" s="177">
        <v>280.78486747099998</v>
      </c>
      <c r="HF8" s="177">
        <v>244.7836949</v>
      </c>
      <c r="HG8" s="177">
        <v>213.01309269400002</v>
      </c>
      <c r="HH8" s="177">
        <v>213.37768499999999</v>
      </c>
      <c r="HI8" s="177">
        <v>251.922788529</v>
      </c>
      <c r="HJ8" s="183">
        <v>228.51272463199999</v>
      </c>
      <c r="HK8" s="183">
        <v>274.396795881</v>
      </c>
      <c r="HL8" s="183">
        <v>267.50495042399996</v>
      </c>
      <c r="HM8" s="183">
        <v>203.290492868</v>
      </c>
      <c r="HN8" s="183">
        <v>257.13154938400004</v>
      </c>
      <c r="HO8" s="183">
        <v>183.61531261700003</v>
      </c>
      <c r="HP8" s="183">
        <v>223.41107926599997</v>
      </c>
      <c r="HQ8" s="183">
        <v>221.19649145899999</v>
      </c>
      <c r="HR8" s="183">
        <v>272.60123683699999</v>
      </c>
      <c r="HS8" s="183">
        <v>298.06517379600001</v>
      </c>
      <c r="HT8" s="183">
        <v>264.36289329600004</v>
      </c>
      <c r="HU8" s="183">
        <v>290.52778046699996</v>
      </c>
      <c r="HV8" s="183">
        <v>293.35336293200004</v>
      </c>
      <c r="HW8" s="183">
        <v>284.22315404300002</v>
      </c>
      <c r="HX8" s="183">
        <v>156.47596975400003</v>
      </c>
      <c r="HY8" s="183">
        <v>223.54537771700001</v>
      </c>
      <c r="HZ8" s="183">
        <v>205.18824235399998</v>
      </c>
      <c r="IA8" s="183">
        <v>247.732084128</v>
      </c>
      <c r="IB8" s="183">
        <v>201.91165698300003</v>
      </c>
      <c r="IC8" s="183">
        <v>221.619126798</v>
      </c>
      <c r="ID8" s="183">
        <v>235.07748486799997</v>
      </c>
      <c r="IE8" s="183">
        <v>200.967743584</v>
      </c>
      <c r="IF8" s="183">
        <v>212.42502289300003</v>
      </c>
      <c r="IG8" s="183">
        <v>253.62446672600001</v>
      </c>
      <c r="IH8" s="183">
        <v>264.03765649000002</v>
      </c>
      <c r="II8" s="183">
        <v>184.222920536</v>
      </c>
      <c r="IJ8" s="183">
        <v>284.19373871599998</v>
      </c>
      <c r="IK8" s="183">
        <v>219.693612358</v>
      </c>
      <c r="IL8" s="183">
        <v>259.411193647</v>
      </c>
      <c r="IM8" s="183">
        <v>277.43219475400002</v>
      </c>
      <c r="IN8" s="183">
        <v>272.94209172299998</v>
      </c>
      <c r="IO8" s="183">
        <v>266.77221482500005</v>
      </c>
      <c r="IP8" s="183">
        <v>319.58770893299999</v>
      </c>
      <c r="IQ8" s="183">
        <v>260.38738784600002</v>
      </c>
      <c r="IR8" s="183">
        <v>243.11248546799999</v>
      </c>
      <c r="IS8" s="183">
        <v>287.50640535099996</v>
      </c>
      <c r="IT8" s="183">
        <v>320.94991050900001</v>
      </c>
      <c r="IU8" s="183">
        <v>261.03238444800002</v>
      </c>
      <c r="IV8" s="183">
        <v>305.67360571800003</v>
      </c>
      <c r="IW8" s="183">
        <v>312.68064662699993</v>
      </c>
      <c r="IX8" s="183">
        <v>378.88963056999995</v>
      </c>
      <c r="IY8" s="183">
        <v>299.902925821</v>
      </c>
      <c r="IZ8" s="183">
        <v>351.77888430700011</v>
      </c>
      <c r="JA8" s="183">
        <v>242.69251343699997</v>
      </c>
      <c r="JB8" s="183">
        <v>302.80798078599997</v>
      </c>
      <c r="JC8" s="183">
        <v>335.90679134499999</v>
      </c>
      <c r="JD8" s="183">
        <v>275.42772564099999</v>
      </c>
      <c r="JE8" s="183">
        <v>333.23729991100004</v>
      </c>
      <c r="JF8" s="183">
        <v>298.67552194899997</v>
      </c>
      <c r="JG8" s="183">
        <v>330.556061774</v>
      </c>
      <c r="JH8" s="183">
        <v>261.88832286100001</v>
      </c>
      <c r="JI8" s="183">
        <v>349.91589415500005</v>
      </c>
      <c r="JJ8" s="183">
        <v>265.25511012300001</v>
      </c>
      <c r="JK8" s="183">
        <v>325.69972051999997</v>
      </c>
      <c r="JL8" s="183">
        <v>323.122449835</v>
      </c>
      <c r="JM8" s="183">
        <v>246.85944255500002</v>
      </c>
      <c r="JN8" s="183">
        <v>281.98850102400002</v>
      </c>
      <c r="JO8" s="183">
        <v>355.00927255099998</v>
      </c>
      <c r="JP8" s="183">
        <v>320.03702820400008</v>
      </c>
      <c r="JQ8" s="183">
        <v>301.55699792399997</v>
      </c>
      <c r="JR8" s="177">
        <v>347.82748339200003</v>
      </c>
      <c r="JS8" s="177">
        <v>241.09474658899998</v>
      </c>
      <c r="JT8" s="177">
        <v>351.29000463700004</v>
      </c>
      <c r="JU8" s="177">
        <v>138.19362937800003</v>
      </c>
      <c r="JV8" s="177"/>
      <c r="JW8" s="177"/>
      <c r="JX8" s="177"/>
      <c r="JY8" s="177"/>
      <c r="JZ8" s="177"/>
      <c r="KA8" s="177"/>
      <c r="KB8" s="177"/>
      <c r="KC8" s="177"/>
    </row>
    <row r="9" spans="1:289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77">
        <v>0</v>
      </c>
      <c r="GY9" s="177">
        <v>0</v>
      </c>
      <c r="GZ9" s="177">
        <v>0</v>
      </c>
      <c r="HA9" s="177">
        <v>0</v>
      </c>
      <c r="HB9" s="177">
        <v>0</v>
      </c>
      <c r="HC9" s="177">
        <v>0</v>
      </c>
      <c r="HD9" s="177">
        <v>0</v>
      </c>
      <c r="HE9" s="177">
        <v>0</v>
      </c>
      <c r="HF9" s="177">
        <v>0</v>
      </c>
      <c r="HG9" s="177">
        <v>0</v>
      </c>
      <c r="HH9" s="177">
        <v>0</v>
      </c>
      <c r="HI9" s="177">
        <v>0</v>
      </c>
      <c r="HJ9" s="183">
        <v>0</v>
      </c>
      <c r="HK9" s="183">
        <v>0</v>
      </c>
      <c r="HL9" s="183">
        <v>0</v>
      </c>
      <c r="HM9" s="183">
        <v>0</v>
      </c>
      <c r="HN9" s="183">
        <v>0</v>
      </c>
      <c r="HO9" s="183">
        <v>0</v>
      </c>
      <c r="HP9" s="183">
        <v>0</v>
      </c>
      <c r="HQ9" s="183">
        <v>0</v>
      </c>
      <c r="HR9" s="183">
        <v>0</v>
      </c>
      <c r="HS9" s="183">
        <v>0</v>
      </c>
      <c r="HT9" s="183">
        <v>0</v>
      </c>
      <c r="HU9" s="183">
        <v>0</v>
      </c>
      <c r="HV9" s="183">
        <v>0</v>
      </c>
      <c r="HW9" s="183">
        <v>0</v>
      </c>
      <c r="HX9" s="183">
        <v>0</v>
      </c>
      <c r="HY9" s="183">
        <v>0</v>
      </c>
      <c r="HZ9" s="183">
        <v>0</v>
      </c>
      <c r="IA9" s="183">
        <v>0</v>
      </c>
      <c r="IB9" s="183">
        <v>0</v>
      </c>
      <c r="IC9" s="183">
        <v>0</v>
      </c>
      <c r="ID9" s="183">
        <v>0</v>
      </c>
      <c r="IE9" s="183">
        <v>0</v>
      </c>
      <c r="IF9" s="183">
        <v>0</v>
      </c>
      <c r="IG9" s="183">
        <v>0</v>
      </c>
      <c r="IH9" s="183">
        <v>0</v>
      </c>
      <c r="II9" s="183">
        <v>0</v>
      </c>
      <c r="IJ9" s="183">
        <v>0</v>
      </c>
      <c r="IK9" s="183">
        <v>0</v>
      </c>
      <c r="IL9" s="183">
        <v>0</v>
      </c>
      <c r="IM9" s="183">
        <v>0</v>
      </c>
      <c r="IN9" s="183">
        <v>0</v>
      </c>
      <c r="IO9" s="183">
        <v>0</v>
      </c>
      <c r="IP9" s="183">
        <v>0</v>
      </c>
      <c r="IQ9" s="183">
        <v>0</v>
      </c>
      <c r="IR9" s="183">
        <v>0</v>
      </c>
      <c r="IS9" s="183">
        <v>0</v>
      </c>
      <c r="IT9" s="183">
        <v>0</v>
      </c>
      <c r="IU9" s="183">
        <v>0</v>
      </c>
      <c r="IV9" s="183">
        <v>0</v>
      </c>
      <c r="IW9" s="183">
        <v>0</v>
      </c>
      <c r="IX9" s="183">
        <v>0</v>
      </c>
      <c r="IY9" s="183">
        <v>0</v>
      </c>
      <c r="IZ9" s="183">
        <v>0</v>
      </c>
      <c r="JA9" s="183">
        <v>0</v>
      </c>
      <c r="JB9" s="183">
        <v>0</v>
      </c>
      <c r="JC9" s="183">
        <v>0</v>
      </c>
      <c r="JD9" s="183">
        <v>0</v>
      </c>
      <c r="JE9" s="183">
        <v>0</v>
      </c>
      <c r="JF9" s="183">
        <v>0</v>
      </c>
      <c r="JG9" s="183">
        <v>0</v>
      </c>
      <c r="JH9" s="183">
        <v>0</v>
      </c>
      <c r="JI9" s="183">
        <v>0</v>
      </c>
      <c r="JJ9" s="183">
        <v>0</v>
      </c>
      <c r="JK9" s="183">
        <v>0</v>
      </c>
      <c r="JL9" s="183">
        <v>0</v>
      </c>
      <c r="JM9" s="183">
        <v>0</v>
      </c>
      <c r="JN9" s="183">
        <v>0</v>
      </c>
      <c r="JO9" s="183">
        <v>0</v>
      </c>
      <c r="JP9" s="183">
        <v>0</v>
      </c>
      <c r="JQ9" s="183">
        <v>0</v>
      </c>
      <c r="JR9" s="177">
        <v>0</v>
      </c>
      <c r="JS9" s="177">
        <v>0</v>
      </c>
      <c r="JT9" s="177">
        <v>0</v>
      </c>
      <c r="JU9" s="177">
        <v>0</v>
      </c>
      <c r="JV9" s="177"/>
      <c r="JW9" s="177"/>
      <c r="JX9" s="177"/>
      <c r="JY9" s="177"/>
      <c r="JZ9" s="177"/>
      <c r="KA9" s="177"/>
      <c r="KB9" s="177"/>
      <c r="KC9" s="177"/>
    </row>
    <row r="10" spans="1:289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77">
        <v>258.12512878699999</v>
      </c>
      <c r="GY10" s="177">
        <v>191.01559684599999</v>
      </c>
      <c r="GZ10" s="177">
        <v>156.322268982</v>
      </c>
      <c r="HA10" s="177">
        <v>81.676517967999999</v>
      </c>
      <c r="HB10" s="177">
        <v>113.219840619</v>
      </c>
      <c r="HC10" s="177">
        <v>144.36443016199999</v>
      </c>
      <c r="HD10" s="177">
        <v>173.45139616</v>
      </c>
      <c r="HE10" s="177">
        <v>162.968976785</v>
      </c>
      <c r="HF10" s="177">
        <v>159.59204122099999</v>
      </c>
      <c r="HG10" s="177">
        <v>171.39548075900001</v>
      </c>
      <c r="HH10" s="177">
        <v>165.67520338399999</v>
      </c>
      <c r="HI10" s="177">
        <v>221.80901155700002</v>
      </c>
      <c r="HJ10" s="183">
        <v>160.89483493899999</v>
      </c>
      <c r="HK10" s="183">
        <v>172.37976220600001</v>
      </c>
      <c r="HL10" s="183">
        <v>182.44123244400004</v>
      </c>
      <c r="HM10" s="183">
        <v>165.25463749400001</v>
      </c>
      <c r="HN10" s="183">
        <v>158.846984249</v>
      </c>
      <c r="HO10" s="183">
        <v>175.30910456000001</v>
      </c>
      <c r="HP10" s="183">
        <v>186.19403505200003</v>
      </c>
      <c r="HQ10" s="183">
        <v>220.84264210800001</v>
      </c>
      <c r="HR10" s="183">
        <v>220.88505989499998</v>
      </c>
      <c r="HS10" s="183">
        <v>256.782615765</v>
      </c>
      <c r="HT10" s="183">
        <v>265.70977340499996</v>
      </c>
      <c r="HU10" s="183">
        <v>257.031139505</v>
      </c>
      <c r="HV10" s="183">
        <v>238.07483976100002</v>
      </c>
      <c r="HW10" s="183">
        <v>211.745766506</v>
      </c>
      <c r="HX10" s="183">
        <v>243.65137896100001</v>
      </c>
      <c r="HY10" s="183">
        <v>232.08945840999999</v>
      </c>
      <c r="HZ10" s="183">
        <v>189.98762201599999</v>
      </c>
      <c r="IA10" s="183">
        <v>224.15860305099997</v>
      </c>
      <c r="IB10" s="183">
        <v>229.72297169999999</v>
      </c>
      <c r="IC10" s="183">
        <v>270.82895522400003</v>
      </c>
      <c r="ID10" s="183">
        <v>259.51546032599998</v>
      </c>
      <c r="IE10" s="183">
        <v>237.761686532</v>
      </c>
      <c r="IF10" s="183">
        <v>276.12059678100002</v>
      </c>
      <c r="IG10" s="183">
        <v>244.50157529999998</v>
      </c>
      <c r="IH10" s="183">
        <v>231.93411575600001</v>
      </c>
      <c r="II10" s="183">
        <v>226.58003258199997</v>
      </c>
      <c r="IJ10" s="183">
        <v>261.07128901999999</v>
      </c>
      <c r="IK10" s="183">
        <v>199.994849397</v>
      </c>
      <c r="IL10" s="183">
        <v>235.557414548</v>
      </c>
      <c r="IM10" s="183">
        <v>237.915666034</v>
      </c>
      <c r="IN10" s="183">
        <v>229.37596983699999</v>
      </c>
      <c r="IO10" s="183">
        <v>256.40447533400004</v>
      </c>
      <c r="IP10" s="183">
        <v>236.99305317700001</v>
      </c>
      <c r="IQ10" s="183">
        <v>300.83985121699999</v>
      </c>
      <c r="IR10" s="183">
        <v>294.57526467600002</v>
      </c>
      <c r="IS10" s="183">
        <v>268.73415694699997</v>
      </c>
      <c r="IT10" s="183">
        <v>311.39674424899999</v>
      </c>
      <c r="IU10" s="183">
        <v>261.07994482800001</v>
      </c>
      <c r="IV10" s="183">
        <v>229.18597007</v>
      </c>
      <c r="IW10" s="183">
        <v>289.46073972700003</v>
      </c>
      <c r="IX10" s="183">
        <v>308.83135244300001</v>
      </c>
      <c r="IY10" s="183">
        <v>254.30489454599999</v>
      </c>
      <c r="IZ10" s="183">
        <v>316.32437397099994</v>
      </c>
      <c r="JA10" s="183">
        <v>309.60917598499998</v>
      </c>
      <c r="JB10" s="183">
        <v>316.59926093199999</v>
      </c>
      <c r="JC10" s="183">
        <v>383.84790408499998</v>
      </c>
      <c r="JD10" s="183">
        <v>349.60459257699995</v>
      </c>
      <c r="JE10" s="183">
        <v>349.33110477600002</v>
      </c>
      <c r="JF10" s="183">
        <v>372.27745325100005</v>
      </c>
      <c r="JG10" s="183">
        <v>297.99813296299999</v>
      </c>
      <c r="JH10" s="183">
        <v>327.16024011999997</v>
      </c>
      <c r="JI10" s="183">
        <v>343.07825691399995</v>
      </c>
      <c r="JJ10" s="183">
        <v>370.26466900200001</v>
      </c>
      <c r="JK10" s="183">
        <v>362.26131840699998</v>
      </c>
      <c r="JL10" s="183">
        <v>349.07200436099998</v>
      </c>
      <c r="JM10" s="183">
        <v>325.84685841699996</v>
      </c>
      <c r="JN10" s="183">
        <v>350.15392652099996</v>
      </c>
      <c r="JO10" s="183">
        <v>393.89839284800001</v>
      </c>
      <c r="JP10" s="183">
        <v>357.29280826900003</v>
      </c>
      <c r="JQ10" s="183">
        <v>350.97714147199997</v>
      </c>
      <c r="JR10" s="177">
        <v>318.54286795400003</v>
      </c>
      <c r="JS10" s="177">
        <v>294.023732005</v>
      </c>
      <c r="JT10" s="177">
        <v>320.65068697300001</v>
      </c>
      <c r="JU10" s="177">
        <v>322.49863059999996</v>
      </c>
      <c r="JV10" s="177"/>
      <c r="JW10" s="177"/>
      <c r="JX10" s="177"/>
      <c r="JY10" s="177"/>
      <c r="JZ10" s="177"/>
      <c r="KA10" s="177"/>
      <c r="KB10" s="177"/>
      <c r="KC10" s="177"/>
    </row>
    <row r="11" spans="1:289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77">
        <v>8.6288413750000021</v>
      </c>
      <c r="GY11" s="177">
        <v>137.38040404199998</v>
      </c>
      <c r="GZ11" s="177">
        <v>-86.696575626000012</v>
      </c>
      <c r="HA11" s="177">
        <v>18.441259838000001</v>
      </c>
      <c r="HB11" s="177">
        <v>23.181152753999999</v>
      </c>
      <c r="HC11" s="177">
        <v>24.646080126999998</v>
      </c>
      <c r="HD11" s="177">
        <v>28.726507579</v>
      </c>
      <c r="HE11" s="177">
        <v>19.864184215000002</v>
      </c>
      <c r="HF11" s="177">
        <v>20.315522892000001</v>
      </c>
      <c r="HG11" s="177">
        <v>33.437376043</v>
      </c>
      <c r="HH11" s="177">
        <v>31.775237206</v>
      </c>
      <c r="HI11" s="177">
        <v>48.986073993000005</v>
      </c>
      <c r="HJ11" s="183">
        <v>24.702261312000001</v>
      </c>
      <c r="HK11" s="183">
        <v>25.570555553999998</v>
      </c>
      <c r="HL11" s="183">
        <v>27.901861240000002</v>
      </c>
      <c r="HM11" s="183">
        <v>25.979859689000001</v>
      </c>
      <c r="HN11" s="183">
        <v>37.134199808000005</v>
      </c>
      <c r="HO11" s="183">
        <v>34.239473973000003</v>
      </c>
      <c r="HP11" s="183">
        <v>66.489813192</v>
      </c>
      <c r="HQ11" s="183">
        <v>38.279543021999999</v>
      </c>
      <c r="HR11" s="183">
        <v>33.237564186</v>
      </c>
      <c r="HS11" s="183">
        <v>40.842408859999992</v>
      </c>
      <c r="HT11" s="183">
        <v>36.739832716000002</v>
      </c>
      <c r="HU11" s="183">
        <v>45.529732617999997</v>
      </c>
      <c r="HV11" s="183">
        <v>30.298084822999996</v>
      </c>
      <c r="HW11" s="183">
        <v>32.182129678999999</v>
      </c>
      <c r="HX11" s="183">
        <v>35.354547314000001</v>
      </c>
      <c r="HY11" s="183">
        <v>30.537879134999997</v>
      </c>
      <c r="HZ11" s="183">
        <v>41.531718075999997</v>
      </c>
      <c r="IA11" s="183">
        <v>35.956717749999996</v>
      </c>
      <c r="IB11" s="183">
        <v>40.540107171999999</v>
      </c>
      <c r="IC11" s="183">
        <v>37.867954487999995</v>
      </c>
      <c r="ID11" s="183">
        <v>37.191802785999997</v>
      </c>
      <c r="IE11" s="183">
        <v>33.178094453</v>
      </c>
      <c r="IF11" s="183">
        <v>45.514815973000005</v>
      </c>
      <c r="IG11" s="183">
        <v>62.571260065000004</v>
      </c>
      <c r="IH11" s="183">
        <v>33.525288263999997</v>
      </c>
      <c r="II11" s="183">
        <v>30.699576370000003</v>
      </c>
      <c r="IJ11" s="183">
        <v>37.823658704000003</v>
      </c>
      <c r="IK11" s="183">
        <v>39.136815034000001</v>
      </c>
      <c r="IL11" s="183">
        <v>39.231828301</v>
      </c>
      <c r="IM11" s="183">
        <v>43.163325729</v>
      </c>
      <c r="IN11" s="183">
        <v>59.708426193000001</v>
      </c>
      <c r="IO11" s="183">
        <v>53.169918567999993</v>
      </c>
      <c r="IP11" s="183">
        <v>38.384935112999997</v>
      </c>
      <c r="IQ11" s="183">
        <v>35.032332550999989</v>
      </c>
      <c r="IR11" s="183">
        <v>46.535174339999998</v>
      </c>
      <c r="IS11" s="183">
        <v>45.215588416999992</v>
      </c>
      <c r="IT11" s="183">
        <v>44.782964546000002</v>
      </c>
      <c r="IU11" s="183">
        <v>34.187622157999996</v>
      </c>
      <c r="IV11" s="183">
        <v>64.410196978000002</v>
      </c>
      <c r="IW11" s="183">
        <v>61.828527043000008</v>
      </c>
      <c r="IX11" s="183">
        <v>71.956418460999998</v>
      </c>
      <c r="IY11" s="183">
        <v>74.610823964999994</v>
      </c>
      <c r="IZ11" s="183">
        <v>66.058205838999996</v>
      </c>
      <c r="JA11" s="183">
        <v>64.483674213</v>
      </c>
      <c r="JB11" s="183">
        <v>61.312462449000002</v>
      </c>
      <c r="JC11" s="183">
        <v>67.358805779999997</v>
      </c>
      <c r="JD11" s="183">
        <v>110.87803425599999</v>
      </c>
      <c r="JE11" s="183">
        <v>71.924113344000006</v>
      </c>
      <c r="JF11" s="183">
        <v>80.413314452999998</v>
      </c>
      <c r="JG11" s="183">
        <v>66.430633108999999</v>
      </c>
      <c r="JH11" s="183">
        <v>64.407430222000002</v>
      </c>
      <c r="JI11" s="183">
        <v>69.150175353999984</v>
      </c>
      <c r="JJ11" s="183">
        <v>86.258361015999995</v>
      </c>
      <c r="JK11" s="183">
        <v>85.20836910700001</v>
      </c>
      <c r="JL11" s="183">
        <v>78.770168437000009</v>
      </c>
      <c r="JM11" s="183">
        <v>83.165617984999997</v>
      </c>
      <c r="JN11" s="183">
        <v>69.243571560999982</v>
      </c>
      <c r="JO11" s="183">
        <v>80.821292267999979</v>
      </c>
      <c r="JP11" s="183">
        <v>69.425163044000001</v>
      </c>
      <c r="JQ11" s="183">
        <v>70.732488029999985</v>
      </c>
      <c r="JR11" s="177">
        <v>64.718763750999997</v>
      </c>
      <c r="JS11" s="177">
        <v>80.71631258699999</v>
      </c>
      <c r="JT11" s="177">
        <v>89.571713274000004</v>
      </c>
      <c r="JU11" s="177">
        <v>3906.0356302639998</v>
      </c>
      <c r="JV11" s="177"/>
      <c r="JW11" s="177"/>
      <c r="JX11" s="177"/>
      <c r="JY11" s="177"/>
      <c r="JZ11" s="177"/>
      <c r="KA11" s="177"/>
      <c r="KB11" s="177"/>
      <c r="KC11" s="177"/>
    </row>
    <row r="12" spans="1:289" ht="6" customHeight="1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77"/>
      <c r="GY12" s="177"/>
      <c r="GZ12" s="177"/>
      <c r="HA12" s="177"/>
      <c r="HB12" s="177"/>
      <c r="HC12" s="177"/>
      <c r="HD12" s="177"/>
      <c r="HE12" s="177"/>
      <c r="HF12" s="177"/>
      <c r="HG12" s="177"/>
      <c r="HH12" s="177"/>
      <c r="HI12" s="177"/>
      <c r="HJ12" s="183"/>
      <c r="HK12" s="183"/>
      <c r="HL12" s="183"/>
      <c r="HM12" s="183"/>
      <c r="HN12" s="183"/>
      <c r="HO12" s="183"/>
      <c r="HP12" s="183"/>
      <c r="HQ12" s="183"/>
      <c r="HR12" s="183"/>
      <c r="HS12" s="183"/>
      <c r="HT12" s="183"/>
      <c r="HU12" s="183"/>
      <c r="HV12" s="183"/>
      <c r="HW12" s="183"/>
      <c r="HX12" s="183"/>
      <c r="HY12" s="183"/>
      <c r="HZ12" s="183"/>
      <c r="IA12" s="183"/>
      <c r="IB12" s="183"/>
      <c r="IC12" s="183"/>
      <c r="ID12" s="183"/>
      <c r="IE12" s="183"/>
      <c r="IF12" s="183"/>
      <c r="IG12" s="183"/>
      <c r="IH12" s="183"/>
      <c r="II12" s="183"/>
      <c r="IJ12" s="183"/>
      <c r="IK12" s="183"/>
      <c r="IL12" s="183"/>
      <c r="IM12" s="183"/>
      <c r="IN12" s="183"/>
      <c r="IO12" s="183"/>
      <c r="IP12" s="183"/>
      <c r="IQ12" s="183"/>
      <c r="IR12" s="183"/>
      <c r="IS12" s="183"/>
      <c r="IT12" s="183"/>
      <c r="IU12" s="183"/>
      <c r="IV12" s="183"/>
      <c r="IW12" s="183"/>
      <c r="IX12" s="183"/>
      <c r="IY12" s="183"/>
      <c r="IZ12" s="183"/>
      <c r="JA12" s="183"/>
      <c r="JB12" s="183"/>
      <c r="JC12" s="183"/>
      <c r="JD12" s="183"/>
      <c r="JE12" s="183"/>
      <c r="JF12" s="183"/>
      <c r="JG12" s="183"/>
      <c r="JH12" s="183"/>
      <c r="JI12" s="183"/>
      <c r="JJ12" s="183"/>
      <c r="JK12" s="183"/>
      <c r="JL12" s="183"/>
      <c r="JM12" s="183"/>
      <c r="JN12" s="183"/>
      <c r="JO12" s="183"/>
      <c r="JP12" s="183"/>
      <c r="JQ12" s="183"/>
      <c r="JR12" s="177"/>
      <c r="JS12" s="177"/>
      <c r="JT12" s="177"/>
      <c r="JU12" s="177"/>
      <c r="JV12" s="177"/>
      <c r="JW12" s="177"/>
      <c r="JX12" s="177"/>
      <c r="JY12" s="177"/>
      <c r="JZ12" s="177"/>
      <c r="KA12" s="177"/>
      <c r="KB12" s="177"/>
      <c r="KC12" s="177"/>
    </row>
    <row r="13" spans="1:289" s="16" customFormat="1" ht="14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77">
        <v>152.482808861</v>
      </c>
      <c r="GY13" s="177">
        <v>509.97408698000004</v>
      </c>
      <c r="GZ13" s="177">
        <v>96.061613197</v>
      </c>
      <c r="HA13" s="177">
        <v>156.87712756500002</v>
      </c>
      <c r="HB13" s="177">
        <v>173.622812759</v>
      </c>
      <c r="HC13" s="177">
        <v>278.65239932100002</v>
      </c>
      <c r="HD13" s="177">
        <v>172.59751948600001</v>
      </c>
      <c r="HE13" s="177">
        <v>184.74180488099998</v>
      </c>
      <c r="HF13" s="177">
        <v>181.91427215100001</v>
      </c>
      <c r="HG13" s="177">
        <v>182.33142155900001</v>
      </c>
      <c r="HH13" s="177">
        <v>181.63447102000001</v>
      </c>
      <c r="HI13" s="177">
        <v>172.341394079</v>
      </c>
      <c r="HJ13" s="183">
        <v>120.32482608099998</v>
      </c>
      <c r="HK13" s="183">
        <v>615.74104464300001</v>
      </c>
      <c r="HL13" s="183">
        <v>174.238474188</v>
      </c>
      <c r="HM13" s="183">
        <v>153.196231466</v>
      </c>
      <c r="HN13" s="183">
        <v>211.42116319100003</v>
      </c>
      <c r="HO13" s="183">
        <v>225.68399691599998</v>
      </c>
      <c r="HP13" s="183">
        <v>207.17329895</v>
      </c>
      <c r="HQ13" s="183">
        <v>199.86120596400002</v>
      </c>
      <c r="HR13" s="183">
        <v>193.31332771000001</v>
      </c>
      <c r="HS13" s="183">
        <v>259.81220650900002</v>
      </c>
      <c r="HT13" s="183">
        <v>248.22585705200004</v>
      </c>
      <c r="HU13" s="183">
        <v>168.59532213600002</v>
      </c>
      <c r="HV13" s="183">
        <v>139.387799234</v>
      </c>
      <c r="HW13" s="183">
        <v>683.29204039700005</v>
      </c>
      <c r="HX13" s="183">
        <v>303.34954659200002</v>
      </c>
      <c r="HY13" s="183">
        <v>243.23236706700001</v>
      </c>
      <c r="HZ13" s="183">
        <v>264.68826652999996</v>
      </c>
      <c r="IA13" s="183">
        <v>233.67498020800002</v>
      </c>
      <c r="IB13" s="183">
        <v>254.64293021100002</v>
      </c>
      <c r="IC13" s="183">
        <v>303.77530322199999</v>
      </c>
      <c r="ID13" s="183">
        <v>316.98033833899996</v>
      </c>
      <c r="IE13" s="183">
        <v>361.149693082</v>
      </c>
      <c r="IF13" s="183">
        <v>248.52893809299999</v>
      </c>
      <c r="IG13" s="183">
        <v>277.54207838399998</v>
      </c>
      <c r="IH13" s="183">
        <v>263.25957322299996</v>
      </c>
      <c r="II13" s="183">
        <v>272.435079202</v>
      </c>
      <c r="IJ13" s="183">
        <v>412.16464339999999</v>
      </c>
      <c r="IK13" s="183">
        <v>271.37227278199998</v>
      </c>
      <c r="IL13" s="183">
        <v>317.96261760700003</v>
      </c>
      <c r="IM13" s="183">
        <v>318.8615216</v>
      </c>
      <c r="IN13" s="183">
        <v>372.56672262200004</v>
      </c>
      <c r="IO13" s="183">
        <v>291.96675732400001</v>
      </c>
      <c r="IP13" s="183">
        <v>291.72772992300003</v>
      </c>
      <c r="IQ13" s="183">
        <v>328.83504779600003</v>
      </c>
      <c r="IR13" s="183">
        <v>263.01918017399998</v>
      </c>
      <c r="IS13" s="183">
        <v>305.42514575299998</v>
      </c>
      <c r="IT13" s="183">
        <v>307.65857778899999</v>
      </c>
      <c r="IU13" s="183">
        <v>270.59006107299996</v>
      </c>
      <c r="IV13" s="183">
        <v>260.42185997299998</v>
      </c>
      <c r="IW13" s="183">
        <v>258.59573403600001</v>
      </c>
      <c r="IX13" s="183">
        <v>259.91833523700001</v>
      </c>
      <c r="IY13" s="183">
        <v>252.199702183</v>
      </c>
      <c r="IZ13" s="183">
        <v>290.76578039700001</v>
      </c>
      <c r="JA13" s="183">
        <v>261.51274837</v>
      </c>
      <c r="JB13" s="183">
        <v>261.46539940299999</v>
      </c>
      <c r="JC13" s="183">
        <v>278.58991820699998</v>
      </c>
      <c r="JD13" s="183">
        <v>263.47761267700002</v>
      </c>
      <c r="JE13" s="183">
        <v>275.01524177099992</v>
      </c>
      <c r="JF13" s="183">
        <v>273.42565705699997</v>
      </c>
      <c r="JG13" s="183">
        <v>277.19387290000003</v>
      </c>
      <c r="JH13" s="183">
        <v>271.668960218</v>
      </c>
      <c r="JI13" s="183">
        <v>297.34299517599999</v>
      </c>
      <c r="JJ13" s="183">
        <v>277.29162898699997</v>
      </c>
      <c r="JK13" s="183">
        <v>284.54960996900002</v>
      </c>
      <c r="JL13" s="183">
        <v>287.30952423299999</v>
      </c>
      <c r="JM13" s="183">
        <v>281.95343630799999</v>
      </c>
      <c r="JN13" s="183">
        <v>285.21042628600003</v>
      </c>
      <c r="JO13" s="183">
        <v>276.06351512600003</v>
      </c>
      <c r="JP13" s="183">
        <v>283.17408858099998</v>
      </c>
      <c r="JQ13" s="183">
        <v>281.59777971199998</v>
      </c>
      <c r="JR13" s="177">
        <v>300.65501816900002</v>
      </c>
      <c r="JS13" s="177">
        <v>290.95138875499998</v>
      </c>
      <c r="JT13" s="177">
        <v>292.92762942099995</v>
      </c>
      <c r="JU13" s="177">
        <v>367.31267050600002</v>
      </c>
      <c r="JV13" s="177"/>
      <c r="JW13" s="177"/>
      <c r="JX13" s="177"/>
      <c r="JY13" s="177"/>
      <c r="JZ13" s="177"/>
      <c r="KA13" s="177"/>
      <c r="KB13" s="177"/>
      <c r="KC13" s="177"/>
    </row>
    <row r="14" spans="1:289" ht="8.25" customHeight="1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77"/>
      <c r="GY14" s="177"/>
      <c r="GZ14" s="177"/>
      <c r="HA14" s="177"/>
      <c r="HB14" s="177"/>
      <c r="HC14" s="177"/>
      <c r="HD14" s="177"/>
      <c r="HE14" s="177"/>
      <c r="HF14" s="177"/>
      <c r="HG14" s="177"/>
      <c r="HH14" s="177"/>
      <c r="HI14" s="177"/>
      <c r="HJ14" s="183"/>
      <c r="HK14" s="183"/>
      <c r="HL14" s="183"/>
      <c r="HM14" s="183"/>
      <c r="HN14" s="183"/>
      <c r="HO14" s="183"/>
      <c r="HP14" s="183"/>
      <c r="HQ14" s="183"/>
      <c r="HR14" s="183"/>
      <c r="HS14" s="183"/>
      <c r="HT14" s="183"/>
      <c r="HU14" s="183"/>
      <c r="HV14" s="183"/>
      <c r="HW14" s="183"/>
      <c r="HX14" s="183"/>
      <c r="HY14" s="183"/>
      <c r="HZ14" s="183"/>
      <c r="IA14" s="183"/>
      <c r="IB14" s="183"/>
      <c r="IC14" s="183"/>
      <c r="ID14" s="183"/>
      <c r="IE14" s="183"/>
      <c r="IF14" s="183"/>
      <c r="IG14" s="183"/>
      <c r="IH14" s="183"/>
      <c r="II14" s="183"/>
      <c r="IJ14" s="183"/>
      <c r="IK14" s="183"/>
      <c r="IL14" s="183"/>
      <c r="IM14" s="183"/>
      <c r="IN14" s="183"/>
      <c r="IO14" s="183"/>
      <c r="IP14" s="183"/>
      <c r="IQ14" s="183"/>
      <c r="IR14" s="183"/>
      <c r="IS14" s="183"/>
      <c r="IT14" s="183"/>
      <c r="IU14" s="183"/>
      <c r="IV14" s="183"/>
      <c r="IW14" s="183"/>
      <c r="IX14" s="183"/>
      <c r="IY14" s="183"/>
      <c r="IZ14" s="183"/>
      <c r="JA14" s="183"/>
      <c r="JB14" s="183"/>
      <c r="JC14" s="183"/>
      <c r="JD14" s="183"/>
      <c r="JE14" s="183"/>
      <c r="JF14" s="183"/>
      <c r="JG14" s="183"/>
      <c r="JH14" s="183"/>
      <c r="JI14" s="183"/>
      <c r="JJ14" s="183"/>
      <c r="JK14" s="183"/>
      <c r="JL14" s="183"/>
      <c r="JM14" s="183"/>
      <c r="JN14" s="183"/>
      <c r="JO14" s="183"/>
      <c r="JP14" s="183"/>
      <c r="JQ14" s="183"/>
      <c r="JR14" s="177"/>
      <c r="JS14" s="177"/>
      <c r="JT14" s="177"/>
      <c r="JU14" s="177"/>
      <c r="JV14" s="177"/>
      <c r="JW14" s="177"/>
      <c r="JX14" s="177"/>
      <c r="JY14" s="177"/>
      <c r="JZ14" s="177"/>
      <c r="KA14" s="177"/>
      <c r="KB14" s="177"/>
      <c r="KC14" s="177"/>
    </row>
    <row r="15" spans="1:289" s="16" customFormat="1" ht="14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77">
        <v>68.606051839000003</v>
      </c>
      <c r="GY15" s="177">
        <v>118.68321391800001</v>
      </c>
      <c r="GZ15" s="177">
        <v>121.384719627</v>
      </c>
      <c r="HA15" s="177">
        <v>84.725666997999994</v>
      </c>
      <c r="HB15" s="177">
        <v>81.076717403000004</v>
      </c>
      <c r="HC15" s="177">
        <v>108.961174433</v>
      </c>
      <c r="HD15" s="177">
        <v>79.057577239000011</v>
      </c>
      <c r="HE15" s="177">
        <v>88.219147158000013</v>
      </c>
      <c r="HF15" s="177">
        <v>92.644858616000008</v>
      </c>
      <c r="HG15" s="177">
        <v>111.49781226900001</v>
      </c>
      <c r="HH15" s="177">
        <v>84.731197627</v>
      </c>
      <c r="HI15" s="177">
        <v>402.94641433100003</v>
      </c>
      <c r="HJ15" s="183">
        <v>99.230734585999983</v>
      </c>
      <c r="HK15" s="183">
        <v>99.989438605999993</v>
      </c>
      <c r="HL15" s="183">
        <v>221.36647876000004</v>
      </c>
      <c r="HM15" s="183">
        <v>187.468419399</v>
      </c>
      <c r="HN15" s="183">
        <v>84.372712449999995</v>
      </c>
      <c r="HO15" s="183">
        <v>288.17929708399998</v>
      </c>
      <c r="HP15" s="183">
        <v>88.889463215999996</v>
      </c>
      <c r="HQ15" s="183">
        <v>116.03432881099999</v>
      </c>
      <c r="HR15" s="183">
        <v>100.51694366500001</v>
      </c>
      <c r="HS15" s="183">
        <v>87.918743326000012</v>
      </c>
      <c r="HT15" s="183">
        <v>200.12383474900003</v>
      </c>
      <c r="HU15" s="183">
        <v>258.05542989099996</v>
      </c>
      <c r="HV15" s="183">
        <v>119.586086827</v>
      </c>
      <c r="HW15" s="183">
        <v>82.60947037199999</v>
      </c>
      <c r="HX15" s="183">
        <v>155.175735468</v>
      </c>
      <c r="HY15" s="183">
        <v>103.43830642099998</v>
      </c>
      <c r="HZ15" s="183">
        <v>90.824655859000003</v>
      </c>
      <c r="IA15" s="183">
        <v>122.49067695499998</v>
      </c>
      <c r="IB15" s="183">
        <v>95.582703430000009</v>
      </c>
      <c r="IC15" s="183">
        <v>89.712094755999999</v>
      </c>
      <c r="ID15" s="183">
        <v>92.571731033999995</v>
      </c>
      <c r="IE15" s="183">
        <v>157.54816883399999</v>
      </c>
      <c r="IF15" s="183">
        <v>263.06961519700002</v>
      </c>
      <c r="IG15" s="183">
        <v>232.55835453099999</v>
      </c>
      <c r="IH15" s="183">
        <v>91.270490181999989</v>
      </c>
      <c r="II15" s="183">
        <v>165.24954907400002</v>
      </c>
      <c r="IJ15" s="183">
        <v>179.154591735</v>
      </c>
      <c r="IK15" s="183">
        <v>109.46923441599999</v>
      </c>
      <c r="IL15" s="183">
        <v>153.70041273300001</v>
      </c>
      <c r="IM15" s="183">
        <v>142.31884875599999</v>
      </c>
      <c r="IN15" s="183">
        <v>102.59623418500001</v>
      </c>
      <c r="IO15" s="183">
        <v>48.431582518999996</v>
      </c>
      <c r="IP15" s="183">
        <v>176.13556780499999</v>
      </c>
      <c r="IQ15" s="183">
        <v>101.52181302599999</v>
      </c>
      <c r="IR15" s="183">
        <v>200.22263622700001</v>
      </c>
      <c r="IS15" s="183">
        <v>340.06244851899999</v>
      </c>
      <c r="IT15" s="183">
        <v>81.670096715</v>
      </c>
      <c r="IU15" s="183">
        <v>101.03874689</v>
      </c>
      <c r="IV15" s="183">
        <v>75.467958120999995</v>
      </c>
      <c r="IW15" s="183">
        <v>321.20730355900002</v>
      </c>
      <c r="IX15" s="183">
        <v>155.119391001</v>
      </c>
      <c r="IY15" s="183">
        <v>115.63039133999999</v>
      </c>
      <c r="IZ15" s="183">
        <v>227.37097505699998</v>
      </c>
      <c r="JA15" s="183">
        <v>144.35493190900002</v>
      </c>
      <c r="JB15" s="183">
        <v>133.323971091</v>
      </c>
      <c r="JC15" s="183">
        <v>136.67292838400002</v>
      </c>
      <c r="JD15" s="183">
        <v>95.311864408000005</v>
      </c>
      <c r="JE15" s="183">
        <v>349.51675932200004</v>
      </c>
      <c r="JF15" s="183">
        <v>116.16520254999999</v>
      </c>
      <c r="JG15" s="183">
        <v>133.63602569</v>
      </c>
      <c r="JH15" s="183">
        <v>163.923467147</v>
      </c>
      <c r="JI15" s="183">
        <v>106.04093710200002</v>
      </c>
      <c r="JJ15" s="183">
        <v>147.54619053900001</v>
      </c>
      <c r="JK15" s="183">
        <v>116.42187647999999</v>
      </c>
      <c r="JL15" s="183">
        <v>134.38986680599999</v>
      </c>
      <c r="JM15" s="183">
        <v>249.04789562899998</v>
      </c>
      <c r="JN15" s="183">
        <v>174.76363641399999</v>
      </c>
      <c r="JO15" s="183">
        <v>134.94624963500002</v>
      </c>
      <c r="JP15" s="183">
        <v>158.25599529300001</v>
      </c>
      <c r="JQ15" s="183">
        <v>169.23178386800001</v>
      </c>
      <c r="JR15" s="177">
        <v>169.22834761500002</v>
      </c>
      <c r="JS15" s="177">
        <v>73.348875678000013</v>
      </c>
      <c r="JT15" s="177">
        <v>101.23536137900001</v>
      </c>
      <c r="JU15" s="177">
        <v>134.69156747</v>
      </c>
      <c r="JV15" s="177"/>
      <c r="JW15" s="177"/>
      <c r="JX15" s="177"/>
      <c r="JY15" s="177"/>
      <c r="JZ15" s="177"/>
      <c r="KA15" s="177"/>
      <c r="KB15" s="177"/>
      <c r="KC15" s="177"/>
    </row>
    <row r="16" spans="1:289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77">
        <v>1.2959559999999999</v>
      </c>
      <c r="GY16" s="177">
        <v>18.272828000000001</v>
      </c>
      <c r="GZ16" s="177">
        <v>3.8269555199999998</v>
      </c>
      <c r="HA16" s="177">
        <v>3.2502249999999999</v>
      </c>
      <c r="HB16" s="177">
        <v>0</v>
      </c>
      <c r="HC16" s="177">
        <v>38.316631209999997</v>
      </c>
      <c r="HD16" s="177">
        <v>0</v>
      </c>
      <c r="HE16" s="177">
        <v>0</v>
      </c>
      <c r="HF16" s="177">
        <v>8.0478800929999998</v>
      </c>
      <c r="HG16" s="177">
        <v>19.692371999999999</v>
      </c>
      <c r="HH16" s="177">
        <v>0</v>
      </c>
      <c r="HI16" s="177">
        <v>186.03699021599999</v>
      </c>
      <c r="HJ16" s="183">
        <v>31.745597915999998</v>
      </c>
      <c r="HK16" s="183">
        <v>0.94117852200000007</v>
      </c>
      <c r="HL16" s="183">
        <v>0</v>
      </c>
      <c r="HM16" s="183">
        <v>106.839645</v>
      </c>
      <c r="HN16" s="183">
        <v>2.0981532000000001</v>
      </c>
      <c r="HO16" s="183">
        <v>0</v>
      </c>
      <c r="HP16" s="183">
        <v>0</v>
      </c>
      <c r="HQ16" s="183">
        <v>12.311858931000002</v>
      </c>
      <c r="HR16" s="183">
        <v>0.87205073599999938</v>
      </c>
      <c r="HS16" s="183">
        <v>0</v>
      </c>
      <c r="HT16" s="183">
        <v>103.49888469</v>
      </c>
      <c r="HU16" s="183">
        <v>59.123962661</v>
      </c>
      <c r="HV16" s="183">
        <v>56.653693006000005</v>
      </c>
      <c r="HW16" s="183">
        <v>0</v>
      </c>
      <c r="HX16" s="183">
        <v>0</v>
      </c>
      <c r="HY16" s="183">
        <v>0</v>
      </c>
      <c r="HZ16" s="183">
        <v>0</v>
      </c>
      <c r="IA16" s="183">
        <v>0</v>
      </c>
      <c r="IB16" s="183">
        <v>0</v>
      </c>
      <c r="IC16" s="183">
        <v>0</v>
      </c>
      <c r="ID16" s="183">
        <v>1.2124608229999998</v>
      </c>
      <c r="IE16" s="183">
        <v>0</v>
      </c>
      <c r="IF16" s="183">
        <v>45.063276864999999</v>
      </c>
      <c r="IG16" s="183">
        <v>125.21602194299999</v>
      </c>
      <c r="IH16" s="183">
        <v>19.186305332</v>
      </c>
      <c r="II16" s="183">
        <v>2.515557013</v>
      </c>
      <c r="IJ16" s="183">
        <v>0</v>
      </c>
      <c r="IK16" s="183">
        <v>1.508005584</v>
      </c>
      <c r="IL16" s="183">
        <v>43.200825156999997</v>
      </c>
      <c r="IM16" s="183">
        <v>0</v>
      </c>
      <c r="IN16" s="183">
        <v>0</v>
      </c>
      <c r="IO16" s="183">
        <v>0</v>
      </c>
      <c r="IP16" s="183">
        <v>16.673870068999999</v>
      </c>
      <c r="IQ16" s="183">
        <v>0</v>
      </c>
      <c r="IR16" s="183">
        <v>97.155662800000016</v>
      </c>
      <c r="IS16" s="183">
        <v>110.53109895499999</v>
      </c>
      <c r="IT16" s="183">
        <v>2.8124893599999998</v>
      </c>
      <c r="IU16" s="183">
        <v>6.700709045</v>
      </c>
      <c r="IV16" s="183">
        <v>17.430996669999999</v>
      </c>
      <c r="IW16" s="183">
        <v>0</v>
      </c>
      <c r="IX16" s="183">
        <v>0</v>
      </c>
      <c r="IY16" s="183">
        <v>0</v>
      </c>
      <c r="IZ16" s="183">
        <v>9.2199513769999992</v>
      </c>
      <c r="JA16" s="183">
        <v>9.9371759100000006</v>
      </c>
      <c r="JB16" s="183">
        <v>0</v>
      </c>
      <c r="JC16" s="183">
        <v>16.103099349000001</v>
      </c>
      <c r="JD16" s="183">
        <v>0.79090793100000001</v>
      </c>
      <c r="JE16" s="183">
        <v>0</v>
      </c>
      <c r="JF16" s="183">
        <v>1.118168134</v>
      </c>
      <c r="JG16" s="183">
        <v>0</v>
      </c>
      <c r="JH16" s="183">
        <v>0</v>
      </c>
      <c r="JI16" s="183">
        <v>0</v>
      </c>
      <c r="JJ16" s="183">
        <v>0</v>
      </c>
      <c r="JK16" s="183">
        <v>0</v>
      </c>
      <c r="JL16" s="183">
        <v>0</v>
      </c>
      <c r="JM16" s="183">
        <v>156.32670766799998</v>
      </c>
      <c r="JN16" s="183">
        <v>1.131093382</v>
      </c>
      <c r="JO16" s="183">
        <v>2.2091783999999999</v>
      </c>
      <c r="JP16" s="183">
        <v>35.819976045000004</v>
      </c>
      <c r="JQ16" s="183">
        <v>2.9070538630000002</v>
      </c>
      <c r="JR16" s="177">
        <v>92.3996025</v>
      </c>
      <c r="JS16" s="177">
        <v>0</v>
      </c>
      <c r="JT16" s="177">
        <v>0</v>
      </c>
      <c r="JU16" s="177">
        <v>54.091440000000006</v>
      </c>
      <c r="JV16" s="177"/>
      <c r="JW16" s="177"/>
      <c r="JX16" s="177"/>
      <c r="JY16" s="177"/>
      <c r="JZ16" s="177"/>
      <c r="KA16" s="177"/>
      <c r="KB16" s="177"/>
      <c r="KC16" s="177"/>
    </row>
    <row r="17" spans="1:289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77">
        <v>0</v>
      </c>
      <c r="GY17" s="177">
        <v>0</v>
      </c>
      <c r="GZ17" s="177">
        <v>0</v>
      </c>
      <c r="HA17" s="177">
        <v>0</v>
      </c>
      <c r="HB17" s="177">
        <v>0</v>
      </c>
      <c r="HC17" s="177">
        <v>0</v>
      </c>
      <c r="HD17" s="177">
        <v>0</v>
      </c>
      <c r="HE17" s="177">
        <v>0</v>
      </c>
      <c r="HF17" s="177">
        <v>0</v>
      </c>
      <c r="HG17" s="177">
        <v>0</v>
      </c>
      <c r="HH17" s="177">
        <v>0</v>
      </c>
      <c r="HI17" s="177">
        <v>132.862212597</v>
      </c>
      <c r="HJ17" s="183">
        <v>0</v>
      </c>
      <c r="HK17" s="183">
        <v>0</v>
      </c>
      <c r="HL17" s="183">
        <v>0</v>
      </c>
      <c r="HM17" s="183">
        <v>0</v>
      </c>
      <c r="HN17" s="183">
        <v>0</v>
      </c>
      <c r="HO17" s="183">
        <v>0</v>
      </c>
      <c r="HP17" s="183">
        <v>0</v>
      </c>
      <c r="HQ17" s="183">
        <v>0</v>
      </c>
      <c r="HR17" s="183">
        <v>7.7674361999999997</v>
      </c>
      <c r="HS17" s="183">
        <v>0</v>
      </c>
      <c r="HT17" s="183">
        <v>39.204174901000002</v>
      </c>
      <c r="HU17" s="183">
        <v>59.123962661</v>
      </c>
      <c r="HV17" s="183">
        <v>0</v>
      </c>
      <c r="HW17" s="183">
        <v>0</v>
      </c>
      <c r="HX17" s="183">
        <v>0</v>
      </c>
      <c r="HY17" s="183">
        <v>0</v>
      </c>
      <c r="HZ17" s="183">
        <v>0</v>
      </c>
      <c r="IA17" s="183">
        <v>0</v>
      </c>
      <c r="IB17" s="183">
        <v>0</v>
      </c>
      <c r="IC17" s="183">
        <v>0</v>
      </c>
      <c r="ID17" s="183">
        <v>0</v>
      </c>
      <c r="IE17" s="183">
        <v>0</v>
      </c>
      <c r="IF17" s="183">
        <v>0</v>
      </c>
      <c r="IG17" s="183">
        <v>76.041959796</v>
      </c>
      <c r="IH17" s="183">
        <v>0</v>
      </c>
      <c r="II17" s="183">
        <v>0</v>
      </c>
      <c r="IJ17" s="183">
        <v>0</v>
      </c>
      <c r="IK17" s="183">
        <v>0</v>
      </c>
      <c r="IL17" s="183">
        <v>0</v>
      </c>
      <c r="IM17" s="183">
        <v>0</v>
      </c>
      <c r="IN17" s="183">
        <v>0</v>
      </c>
      <c r="IO17" s="183">
        <v>0</v>
      </c>
      <c r="IP17" s="183">
        <v>0</v>
      </c>
      <c r="IQ17" s="183">
        <v>0</v>
      </c>
      <c r="IR17" s="183">
        <v>37.186300000000003</v>
      </c>
      <c r="IS17" s="183">
        <v>109.804257955</v>
      </c>
      <c r="IT17" s="183">
        <v>0</v>
      </c>
      <c r="IU17" s="183">
        <v>0</v>
      </c>
      <c r="IV17" s="183">
        <v>0</v>
      </c>
      <c r="IW17" s="183">
        <v>0</v>
      </c>
      <c r="IX17" s="183">
        <v>0</v>
      </c>
      <c r="IY17" s="183">
        <v>0</v>
      </c>
      <c r="IZ17" s="183">
        <v>0</v>
      </c>
      <c r="JA17" s="183">
        <v>0</v>
      </c>
      <c r="JB17" s="183">
        <v>0</v>
      </c>
      <c r="JC17" s="183">
        <v>0</v>
      </c>
      <c r="JD17" s="183">
        <v>0</v>
      </c>
      <c r="JE17" s="183">
        <v>0</v>
      </c>
      <c r="JF17" s="183">
        <v>0</v>
      </c>
      <c r="JG17" s="183">
        <v>0</v>
      </c>
      <c r="JH17" s="183">
        <v>0</v>
      </c>
      <c r="JI17" s="183">
        <v>0</v>
      </c>
      <c r="JJ17" s="183">
        <v>0</v>
      </c>
      <c r="JK17" s="183">
        <v>0</v>
      </c>
      <c r="JL17" s="183">
        <v>0</v>
      </c>
      <c r="JM17" s="183">
        <v>0</v>
      </c>
      <c r="JN17" s="183">
        <v>0</v>
      </c>
      <c r="JO17" s="183">
        <v>0</v>
      </c>
      <c r="JP17" s="183">
        <v>0</v>
      </c>
      <c r="JQ17" s="183">
        <v>0</v>
      </c>
      <c r="JR17" s="177">
        <v>0</v>
      </c>
      <c r="JS17" s="177">
        <v>0</v>
      </c>
      <c r="JT17" s="177">
        <v>0</v>
      </c>
      <c r="JU17" s="177">
        <v>54.091440000000006</v>
      </c>
      <c r="JV17" s="177"/>
      <c r="JW17" s="177"/>
      <c r="JX17" s="177"/>
      <c r="JY17" s="177"/>
      <c r="JZ17" s="177"/>
      <c r="KA17" s="177"/>
      <c r="KB17" s="177"/>
      <c r="KC17" s="177"/>
    </row>
    <row r="18" spans="1:289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77">
        <v>1.2959559999999999</v>
      </c>
      <c r="GY18" s="177">
        <v>18.272828000000001</v>
      </c>
      <c r="GZ18" s="177">
        <v>3.8269555199999998</v>
      </c>
      <c r="HA18" s="177">
        <v>3.2502249999999999</v>
      </c>
      <c r="HB18" s="177">
        <v>0</v>
      </c>
      <c r="HC18" s="177">
        <v>38.316631209999997</v>
      </c>
      <c r="HD18" s="177">
        <v>0</v>
      </c>
      <c r="HE18" s="177">
        <v>0</v>
      </c>
      <c r="HF18" s="177">
        <v>8.0478800929999998</v>
      </c>
      <c r="HG18" s="177">
        <v>19.692371999999999</v>
      </c>
      <c r="HH18" s="177">
        <v>0</v>
      </c>
      <c r="HI18" s="177">
        <v>53.174777619000004</v>
      </c>
      <c r="HJ18" s="183">
        <v>31.745597915999998</v>
      </c>
      <c r="HK18" s="183">
        <v>0.94117852200000007</v>
      </c>
      <c r="HL18" s="183">
        <v>0</v>
      </c>
      <c r="HM18" s="183">
        <v>106.839645</v>
      </c>
      <c r="HN18" s="183">
        <v>2.0981532000000001</v>
      </c>
      <c r="HO18" s="183">
        <v>0</v>
      </c>
      <c r="HP18" s="183">
        <v>0</v>
      </c>
      <c r="HQ18" s="183">
        <v>12.311858931000002</v>
      </c>
      <c r="HR18" s="183">
        <v>-6.8953854640000003</v>
      </c>
      <c r="HS18" s="183">
        <v>0</v>
      </c>
      <c r="HT18" s="183">
        <v>64.294709788999995</v>
      </c>
      <c r="HU18" s="183">
        <v>0</v>
      </c>
      <c r="HV18" s="183">
        <v>56.653693006000005</v>
      </c>
      <c r="HW18" s="183">
        <v>0</v>
      </c>
      <c r="HX18" s="183">
        <v>0</v>
      </c>
      <c r="HY18" s="183">
        <v>0</v>
      </c>
      <c r="HZ18" s="183">
        <v>0</v>
      </c>
      <c r="IA18" s="183">
        <v>0</v>
      </c>
      <c r="IB18" s="183">
        <v>0</v>
      </c>
      <c r="IC18" s="183">
        <v>0</v>
      </c>
      <c r="ID18" s="183">
        <v>1.2124608229999998</v>
      </c>
      <c r="IE18" s="183">
        <v>0</v>
      </c>
      <c r="IF18" s="183">
        <v>45.063276864999999</v>
      </c>
      <c r="IG18" s="183">
        <v>49.174062146999994</v>
      </c>
      <c r="IH18" s="183">
        <v>19.186305332</v>
      </c>
      <c r="II18" s="183">
        <v>2.515557013</v>
      </c>
      <c r="IJ18" s="183">
        <v>0</v>
      </c>
      <c r="IK18" s="183">
        <v>1.508005584</v>
      </c>
      <c r="IL18" s="183">
        <v>43.200825156999997</v>
      </c>
      <c r="IM18" s="183">
        <v>0</v>
      </c>
      <c r="IN18" s="183">
        <v>0</v>
      </c>
      <c r="IO18" s="183">
        <v>0</v>
      </c>
      <c r="IP18" s="183">
        <v>16.673870068999999</v>
      </c>
      <c r="IQ18" s="183">
        <v>0</v>
      </c>
      <c r="IR18" s="183">
        <v>59.969362800000006</v>
      </c>
      <c r="IS18" s="183">
        <v>0.72684099999999996</v>
      </c>
      <c r="IT18" s="183">
        <v>2.8124893599999998</v>
      </c>
      <c r="IU18" s="183">
        <v>6.700709045</v>
      </c>
      <c r="IV18" s="183">
        <v>17.430996669999999</v>
      </c>
      <c r="IW18" s="183">
        <v>0</v>
      </c>
      <c r="IX18" s="183">
        <v>0</v>
      </c>
      <c r="IY18" s="183">
        <v>0</v>
      </c>
      <c r="IZ18" s="183">
        <v>9.2199513769999992</v>
      </c>
      <c r="JA18" s="183">
        <v>9.9371759100000006</v>
      </c>
      <c r="JB18" s="183">
        <v>0</v>
      </c>
      <c r="JC18" s="183">
        <v>16.103099349000001</v>
      </c>
      <c r="JD18" s="183">
        <v>0.79090793100000001</v>
      </c>
      <c r="JE18" s="183">
        <v>0</v>
      </c>
      <c r="JF18" s="183">
        <v>1.118168134</v>
      </c>
      <c r="JG18" s="183">
        <v>0</v>
      </c>
      <c r="JH18" s="183">
        <v>0</v>
      </c>
      <c r="JI18" s="183">
        <v>0</v>
      </c>
      <c r="JJ18" s="183">
        <v>0</v>
      </c>
      <c r="JK18" s="183">
        <v>0</v>
      </c>
      <c r="JL18" s="183">
        <v>0</v>
      </c>
      <c r="JM18" s="183">
        <v>156.32670766799998</v>
      </c>
      <c r="JN18" s="183">
        <v>1.131093382</v>
      </c>
      <c r="JO18" s="183">
        <v>2.2091783999999999</v>
      </c>
      <c r="JP18" s="183">
        <v>35.819976045000004</v>
      </c>
      <c r="JQ18" s="183">
        <v>2.9070538630000002</v>
      </c>
      <c r="JR18" s="177">
        <v>92.3996025</v>
      </c>
      <c r="JS18" s="177">
        <v>0</v>
      </c>
      <c r="JT18" s="177">
        <v>0</v>
      </c>
      <c r="JU18" s="177">
        <v>0</v>
      </c>
      <c r="JV18" s="177"/>
      <c r="JW18" s="177"/>
      <c r="JX18" s="177"/>
      <c r="JY18" s="177"/>
      <c r="JZ18" s="177"/>
      <c r="KA18" s="177"/>
      <c r="KB18" s="177"/>
      <c r="KC18" s="177"/>
    </row>
    <row r="19" spans="1:289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77">
        <v>9.2660607060000011</v>
      </c>
      <c r="GY19" s="177">
        <v>0</v>
      </c>
      <c r="GZ19" s="177">
        <v>0</v>
      </c>
      <c r="HA19" s="177">
        <v>3.4009976000000002</v>
      </c>
      <c r="HB19" s="177">
        <v>0</v>
      </c>
      <c r="HC19" s="177">
        <v>2.2638182809999998</v>
      </c>
      <c r="HD19" s="177">
        <v>0</v>
      </c>
      <c r="HE19" s="177">
        <v>0</v>
      </c>
      <c r="HF19" s="177">
        <v>0</v>
      </c>
      <c r="HG19" s="177">
        <v>0</v>
      </c>
      <c r="HH19" s="177">
        <v>0</v>
      </c>
      <c r="HI19" s="177">
        <v>89.434260347000006</v>
      </c>
      <c r="HJ19" s="183">
        <v>0</v>
      </c>
      <c r="HK19" s="183">
        <v>0</v>
      </c>
      <c r="HL19" s="183">
        <v>5.6458662729999993</v>
      </c>
      <c r="HM19" s="183">
        <v>5.3458163839999999</v>
      </c>
      <c r="HN19" s="183">
        <v>4.9247760969999996</v>
      </c>
      <c r="HO19" s="183">
        <v>51.990565627999999</v>
      </c>
      <c r="HP19" s="183">
        <v>1.4692578089999999</v>
      </c>
      <c r="HQ19" s="183">
        <v>1.014178912</v>
      </c>
      <c r="HR19" s="183">
        <v>0</v>
      </c>
      <c r="HS19" s="183">
        <v>1.5369405870000001</v>
      </c>
      <c r="HT19" s="183">
        <v>0.218313484</v>
      </c>
      <c r="HU19" s="183">
        <v>0</v>
      </c>
      <c r="HV19" s="183">
        <v>0</v>
      </c>
      <c r="HW19" s="183">
        <v>0</v>
      </c>
      <c r="HX19" s="183">
        <v>42.633596231000006</v>
      </c>
      <c r="HY19" s="183">
        <v>6.5987053480000002</v>
      </c>
      <c r="HZ19" s="183">
        <v>0.81168188499999994</v>
      </c>
      <c r="IA19" s="183">
        <v>24.470350301</v>
      </c>
      <c r="IB19" s="183">
        <v>0</v>
      </c>
      <c r="IC19" s="183">
        <v>0</v>
      </c>
      <c r="ID19" s="183">
        <v>0</v>
      </c>
      <c r="IE19" s="183">
        <v>0</v>
      </c>
      <c r="IF19" s="183">
        <v>0</v>
      </c>
      <c r="IG19" s="183">
        <v>0</v>
      </c>
      <c r="IH19" s="183">
        <v>0</v>
      </c>
      <c r="II19" s="183">
        <v>0</v>
      </c>
      <c r="IJ19" s="183">
        <v>66.590111535999995</v>
      </c>
      <c r="IK19" s="183">
        <v>0</v>
      </c>
      <c r="IL19" s="183">
        <v>0</v>
      </c>
      <c r="IM19" s="183">
        <v>0</v>
      </c>
      <c r="IN19" s="183">
        <v>0</v>
      </c>
      <c r="IO19" s="183">
        <v>0</v>
      </c>
      <c r="IP19" s="183">
        <v>0</v>
      </c>
      <c r="IQ19" s="183">
        <v>0</v>
      </c>
      <c r="IR19" s="183">
        <v>0</v>
      </c>
      <c r="IS19" s="183">
        <v>43.553858782000006</v>
      </c>
      <c r="IT19" s="183">
        <v>0</v>
      </c>
      <c r="IU19" s="183">
        <v>0</v>
      </c>
      <c r="IV19" s="183">
        <v>0</v>
      </c>
      <c r="IW19" s="183">
        <v>152.51454167499998</v>
      </c>
      <c r="IX19" s="183">
        <v>0</v>
      </c>
      <c r="IY19" s="183">
        <v>0</v>
      </c>
      <c r="IZ19" s="183">
        <v>0</v>
      </c>
      <c r="JA19" s="183">
        <v>0</v>
      </c>
      <c r="JB19" s="183">
        <v>0</v>
      </c>
      <c r="JC19" s="183">
        <v>0</v>
      </c>
      <c r="JD19" s="183">
        <v>0</v>
      </c>
      <c r="JE19" s="183">
        <v>168.71603500100002</v>
      </c>
      <c r="JF19" s="183">
        <v>0</v>
      </c>
      <c r="JG19" s="183">
        <v>0</v>
      </c>
      <c r="JH19" s="183">
        <v>0</v>
      </c>
      <c r="JI19" s="183">
        <v>0</v>
      </c>
      <c r="JJ19" s="183">
        <v>0</v>
      </c>
      <c r="JK19" s="183">
        <v>0</v>
      </c>
      <c r="JL19" s="183">
        <v>3.7242433630000003</v>
      </c>
      <c r="JM19" s="183">
        <v>0</v>
      </c>
      <c r="JN19" s="183">
        <v>8.5269169980000008</v>
      </c>
      <c r="JO19" s="183">
        <v>0</v>
      </c>
      <c r="JP19" s="183">
        <v>0</v>
      </c>
      <c r="JQ19" s="183">
        <v>0</v>
      </c>
      <c r="JR19" s="177">
        <v>0</v>
      </c>
      <c r="JS19" s="177">
        <v>0</v>
      </c>
      <c r="JT19" s="177">
        <v>0</v>
      </c>
      <c r="JU19" s="177">
        <v>0</v>
      </c>
      <c r="JV19" s="177"/>
      <c r="JW19" s="177"/>
      <c r="JX19" s="177"/>
      <c r="JY19" s="177"/>
      <c r="JZ19" s="177"/>
      <c r="KA19" s="177"/>
      <c r="KB19" s="177"/>
      <c r="KC19" s="177"/>
    </row>
    <row r="20" spans="1:289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77">
        <v>0</v>
      </c>
      <c r="GY20" s="177">
        <v>0</v>
      </c>
      <c r="GZ20" s="177">
        <v>0</v>
      </c>
      <c r="HA20" s="177">
        <v>0</v>
      </c>
      <c r="HB20" s="177">
        <v>0</v>
      </c>
      <c r="HC20" s="177">
        <v>0</v>
      </c>
      <c r="HD20" s="177">
        <v>0</v>
      </c>
      <c r="HE20" s="177">
        <v>0</v>
      </c>
      <c r="HF20" s="177">
        <v>0</v>
      </c>
      <c r="HG20" s="177">
        <v>0</v>
      </c>
      <c r="HH20" s="177">
        <v>0</v>
      </c>
      <c r="HI20" s="177">
        <v>0</v>
      </c>
      <c r="HJ20" s="183">
        <v>0</v>
      </c>
      <c r="HK20" s="183">
        <v>0</v>
      </c>
      <c r="HL20" s="183">
        <v>0</v>
      </c>
      <c r="HM20" s="183">
        <v>0</v>
      </c>
      <c r="HN20" s="183">
        <v>0</v>
      </c>
      <c r="HO20" s="183">
        <v>0</v>
      </c>
      <c r="HP20" s="183">
        <v>0</v>
      </c>
      <c r="HQ20" s="183">
        <v>0</v>
      </c>
      <c r="HR20" s="183">
        <v>0</v>
      </c>
      <c r="HS20" s="183">
        <v>0</v>
      </c>
      <c r="HT20" s="183">
        <v>0</v>
      </c>
      <c r="HU20" s="183">
        <v>0</v>
      </c>
      <c r="HV20" s="183">
        <v>0</v>
      </c>
      <c r="HW20" s="183">
        <v>0</v>
      </c>
      <c r="HX20" s="183">
        <v>0</v>
      </c>
      <c r="HY20" s="183">
        <v>0</v>
      </c>
      <c r="HZ20" s="183">
        <v>0</v>
      </c>
      <c r="IA20" s="183">
        <v>0</v>
      </c>
      <c r="IB20" s="183">
        <v>0</v>
      </c>
      <c r="IC20" s="183">
        <v>0</v>
      </c>
      <c r="ID20" s="183">
        <v>0</v>
      </c>
      <c r="IE20" s="183">
        <v>0</v>
      </c>
      <c r="IF20" s="183">
        <v>0</v>
      </c>
      <c r="IG20" s="183">
        <v>0</v>
      </c>
      <c r="IH20" s="183">
        <v>0</v>
      </c>
      <c r="II20" s="183">
        <v>0</v>
      </c>
      <c r="IJ20" s="183">
        <v>0</v>
      </c>
      <c r="IK20" s="183">
        <v>0</v>
      </c>
      <c r="IL20" s="183">
        <v>0</v>
      </c>
      <c r="IM20" s="183">
        <v>0</v>
      </c>
      <c r="IN20" s="183">
        <v>0</v>
      </c>
      <c r="IO20" s="183">
        <v>0</v>
      </c>
      <c r="IP20" s="183">
        <v>0</v>
      </c>
      <c r="IQ20" s="183">
        <v>0</v>
      </c>
      <c r="IR20" s="183">
        <v>0</v>
      </c>
      <c r="IS20" s="183">
        <v>0</v>
      </c>
      <c r="IT20" s="183">
        <v>0</v>
      </c>
      <c r="IU20" s="183">
        <v>0</v>
      </c>
      <c r="IV20" s="183">
        <v>0</v>
      </c>
      <c r="IW20" s="183">
        <v>0</v>
      </c>
      <c r="IX20" s="183">
        <v>0</v>
      </c>
      <c r="IY20" s="183">
        <v>0</v>
      </c>
      <c r="IZ20" s="183">
        <v>0</v>
      </c>
      <c r="JA20" s="183">
        <v>0</v>
      </c>
      <c r="JB20" s="183">
        <v>0</v>
      </c>
      <c r="JC20" s="183">
        <v>0</v>
      </c>
      <c r="JD20" s="183">
        <v>0</v>
      </c>
      <c r="JE20" s="183">
        <v>0</v>
      </c>
      <c r="JF20" s="183">
        <v>0</v>
      </c>
      <c r="JG20" s="183">
        <v>0</v>
      </c>
      <c r="JH20" s="183">
        <v>0</v>
      </c>
      <c r="JI20" s="183">
        <v>0</v>
      </c>
      <c r="JJ20" s="183">
        <v>0</v>
      </c>
      <c r="JK20" s="183">
        <v>0</v>
      </c>
      <c r="JL20" s="183">
        <v>0</v>
      </c>
      <c r="JM20" s="183">
        <v>0</v>
      </c>
      <c r="JN20" s="183">
        <v>0</v>
      </c>
      <c r="JO20" s="183">
        <v>0</v>
      </c>
      <c r="JP20" s="183">
        <v>0</v>
      </c>
      <c r="JQ20" s="183">
        <v>0</v>
      </c>
      <c r="JR20" s="177">
        <v>0</v>
      </c>
      <c r="JS20" s="177">
        <v>0</v>
      </c>
      <c r="JT20" s="177">
        <v>0</v>
      </c>
      <c r="JU20" s="177">
        <v>0</v>
      </c>
      <c r="JV20" s="177"/>
      <c r="JW20" s="177"/>
      <c r="JX20" s="177"/>
      <c r="JY20" s="177"/>
      <c r="JZ20" s="177"/>
      <c r="KA20" s="177"/>
      <c r="KB20" s="177"/>
      <c r="KC20" s="177"/>
    </row>
    <row r="21" spans="1:289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77">
        <v>9.2660607060000011</v>
      </c>
      <c r="GY21" s="177">
        <v>0</v>
      </c>
      <c r="GZ21" s="177">
        <v>0</v>
      </c>
      <c r="HA21" s="177">
        <v>3.4009976000000002</v>
      </c>
      <c r="HB21" s="177">
        <v>0</v>
      </c>
      <c r="HC21" s="177">
        <v>2.2638182809999998</v>
      </c>
      <c r="HD21" s="177">
        <v>0</v>
      </c>
      <c r="HE21" s="177">
        <v>0</v>
      </c>
      <c r="HF21" s="177">
        <v>0</v>
      </c>
      <c r="HG21" s="177">
        <v>0</v>
      </c>
      <c r="HH21" s="177">
        <v>0</v>
      </c>
      <c r="HI21" s="177">
        <v>89.434260347000006</v>
      </c>
      <c r="HJ21" s="183">
        <v>0</v>
      </c>
      <c r="HK21" s="183">
        <v>0</v>
      </c>
      <c r="HL21" s="183">
        <v>5.6458662729999993</v>
      </c>
      <c r="HM21" s="183">
        <v>5.3458163839999999</v>
      </c>
      <c r="HN21" s="183">
        <v>4.9247760969999996</v>
      </c>
      <c r="HO21" s="183">
        <v>51.990565627999999</v>
      </c>
      <c r="HP21" s="183">
        <v>1.4692578089999999</v>
      </c>
      <c r="HQ21" s="183">
        <v>1.014178912</v>
      </c>
      <c r="HR21" s="183">
        <v>0</v>
      </c>
      <c r="HS21" s="183">
        <v>1.5369405870000001</v>
      </c>
      <c r="HT21" s="183">
        <v>0.218313484</v>
      </c>
      <c r="HU21" s="183">
        <v>0</v>
      </c>
      <c r="HV21" s="183">
        <v>0</v>
      </c>
      <c r="HW21" s="183">
        <v>0</v>
      </c>
      <c r="HX21" s="183">
        <v>42.633596231000006</v>
      </c>
      <c r="HY21" s="183">
        <v>6.5987053480000002</v>
      </c>
      <c r="HZ21" s="183">
        <v>0.81168188499999994</v>
      </c>
      <c r="IA21" s="183">
        <v>24.470350301</v>
      </c>
      <c r="IB21" s="183">
        <v>0</v>
      </c>
      <c r="IC21" s="183">
        <v>0</v>
      </c>
      <c r="ID21" s="183">
        <v>0</v>
      </c>
      <c r="IE21" s="183">
        <v>0</v>
      </c>
      <c r="IF21" s="183">
        <v>0</v>
      </c>
      <c r="IG21" s="183">
        <v>0</v>
      </c>
      <c r="IH21" s="183">
        <v>0</v>
      </c>
      <c r="II21" s="183">
        <v>0</v>
      </c>
      <c r="IJ21" s="183">
        <v>66.590111535999995</v>
      </c>
      <c r="IK21" s="183">
        <v>0</v>
      </c>
      <c r="IL21" s="183">
        <v>0</v>
      </c>
      <c r="IM21" s="183">
        <v>0</v>
      </c>
      <c r="IN21" s="183">
        <v>0</v>
      </c>
      <c r="IO21" s="183">
        <v>0</v>
      </c>
      <c r="IP21" s="183">
        <v>0</v>
      </c>
      <c r="IQ21" s="183">
        <v>0</v>
      </c>
      <c r="IR21" s="183">
        <v>0</v>
      </c>
      <c r="IS21" s="183">
        <v>43.553858782000006</v>
      </c>
      <c r="IT21" s="183">
        <v>0</v>
      </c>
      <c r="IU21" s="183">
        <v>0</v>
      </c>
      <c r="IV21" s="183">
        <v>0</v>
      </c>
      <c r="IW21" s="183">
        <v>152.51454167499998</v>
      </c>
      <c r="IX21" s="183">
        <v>0</v>
      </c>
      <c r="IY21" s="183">
        <v>0</v>
      </c>
      <c r="IZ21" s="183">
        <v>0</v>
      </c>
      <c r="JA21" s="183">
        <v>0</v>
      </c>
      <c r="JB21" s="183">
        <v>0</v>
      </c>
      <c r="JC21" s="183">
        <v>0</v>
      </c>
      <c r="JD21" s="183">
        <v>0</v>
      </c>
      <c r="JE21" s="183">
        <v>168.71603500100002</v>
      </c>
      <c r="JF21" s="183">
        <v>0</v>
      </c>
      <c r="JG21" s="183">
        <v>0</v>
      </c>
      <c r="JH21" s="183">
        <v>0</v>
      </c>
      <c r="JI21" s="183">
        <v>0</v>
      </c>
      <c r="JJ21" s="183">
        <v>0</v>
      </c>
      <c r="JK21" s="183">
        <v>0</v>
      </c>
      <c r="JL21" s="183">
        <v>3.7242433630000003</v>
      </c>
      <c r="JM21" s="183">
        <v>0</v>
      </c>
      <c r="JN21" s="183">
        <v>8.5269169980000008</v>
      </c>
      <c r="JO21" s="183">
        <v>0</v>
      </c>
      <c r="JP21" s="183">
        <v>0</v>
      </c>
      <c r="JQ21" s="183">
        <v>0</v>
      </c>
      <c r="JR21" s="177">
        <v>0</v>
      </c>
      <c r="JS21" s="177">
        <v>0</v>
      </c>
      <c r="JT21" s="177">
        <v>0</v>
      </c>
      <c r="JU21" s="177">
        <v>0</v>
      </c>
      <c r="JV21" s="177"/>
      <c r="JW21" s="177"/>
      <c r="JX21" s="177"/>
      <c r="JY21" s="177"/>
      <c r="JZ21" s="177"/>
      <c r="KA21" s="177"/>
      <c r="KB21" s="177"/>
      <c r="KC21" s="177"/>
    </row>
    <row r="22" spans="1:289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77">
        <v>58.044035133000008</v>
      </c>
      <c r="GY22" s="177">
        <v>100.410385918</v>
      </c>
      <c r="GZ22" s="177">
        <v>117.557764107</v>
      </c>
      <c r="HA22" s="177">
        <v>78.074444397999997</v>
      </c>
      <c r="HB22" s="177">
        <v>81.076717403000004</v>
      </c>
      <c r="HC22" s="177">
        <v>68.380724942000001</v>
      </c>
      <c r="HD22" s="177">
        <v>79.057577239000011</v>
      </c>
      <c r="HE22" s="177">
        <v>88.219147158000013</v>
      </c>
      <c r="HF22" s="177">
        <v>84.596978523000004</v>
      </c>
      <c r="HG22" s="177">
        <v>91.805440269000002</v>
      </c>
      <c r="HH22" s="177">
        <v>84.731197627</v>
      </c>
      <c r="HI22" s="177">
        <v>127.475163768</v>
      </c>
      <c r="HJ22" s="183">
        <v>67.485136669999989</v>
      </c>
      <c r="HK22" s="183">
        <v>99.048260083999992</v>
      </c>
      <c r="HL22" s="183">
        <v>215.72061248700004</v>
      </c>
      <c r="HM22" s="183">
        <v>75.282958014999991</v>
      </c>
      <c r="HN22" s="183">
        <v>77.34978315299999</v>
      </c>
      <c r="HO22" s="183">
        <v>236.188731456</v>
      </c>
      <c r="HP22" s="183">
        <v>87.420205406999997</v>
      </c>
      <c r="HQ22" s="183">
        <v>102.708290968</v>
      </c>
      <c r="HR22" s="183">
        <v>99.644892929000008</v>
      </c>
      <c r="HS22" s="183">
        <v>86.381802739000008</v>
      </c>
      <c r="HT22" s="183">
        <v>96.406636575000007</v>
      </c>
      <c r="HU22" s="183">
        <v>198.93146722999998</v>
      </c>
      <c r="HV22" s="183">
        <v>62.932393820999998</v>
      </c>
      <c r="HW22" s="183">
        <v>82.60947037199999</v>
      </c>
      <c r="HX22" s="183">
        <v>112.542139237</v>
      </c>
      <c r="HY22" s="183">
        <v>96.839601072999983</v>
      </c>
      <c r="HZ22" s="183">
        <v>90.012973974000005</v>
      </c>
      <c r="IA22" s="183">
        <v>98.020326653999987</v>
      </c>
      <c r="IB22" s="183">
        <v>95.582703430000009</v>
      </c>
      <c r="IC22" s="183">
        <v>89.712094755999999</v>
      </c>
      <c r="ID22" s="183">
        <v>91.359270210999995</v>
      </c>
      <c r="IE22" s="183">
        <v>157.54816883399999</v>
      </c>
      <c r="IF22" s="183">
        <v>218.00633833200001</v>
      </c>
      <c r="IG22" s="183">
        <v>107.342332588</v>
      </c>
      <c r="IH22" s="183">
        <v>72.084184849999986</v>
      </c>
      <c r="II22" s="183">
        <v>162.73399206100001</v>
      </c>
      <c r="IJ22" s="183">
        <v>112.564480199</v>
      </c>
      <c r="IK22" s="183">
        <v>107.96122883199999</v>
      </c>
      <c r="IL22" s="183">
        <v>110.49958757600001</v>
      </c>
      <c r="IM22" s="183">
        <v>142.31884875599999</v>
      </c>
      <c r="IN22" s="183">
        <v>102.59623418500001</v>
      </c>
      <c r="IO22" s="183">
        <v>48.431582518999996</v>
      </c>
      <c r="IP22" s="183">
        <v>159.46169773599999</v>
      </c>
      <c r="IQ22" s="183">
        <v>101.52181302599999</v>
      </c>
      <c r="IR22" s="183">
        <v>103.06697342700001</v>
      </c>
      <c r="IS22" s="183">
        <v>185.97749078199999</v>
      </c>
      <c r="IT22" s="183">
        <v>78.857607354999999</v>
      </c>
      <c r="IU22" s="183">
        <v>94.338037845000002</v>
      </c>
      <c r="IV22" s="183">
        <v>58.036961450999996</v>
      </c>
      <c r="IW22" s="183">
        <v>168.69276188400002</v>
      </c>
      <c r="IX22" s="183">
        <v>155.119391001</v>
      </c>
      <c r="IY22" s="183">
        <v>115.63039133999999</v>
      </c>
      <c r="IZ22" s="183">
        <v>218.15102367999998</v>
      </c>
      <c r="JA22" s="183">
        <v>134.41775599900001</v>
      </c>
      <c r="JB22" s="183">
        <v>133.323971091</v>
      </c>
      <c r="JC22" s="183">
        <v>120.56982903500001</v>
      </c>
      <c r="JD22" s="183">
        <v>94.520956476999999</v>
      </c>
      <c r="JE22" s="183">
        <v>180.80072432100002</v>
      </c>
      <c r="JF22" s="183">
        <v>115.04703441599999</v>
      </c>
      <c r="JG22" s="183">
        <v>133.63602569</v>
      </c>
      <c r="JH22" s="183">
        <v>163.923467147</v>
      </c>
      <c r="JI22" s="183">
        <v>106.04093710200002</v>
      </c>
      <c r="JJ22" s="183">
        <v>147.54619053900001</v>
      </c>
      <c r="JK22" s="183">
        <v>116.42187647999999</v>
      </c>
      <c r="JL22" s="183">
        <v>130.66562344299999</v>
      </c>
      <c r="JM22" s="183">
        <v>92.721187960999998</v>
      </c>
      <c r="JN22" s="183">
        <v>165.10562603399998</v>
      </c>
      <c r="JO22" s="183">
        <v>132.737071235</v>
      </c>
      <c r="JP22" s="183">
        <v>122.43601924799999</v>
      </c>
      <c r="JQ22" s="183">
        <v>166.32473000500002</v>
      </c>
      <c r="JR22" s="177">
        <v>76.828745115000004</v>
      </c>
      <c r="JS22" s="177">
        <v>73.348875678000013</v>
      </c>
      <c r="JT22" s="177">
        <v>101.23536137900001</v>
      </c>
      <c r="JU22" s="177">
        <v>80.600127470000004</v>
      </c>
      <c r="JV22" s="177"/>
      <c r="JW22" s="177"/>
      <c r="JX22" s="177"/>
      <c r="JY22" s="177"/>
      <c r="JZ22" s="177"/>
      <c r="KA22" s="177"/>
      <c r="KB22" s="177"/>
      <c r="KC22" s="177"/>
    </row>
    <row r="23" spans="1:289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77">
        <v>58.044035133000008</v>
      </c>
      <c r="GY23" s="177">
        <v>100.410385918</v>
      </c>
      <c r="GZ23" s="177">
        <v>117.557764107</v>
      </c>
      <c r="HA23" s="177">
        <v>78.074444397999997</v>
      </c>
      <c r="HB23" s="177">
        <v>81.076717403000004</v>
      </c>
      <c r="HC23" s="177">
        <v>68.380724942000001</v>
      </c>
      <c r="HD23" s="177">
        <v>79.057577239000011</v>
      </c>
      <c r="HE23" s="177">
        <v>88.219147158000013</v>
      </c>
      <c r="HF23" s="177">
        <v>84.596978523000004</v>
      </c>
      <c r="HG23" s="177">
        <v>91.805440269000002</v>
      </c>
      <c r="HH23" s="177">
        <v>84.731197627</v>
      </c>
      <c r="HI23" s="177">
        <v>127.475163768</v>
      </c>
      <c r="HJ23" s="183">
        <v>67.485136669999989</v>
      </c>
      <c r="HK23" s="183">
        <v>99.048260083999992</v>
      </c>
      <c r="HL23" s="183">
        <v>215.72061248700004</v>
      </c>
      <c r="HM23" s="183">
        <v>75.282958014999991</v>
      </c>
      <c r="HN23" s="183">
        <v>77.34978315299999</v>
      </c>
      <c r="HO23" s="183">
        <v>236.188731456</v>
      </c>
      <c r="HP23" s="183">
        <v>87.420205406999997</v>
      </c>
      <c r="HQ23" s="183">
        <v>102.708290968</v>
      </c>
      <c r="HR23" s="183">
        <v>99.644892929000008</v>
      </c>
      <c r="HS23" s="183">
        <v>86.381802739000008</v>
      </c>
      <c r="HT23" s="183">
        <v>96.406636575000007</v>
      </c>
      <c r="HU23" s="183">
        <v>198.93146722999998</v>
      </c>
      <c r="HV23" s="183">
        <v>62.932393820999998</v>
      </c>
      <c r="HW23" s="183">
        <v>82.60947037199999</v>
      </c>
      <c r="HX23" s="183">
        <v>112.542139237</v>
      </c>
      <c r="HY23" s="183">
        <v>96.839601072999983</v>
      </c>
      <c r="HZ23" s="183">
        <v>90.012973974000005</v>
      </c>
      <c r="IA23" s="183">
        <v>98.020326653999987</v>
      </c>
      <c r="IB23" s="183">
        <v>95.582703430000009</v>
      </c>
      <c r="IC23" s="183">
        <v>89.712094755999999</v>
      </c>
      <c r="ID23" s="183">
        <v>91.359270210999995</v>
      </c>
      <c r="IE23" s="183">
        <v>157.54816883399999</v>
      </c>
      <c r="IF23" s="183">
        <v>218.00633833200001</v>
      </c>
      <c r="IG23" s="183">
        <v>107.342332588</v>
      </c>
      <c r="IH23" s="183">
        <v>72.084184849999986</v>
      </c>
      <c r="II23" s="183">
        <v>162.73399206100001</v>
      </c>
      <c r="IJ23" s="183">
        <v>112.564480199</v>
      </c>
      <c r="IK23" s="183">
        <v>107.96122883199999</v>
      </c>
      <c r="IL23" s="183">
        <v>110.49958757600001</v>
      </c>
      <c r="IM23" s="183">
        <v>142.31884875599999</v>
      </c>
      <c r="IN23" s="183">
        <v>102.59623418500001</v>
      </c>
      <c r="IO23" s="183">
        <v>48.431582518999996</v>
      </c>
      <c r="IP23" s="183">
        <v>159.46169773599999</v>
      </c>
      <c r="IQ23" s="183">
        <v>101.52181302599999</v>
      </c>
      <c r="IR23" s="183">
        <v>103.06697342700001</v>
      </c>
      <c r="IS23" s="183">
        <v>185.97749078199999</v>
      </c>
      <c r="IT23" s="183">
        <v>78.857607354999999</v>
      </c>
      <c r="IU23" s="183">
        <v>94.338037845000002</v>
      </c>
      <c r="IV23" s="183">
        <v>58.036961450999996</v>
      </c>
      <c r="IW23" s="183">
        <v>168.69276188400002</v>
      </c>
      <c r="IX23" s="183">
        <v>155.119391001</v>
      </c>
      <c r="IY23" s="183">
        <v>115.63039133999999</v>
      </c>
      <c r="IZ23" s="183">
        <v>218.15102367999998</v>
      </c>
      <c r="JA23" s="183">
        <v>134.41775599900001</v>
      </c>
      <c r="JB23" s="183">
        <v>133.323971091</v>
      </c>
      <c r="JC23" s="183">
        <v>120.56982903500001</v>
      </c>
      <c r="JD23" s="183">
        <v>94.520956476999999</v>
      </c>
      <c r="JE23" s="183">
        <v>180.80072432100002</v>
      </c>
      <c r="JF23" s="183">
        <v>115.04703441599999</v>
      </c>
      <c r="JG23" s="183">
        <v>133.63602569</v>
      </c>
      <c r="JH23" s="183">
        <v>163.923467147</v>
      </c>
      <c r="JI23" s="183">
        <v>106.04093710200002</v>
      </c>
      <c r="JJ23" s="183">
        <v>147.54619053900001</v>
      </c>
      <c r="JK23" s="183">
        <v>116.42187647999999</v>
      </c>
      <c r="JL23" s="183">
        <v>130.66562344299999</v>
      </c>
      <c r="JM23" s="183">
        <v>92.721187960999998</v>
      </c>
      <c r="JN23" s="183">
        <v>165.10562603399998</v>
      </c>
      <c r="JO23" s="183">
        <v>132.737071235</v>
      </c>
      <c r="JP23" s="183">
        <v>122.43601924799999</v>
      </c>
      <c r="JQ23" s="183">
        <v>166.32473000500002</v>
      </c>
      <c r="JR23" s="177">
        <v>76.828745115000004</v>
      </c>
      <c r="JS23" s="177">
        <v>73.348875678000013</v>
      </c>
      <c r="JT23" s="177">
        <v>101.23536137900001</v>
      </c>
      <c r="JU23" s="177">
        <v>80.600127470000004</v>
      </c>
      <c r="JV23" s="177"/>
      <c r="JW23" s="177"/>
      <c r="JX23" s="177"/>
      <c r="JY23" s="177"/>
      <c r="JZ23" s="177"/>
      <c r="KA23" s="177"/>
      <c r="KB23" s="177"/>
      <c r="KC23" s="177"/>
    </row>
    <row r="24" spans="1:289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77">
        <v>0</v>
      </c>
      <c r="GY24" s="177">
        <v>0</v>
      </c>
      <c r="GZ24" s="177">
        <v>0</v>
      </c>
      <c r="HA24" s="177">
        <v>0</v>
      </c>
      <c r="HB24" s="177">
        <v>0</v>
      </c>
      <c r="HC24" s="177">
        <v>0</v>
      </c>
      <c r="HD24" s="177">
        <v>0</v>
      </c>
      <c r="HE24" s="177">
        <v>0</v>
      </c>
      <c r="HF24" s="177">
        <v>0</v>
      </c>
      <c r="HG24" s="177">
        <v>0</v>
      </c>
      <c r="HH24" s="177">
        <v>0</v>
      </c>
      <c r="HI24" s="177">
        <v>0</v>
      </c>
      <c r="HJ24" s="183">
        <v>0</v>
      </c>
      <c r="HK24" s="183">
        <v>0</v>
      </c>
      <c r="HL24" s="183">
        <v>0</v>
      </c>
      <c r="HM24" s="183">
        <v>0</v>
      </c>
      <c r="HN24" s="183">
        <v>0</v>
      </c>
      <c r="HO24" s="183">
        <v>0</v>
      </c>
      <c r="HP24" s="183">
        <v>0</v>
      </c>
      <c r="HQ24" s="183">
        <v>0</v>
      </c>
      <c r="HR24" s="183">
        <v>0</v>
      </c>
      <c r="HS24" s="183">
        <v>0</v>
      </c>
      <c r="HT24" s="183">
        <v>0</v>
      </c>
      <c r="HU24" s="183">
        <v>0</v>
      </c>
      <c r="HV24" s="183">
        <v>0</v>
      </c>
      <c r="HW24" s="183">
        <v>0</v>
      </c>
      <c r="HX24" s="183">
        <v>0</v>
      </c>
      <c r="HY24" s="183">
        <v>0</v>
      </c>
      <c r="HZ24" s="183">
        <v>0</v>
      </c>
      <c r="IA24" s="183">
        <v>0</v>
      </c>
      <c r="IB24" s="183">
        <v>0</v>
      </c>
      <c r="IC24" s="183">
        <v>0</v>
      </c>
      <c r="ID24" s="183">
        <v>0</v>
      </c>
      <c r="IE24" s="183">
        <v>0</v>
      </c>
      <c r="IF24" s="183">
        <v>0</v>
      </c>
      <c r="IG24" s="183">
        <v>0</v>
      </c>
      <c r="IH24" s="183">
        <v>0</v>
      </c>
      <c r="II24" s="183">
        <v>0</v>
      </c>
      <c r="IJ24" s="183">
        <v>0</v>
      </c>
      <c r="IK24" s="183">
        <v>0</v>
      </c>
      <c r="IL24" s="183">
        <v>0</v>
      </c>
      <c r="IM24" s="183">
        <v>0</v>
      </c>
      <c r="IN24" s="183">
        <v>0</v>
      </c>
      <c r="IO24" s="183">
        <v>0</v>
      </c>
      <c r="IP24" s="183">
        <v>0</v>
      </c>
      <c r="IQ24" s="183">
        <v>0</v>
      </c>
      <c r="IR24" s="183">
        <v>0</v>
      </c>
      <c r="IS24" s="183">
        <v>0</v>
      </c>
      <c r="IT24" s="183">
        <v>0</v>
      </c>
      <c r="IU24" s="183">
        <v>0</v>
      </c>
      <c r="IV24" s="183">
        <v>0</v>
      </c>
      <c r="IW24" s="183">
        <v>0</v>
      </c>
      <c r="IX24" s="183">
        <v>0</v>
      </c>
      <c r="IY24" s="183">
        <v>0</v>
      </c>
      <c r="IZ24" s="183">
        <v>0</v>
      </c>
      <c r="JA24" s="183">
        <v>0</v>
      </c>
      <c r="JB24" s="183">
        <v>0</v>
      </c>
      <c r="JC24" s="183">
        <v>0</v>
      </c>
      <c r="JD24" s="183">
        <v>0</v>
      </c>
      <c r="JE24" s="183">
        <v>0</v>
      </c>
      <c r="JF24" s="183">
        <v>0</v>
      </c>
      <c r="JG24" s="183">
        <v>0</v>
      </c>
      <c r="JH24" s="183">
        <v>0</v>
      </c>
      <c r="JI24" s="183">
        <v>0</v>
      </c>
      <c r="JJ24" s="183">
        <v>0</v>
      </c>
      <c r="JK24" s="183">
        <v>0</v>
      </c>
      <c r="JL24" s="183">
        <v>0</v>
      </c>
      <c r="JM24" s="183">
        <v>0</v>
      </c>
      <c r="JN24" s="183">
        <v>0</v>
      </c>
      <c r="JO24" s="183">
        <v>0</v>
      </c>
      <c r="JP24" s="183">
        <v>0</v>
      </c>
      <c r="JQ24" s="183">
        <v>0</v>
      </c>
      <c r="JR24" s="177">
        <v>0</v>
      </c>
      <c r="JS24" s="177">
        <v>0</v>
      </c>
      <c r="JT24" s="177">
        <v>0</v>
      </c>
      <c r="JU24" s="177">
        <v>0</v>
      </c>
      <c r="JV24" s="177"/>
      <c r="JW24" s="177"/>
      <c r="JX24" s="177"/>
      <c r="JY24" s="177"/>
      <c r="JZ24" s="177"/>
      <c r="KA24" s="177"/>
      <c r="KB24" s="177"/>
      <c r="KC24" s="177"/>
    </row>
    <row r="25" spans="1:289" s="16" customFormat="1" ht="14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77">
        <v>316.41098610999995</v>
      </c>
      <c r="GY25" s="177">
        <v>488.90175869000001</v>
      </c>
      <c r="GZ25" s="177">
        <v>835.38307447199998</v>
      </c>
      <c r="HA25" s="177">
        <v>350.60397989000001</v>
      </c>
      <c r="HB25" s="177">
        <v>349.57777744100002</v>
      </c>
      <c r="HC25" s="177">
        <v>402.65507005199999</v>
      </c>
      <c r="HD25" s="177">
        <v>443.86346516499998</v>
      </c>
      <c r="HE25" s="177">
        <v>705.72035406400005</v>
      </c>
      <c r="HF25" s="177">
        <v>433.04176343400002</v>
      </c>
      <c r="HG25" s="177">
        <v>465.78194120199998</v>
      </c>
      <c r="HH25" s="177">
        <v>442.24062086200007</v>
      </c>
      <c r="HI25" s="177">
        <v>634.87865578100002</v>
      </c>
      <c r="HJ25" s="183">
        <v>796.14211835899994</v>
      </c>
      <c r="HK25" s="183">
        <v>424.83907140100001</v>
      </c>
      <c r="HL25" s="183">
        <v>378.938332753</v>
      </c>
      <c r="HM25" s="183">
        <v>417.79623360799997</v>
      </c>
      <c r="HN25" s="183">
        <v>376.43770936800001</v>
      </c>
      <c r="HO25" s="183">
        <v>512.50114119099999</v>
      </c>
      <c r="HP25" s="183">
        <v>453.59931008400008</v>
      </c>
      <c r="HQ25" s="183">
        <v>398.97187653700001</v>
      </c>
      <c r="HR25" s="183">
        <v>492.66348668699999</v>
      </c>
      <c r="HS25" s="183">
        <v>433.04462822500005</v>
      </c>
      <c r="HT25" s="183">
        <v>432.14918380800003</v>
      </c>
      <c r="HU25" s="183">
        <v>965.86264640099989</v>
      </c>
      <c r="HV25" s="183">
        <v>407.30629635500003</v>
      </c>
      <c r="HW25" s="183">
        <v>359.80066432400002</v>
      </c>
      <c r="HX25" s="183">
        <v>554.27535932199999</v>
      </c>
      <c r="HY25" s="183">
        <v>493.12158003299999</v>
      </c>
      <c r="HZ25" s="183">
        <v>501.89858613199999</v>
      </c>
      <c r="IA25" s="183">
        <v>477.91873445300001</v>
      </c>
      <c r="IB25" s="183">
        <v>451.70234350799996</v>
      </c>
      <c r="IC25" s="183">
        <v>455.95278287699995</v>
      </c>
      <c r="ID25" s="183">
        <v>526.04486080300001</v>
      </c>
      <c r="IE25" s="183">
        <v>462.29721838699999</v>
      </c>
      <c r="IF25" s="183">
        <v>466.32164651400001</v>
      </c>
      <c r="IG25" s="183">
        <v>768.18842342199991</v>
      </c>
      <c r="IH25" s="183">
        <v>491.91573394099998</v>
      </c>
      <c r="II25" s="183">
        <v>405.35622220900001</v>
      </c>
      <c r="IJ25" s="183">
        <v>530.69020682000007</v>
      </c>
      <c r="IK25" s="183">
        <v>447.28351804300002</v>
      </c>
      <c r="IL25" s="183">
        <v>465.37877187299995</v>
      </c>
      <c r="IM25" s="183">
        <v>661.96603222299996</v>
      </c>
      <c r="IN25" s="183">
        <v>662.15027536900004</v>
      </c>
      <c r="IO25" s="183">
        <v>574.18628884700001</v>
      </c>
      <c r="IP25" s="183">
        <v>459.37940612699998</v>
      </c>
      <c r="IQ25" s="183">
        <v>576.1389678490001</v>
      </c>
      <c r="IR25" s="183">
        <v>489.32226712699998</v>
      </c>
      <c r="IS25" s="183">
        <v>908.92925665799999</v>
      </c>
      <c r="IT25" s="183">
        <v>513.55262719699999</v>
      </c>
      <c r="IU25" s="183">
        <v>468.03670581200004</v>
      </c>
      <c r="IV25" s="183">
        <v>421.86779088600002</v>
      </c>
      <c r="IW25" s="183">
        <v>638.06314163599995</v>
      </c>
      <c r="IX25" s="183">
        <v>598.36852446299997</v>
      </c>
      <c r="IY25" s="183">
        <v>1373.1038041090003</v>
      </c>
      <c r="IZ25" s="183">
        <v>566.74934859599989</v>
      </c>
      <c r="JA25" s="183">
        <v>487.54473241199997</v>
      </c>
      <c r="JB25" s="183">
        <v>515.28432456600001</v>
      </c>
      <c r="JC25" s="183">
        <v>623.47906353600001</v>
      </c>
      <c r="JD25" s="183">
        <v>544.50578418000009</v>
      </c>
      <c r="JE25" s="183">
        <v>744.91204974100003</v>
      </c>
      <c r="JF25" s="183">
        <v>564.83216431899996</v>
      </c>
      <c r="JG25" s="183">
        <v>727.74188087499988</v>
      </c>
      <c r="JH25" s="183">
        <v>531.08330049000006</v>
      </c>
      <c r="JI25" s="183">
        <v>463.381750813</v>
      </c>
      <c r="JJ25" s="183">
        <v>508.24093249600008</v>
      </c>
      <c r="JK25" s="183">
        <v>509.89287566799999</v>
      </c>
      <c r="JL25" s="183">
        <v>688.70136509600002</v>
      </c>
      <c r="JM25" s="183">
        <v>450.60053450700002</v>
      </c>
      <c r="JN25" s="183">
        <v>427.37525323199998</v>
      </c>
      <c r="JO25" s="183">
        <v>500.397789171</v>
      </c>
      <c r="JP25" s="183">
        <v>487.06769169200004</v>
      </c>
      <c r="JQ25" s="183">
        <v>678.26205316999994</v>
      </c>
      <c r="JR25" s="177">
        <v>453.12589557000007</v>
      </c>
      <c r="JS25" s="177">
        <v>482.71797735199993</v>
      </c>
      <c r="JT25" s="177">
        <v>466.35887879200004</v>
      </c>
      <c r="JU25" s="177">
        <v>420.81545885699995</v>
      </c>
      <c r="JV25" s="177"/>
      <c r="JW25" s="177"/>
      <c r="JX25" s="177"/>
      <c r="JY25" s="177"/>
      <c r="JZ25" s="177"/>
      <c r="KA25" s="177"/>
      <c r="KB25" s="177"/>
      <c r="KC25" s="177"/>
    </row>
    <row r="26" spans="1:289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77">
        <v>71.910029921999993</v>
      </c>
      <c r="GY26" s="177">
        <v>211.75734237399999</v>
      </c>
      <c r="GZ26" s="177">
        <v>141.51895014899998</v>
      </c>
      <c r="HA26" s="177">
        <v>185.22076246699999</v>
      </c>
      <c r="HB26" s="177">
        <v>162.16807489400003</v>
      </c>
      <c r="HC26" s="177">
        <v>143.33269580799998</v>
      </c>
      <c r="HD26" s="177">
        <v>188.90670220499999</v>
      </c>
      <c r="HE26" s="177">
        <v>351.35477883499999</v>
      </c>
      <c r="HF26" s="177">
        <v>154.66024920200002</v>
      </c>
      <c r="HG26" s="177">
        <v>214.13745509399999</v>
      </c>
      <c r="HH26" s="177">
        <v>170.89214993400003</v>
      </c>
      <c r="HI26" s="177">
        <v>210.728893164</v>
      </c>
      <c r="HJ26" s="183">
        <v>259.91872173499996</v>
      </c>
      <c r="HK26" s="183">
        <v>218.73110439500002</v>
      </c>
      <c r="HL26" s="183">
        <v>191.83317939</v>
      </c>
      <c r="HM26" s="183">
        <v>211.97194859100003</v>
      </c>
      <c r="HN26" s="183">
        <v>195.05666125499999</v>
      </c>
      <c r="HO26" s="183">
        <v>204.85966571199998</v>
      </c>
      <c r="HP26" s="183">
        <v>177.97167341900001</v>
      </c>
      <c r="HQ26" s="183">
        <v>204.37306706600003</v>
      </c>
      <c r="HR26" s="183">
        <v>211.72937628</v>
      </c>
      <c r="HS26" s="183">
        <v>196.276128263</v>
      </c>
      <c r="HT26" s="183">
        <v>214.747803753</v>
      </c>
      <c r="HU26" s="183">
        <v>385.93251309799996</v>
      </c>
      <c r="HV26" s="183">
        <v>182.30352993599999</v>
      </c>
      <c r="HW26" s="183">
        <v>190.36795605099999</v>
      </c>
      <c r="HX26" s="183">
        <v>268.715843355</v>
      </c>
      <c r="HY26" s="183">
        <v>194.96826913199999</v>
      </c>
      <c r="HZ26" s="183">
        <v>194.172676854</v>
      </c>
      <c r="IA26" s="183">
        <v>215.085880159</v>
      </c>
      <c r="IB26" s="183">
        <v>225.21815236200001</v>
      </c>
      <c r="IC26" s="183">
        <v>205.92538679899997</v>
      </c>
      <c r="ID26" s="183">
        <v>212.71597249600001</v>
      </c>
      <c r="IE26" s="183">
        <v>217.03539656699999</v>
      </c>
      <c r="IF26" s="183">
        <v>198.265584421</v>
      </c>
      <c r="IG26" s="183">
        <v>268.705542756</v>
      </c>
      <c r="IH26" s="183">
        <v>292.74417896400001</v>
      </c>
      <c r="II26" s="183">
        <v>253.99945426699998</v>
      </c>
      <c r="IJ26" s="183">
        <v>225.55060340600005</v>
      </c>
      <c r="IK26" s="183">
        <v>224.75239933700001</v>
      </c>
      <c r="IL26" s="183">
        <v>232.66533174399999</v>
      </c>
      <c r="IM26" s="183">
        <v>294.760876129</v>
      </c>
      <c r="IN26" s="183">
        <v>305.73081662599998</v>
      </c>
      <c r="IO26" s="183">
        <v>295.39513287099999</v>
      </c>
      <c r="IP26" s="183">
        <v>239.48414490599998</v>
      </c>
      <c r="IQ26" s="183">
        <v>261.50972401000001</v>
      </c>
      <c r="IR26" s="183">
        <v>277.39694112799998</v>
      </c>
      <c r="IS26" s="183">
        <v>374.33876594100002</v>
      </c>
      <c r="IT26" s="183">
        <v>241.84155352400001</v>
      </c>
      <c r="IU26" s="183">
        <v>252.19796006600004</v>
      </c>
      <c r="IV26" s="183">
        <v>266.05550484000003</v>
      </c>
      <c r="IW26" s="183">
        <v>243.67858527300001</v>
      </c>
      <c r="IX26" s="183">
        <v>174.11222708100001</v>
      </c>
      <c r="IY26" s="183">
        <v>229.74617377100003</v>
      </c>
      <c r="IZ26" s="183">
        <v>631.07370862599987</v>
      </c>
      <c r="JA26" s="183">
        <v>185.457041129</v>
      </c>
      <c r="JB26" s="183">
        <v>191.68398141899999</v>
      </c>
      <c r="JC26" s="183">
        <v>197.75372221600003</v>
      </c>
      <c r="JD26" s="183">
        <v>198.15137295900001</v>
      </c>
      <c r="JE26" s="183">
        <v>218.478294979</v>
      </c>
      <c r="JF26" s="183">
        <v>412.04930942799996</v>
      </c>
      <c r="JG26" s="183">
        <v>476.34214857599994</v>
      </c>
      <c r="JH26" s="183">
        <v>310.97754776900001</v>
      </c>
      <c r="JI26" s="183">
        <v>285.31786201</v>
      </c>
      <c r="JJ26" s="183">
        <v>353.76980895400004</v>
      </c>
      <c r="JK26" s="183">
        <v>279.34080308</v>
      </c>
      <c r="JL26" s="183">
        <v>342.18019139800003</v>
      </c>
      <c r="JM26" s="183">
        <v>241.99645667599998</v>
      </c>
      <c r="JN26" s="183">
        <v>227.98194749999999</v>
      </c>
      <c r="JO26" s="183">
        <v>234.550710581</v>
      </c>
      <c r="JP26" s="183">
        <v>229.47793741000001</v>
      </c>
      <c r="JQ26" s="183">
        <v>231.286408139</v>
      </c>
      <c r="JR26" s="177">
        <v>306.15792449600002</v>
      </c>
      <c r="JS26" s="177">
        <v>283.46159852899996</v>
      </c>
      <c r="JT26" s="177">
        <v>223.79641347099999</v>
      </c>
      <c r="JU26" s="177">
        <v>214.68225538799999</v>
      </c>
      <c r="JV26" s="177"/>
      <c r="JW26" s="177"/>
      <c r="JX26" s="177"/>
      <c r="JY26" s="177"/>
      <c r="JZ26" s="177"/>
      <c r="KA26" s="177"/>
      <c r="KB26" s="177"/>
      <c r="KC26" s="177"/>
    </row>
    <row r="27" spans="1:289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79">
        <v>0</v>
      </c>
      <c r="GY27" s="179">
        <v>205.627462165</v>
      </c>
      <c r="GZ27" s="179">
        <v>66.817831102999989</v>
      </c>
      <c r="HA27" s="179">
        <v>126.417132869</v>
      </c>
      <c r="HB27" s="179">
        <v>123.86751915000001</v>
      </c>
      <c r="HC27" s="179">
        <v>111.405913461</v>
      </c>
      <c r="HD27" s="179">
        <v>121.45884095300001</v>
      </c>
      <c r="HE27" s="179">
        <v>278.74570850000003</v>
      </c>
      <c r="HF27" s="179">
        <v>121.807262623</v>
      </c>
      <c r="HG27" s="179">
        <v>129.25731286199999</v>
      </c>
      <c r="HH27" s="179">
        <v>130.22638384500002</v>
      </c>
      <c r="HI27" s="179">
        <v>128.367016611</v>
      </c>
      <c r="HJ27" s="185">
        <v>129.34455217499999</v>
      </c>
      <c r="HK27" s="185">
        <v>155.63550399200003</v>
      </c>
      <c r="HL27" s="185">
        <v>132.035527419</v>
      </c>
      <c r="HM27" s="185">
        <v>130.287090823</v>
      </c>
      <c r="HN27" s="185">
        <v>128.92764168299999</v>
      </c>
      <c r="HO27" s="185">
        <v>115.584628115</v>
      </c>
      <c r="HP27" s="185">
        <v>119.04113331599999</v>
      </c>
      <c r="HQ27" s="185">
        <v>111.74874482200001</v>
      </c>
      <c r="HR27" s="185">
        <v>162.431001673</v>
      </c>
      <c r="HS27" s="185">
        <v>130.63645739600003</v>
      </c>
      <c r="HT27" s="185">
        <v>137.72462613900001</v>
      </c>
      <c r="HU27" s="185">
        <v>208.34047520499996</v>
      </c>
      <c r="HV27" s="185">
        <v>121.605148246</v>
      </c>
      <c r="HW27" s="185">
        <v>140.720108248</v>
      </c>
      <c r="HX27" s="185">
        <v>219.55130280999998</v>
      </c>
      <c r="HY27" s="185">
        <v>138.17510305299999</v>
      </c>
      <c r="HZ27" s="185">
        <v>160.70479449800001</v>
      </c>
      <c r="IA27" s="185">
        <v>143.71519649800001</v>
      </c>
      <c r="IB27" s="185">
        <v>123.695375508</v>
      </c>
      <c r="IC27" s="185">
        <v>144.11415791399997</v>
      </c>
      <c r="ID27" s="185">
        <v>157.07946448500002</v>
      </c>
      <c r="IE27" s="185">
        <v>148.87890346699999</v>
      </c>
      <c r="IF27" s="185">
        <v>149.61595751199999</v>
      </c>
      <c r="IG27" s="185">
        <v>157.04321631300002</v>
      </c>
      <c r="IH27" s="185">
        <v>166.37050471000001</v>
      </c>
      <c r="II27" s="185">
        <v>189.06577240899998</v>
      </c>
      <c r="IJ27" s="185">
        <v>160.71202957700001</v>
      </c>
      <c r="IK27" s="185">
        <v>162.55622275100004</v>
      </c>
      <c r="IL27" s="185">
        <v>175.729026215</v>
      </c>
      <c r="IM27" s="185">
        <v>170.20407196299999</v>
      </c>
      <c r="IN27" s="185">
        <v>240.70797901900002</v>
      </c>
      <c r="IO27" s="185">
        <v>189.20951847199998</v>
      </c>
      <c r="IP27" s="185">
        <v>163.75296919899998</v>
      </c>
      <c r="IQ27" s="185">
        <v>193.90263317200001</v>
      </c>
      <c r="IR27" s="185">
        <v>193.68975670199998</v>
      </c>
      <c r="IS27" s="185">
        <v>207.056588877</v>
      </c>
      <c r="IT27" s="185">
        <v>166.63857347999999</v>
      </c>
      <c r="IU27" s="185">
        <v>186.157920717</v>
      </c>
      <c r="IV27" s="185">
        <v>198.856834478</v>
      </c>
      <c r="IW27" s="185">
        <v>178.57500066399999</v>
      </c>
      <c r="IX27" s="185">
        <v>168.53982335500001</v>
      </c>
      <c r="IY27" s="185">
        <v>162.734087905</v>
      </c>
      <c r="IZ27" s="185">
        <v>579.475869708</v>
      </c>
      <c r="JA27" s="185">
        <v>161.26296316400001</v>
      </c>
      <c r="JB27" s="185">
        <v>165.23137794300001</v>
      </c>
      <c r="JC27" s="185">
        <v>186.97751721700001</v>
      </c>
      <c r="JD27" s="185">
        <v>171.502289147</v>
      </c>
      <c r="JE27" s="185">
        <v>174.67722484699999</v>
      </c>
      <c r="JF27" s="185">
        <v>333.22392115199995</v>
      </c>
      <c r="JG27" s="185">
        <v>470.96047819999995</v>
      </c>
      <c r="JH27" s="185">
        <v>300.69267315500002</v>
      </c>
      <c r="JI27" s="185">
        <v>279.84865382100003</v>
      </c>
      <c r="JJ27" s="185">
        <v>348.134562496</v>
      </c>
      <c r="JK27" s="185">
        <v>269.64349518400002</v>
      </c>
      <c r="JL27" s="185">
        <v>259.066644876</v>
      </c>
      <c r="JM27" s="185">
        <v>236.12768026200001</v>
      </c>
      <c r="JN27" s="185">
        <v>209.01700781899999</v>
      </c>
      <c r="JO27" s="185">
        <v>209.13949019200001</v>
      </c>
      <c r="JP27" s="185">
        <v>222.74686361299999</v>
      </c>
      <c r="JQ27" s="185">
        <v>146.76263379100001</v>
      </c>
      <c r="JR27" s="179">
        <v>228.11081871700003</v>
      </c>
      <c r="JS27" s="179">
        <v>268.80575380400001</v>
      </c>
      <c r="JT27" s="179">
        <v>208.76784505499998</v>
      </c>
      <c r="JU27" s="179">
        <v>188.721597852</v>
      </c>
      <c r="JV27" s="179"/>
      <c r="JW27" s="179"/>
      <c r="JX27" s="179"/>
      <c r="JY27" s="179"/>
      <c r="JZ27" s="179"/>
      <c r="KA27" s="179"/>
      <c r="KB27" s="179"/>
      <c r="KC27" s="179"/>
    </row>
    <row r="28" spans="1:289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77">
        <v>71.910029922000007</v>
      </c>
      <c r="GY28" s="177">
        <v>6.1298802089999951</v>
      </c>
      <c r="GZ28" s="177">
        <v>74.701119045999988</v>
      </c>
      <c r="HA28" s="177">
        <v>58.803629598000001</v>
      </c>
      <c r="HB28" s="177">
        <v>38.300555744000015</v>
      </c>
      <c r="HC28" s="177">
        <v>31.926782346999985</v>
      </c>
      <c r="HD28" s="177">
        <v>67.447861251999996</v>
      </c>
      <c r="HE28" s="177">
        <v>72.609070334999998</v>
      </c>
      <c r="HF28" s="177">
        <v>32.852986579000003</v>
      </c>
      <c r="HG28" s="177">
        <v>84.880142232000011</v>
      </c>
      <c r="HH28" s="177">
        <v>40.665766089000009</v>
      </c>
      <c r="HI28" s="177">
        <v>82.361876553000016</v>
      </c>
      <c r="HJ28" s="183">
        <v>130.57416955999997</v>
      </c>
      <c r="HK28" s="183">
        <v>63.09560040300002</v>
      </c>
      <c r="HL28" s="183">
        <v>59.797651971000015</v>
      </c>
      <c r="HM28" s="183">
        <v>81.684857768000015</v>
      </c>
      <c r="HN28" s="183">
        <v>66.12901957199999</v>
      </c>
      <c r="HO28" s="183">
        <v>89.275037596999994</v>
      </c>
      <c r="HP28" s="183">
        <v>58.930540103000006</v>
      </c>
      <c r="HQ28" s="183">
        <v>92.624322244000012</v>
      </c>
      <c r="HR28" s="183">
        <v>49.298374607000007</v>
      </c>
      <c r="HS28" s="183">
        <v>65.639670867000007</v>
      </c>
      <c r="HT28" s="183">
        <v>77.023177613999991</v>
      </c>
      <c r="HU28" s="183">
        <v>177.592037893</v>
      </c>
      <c r="HV28" s="183">
        <v>60.698381690000012</v>
      </c>
      <c r="HW28" s="183">
        <v>49.647847802999983</v>
      </c>
      <c r="HX28" s="183">
        <v>49.164540545000023</v>
      </c>
      <c r="HY28" s="183">
        <v>56.793166078999988</v>
      </c>
      <c r="HZ28" s="183">
        <v>33.467882356000018</v>
      </c>
      <c r="IA28" s="183">
        <v>71.370683661000015</v>
      </c>
      <c r="IB28" s="183">
        <v>101.522776854</v>
      </c>
      <c r="IC28" s="183">
        <v>61.811228884999991</v>
      </c>
      <c r="ID28" s="183">
        <v>55.636508010999997</v>
      </c>
      <c r="IE28" s="183">
        <v>68.15649310000002</v>
      </c>
      <c r="IF28" s="183">
        <v>48.649626909000013</v>
      </c>
      <c r="IG28" s="183">
        <v>111.662326443</v>
      </c>
      <c r="IH28" s="183">
        <v>126.37367425399995</v>
      </c>
      <c r="II28" s="183">
        <v>64.933681858</v>
      </c>
      <c r="IJ28" s="183">
        <v>64.838573829000026</v>
      </c>
      <c r="IK28" s="183">
        <v>62.196176586000014</v>
      </c>
      <c r="IL28" s="183">
        <v>56.936305529000002</v>
      </c>
      <c r="IM28" s="183">
        <v>124.55680416599999</v>
      </c>
      <c r="IN28" s="183">
        <v>65.022837606999971</v>
      </c>
      <c r="IO28" s="183">
        <v>106.18561439899999</v>
      </c>
      <c r="IP28" s="183">
        <v>75.731175706999991</v>
      </c>
      <c r="IQ28" s="183">
        <v>67.607090838000005</v>
      </c>
      <c r="IR28" s="183">
        <v>83.707184425999998</v>
      </c>
      <c r="IS28" s="183">
        <v>167.28217706399997</v>
      </c>
      <c r="IT28" s="183">
        <v>75.202980044</v>
      </c>
      <c r="IU28" s="183">
        <v>66.040039349000025</v>
      </c>
      <c r="IV28" s="183">
        <v>67.198670362000001</v>
      </c>
      <c r="IW28" s="183">
        <v>65.103584609000009</v>
      </c>
      <c r="IX28" s="183">
        <v>5.5724037259999895</v>
      </c>
      <c r="IY28" s="183">
        <v>67.012085866000007</v>
      </c>
      <c r="IZ28" s="183">
        <v>51.59783891799988</v>
      </c>
      <c r="JA28" s="183">
        <v>24.194077965000005</v>
      </c>
      <c r="JB28" s="183">
        <v>26.452603476000018</v>
      </c>
      <c r="JC28" s="183">
        <v>10.776204999000008</v>
      </c>
      <c r="JD28" s="183">
        <v>26.649083811999997</v>
      </c>
      <c r="JE28" s="183">
        <v>43.801070132000021</v>
      </c>
      <c r="JF28" s="183">
        <v>78.825388275999984</v>
      </c>
      <c r="JG28" s="183">
        <v>5.3816703759999944</v>
      </c>
      <c r="JH28" s="183">
        <v>10.28487461400003</v>
      </c>
      <c r="JI28" s="183">
        <v>5.4692081889999677</v>
      </c>
      <c r="JJ28" s="183">
        <v>5.6352464579999797</v>
      </c>
      <c r="JK28" s="183">
        <v>9.6973078959999839</v>
      </c>
      <c r="JL28" s="183">
        <v>83.113546521999993</v>
      </c>
      <c r="JM28" s="183">
        <v>5.8687764139999929</v>
      </c>
      <c r="JN28" s="183">
        <v>18.96493968099999</v>
      </c>
      <c r="JO28" s="183">
        <v>25.411220388999993</v>
      </c>
      <c r="JP28" s="183">
        <v>6.7310737970000192</v>
      </c>
      <c r="JQ28" s="183">
        <v>84.523774348000003</v>
      </c>
      <c r="JR28" s="177">
        <v>78.047105778999978</v>
      </c>
      <c r="JS28" s="177">
        <v>14.655844724999973</v>
      </c>
      <c r="JT28" s="177">
        <v>15.028568415999995</v>
      </c>
      <c r="JU28" s="177">
        <v>25.960657535999985</v>
      </c>
      <c r="JV28" s="177"/>
      <c r="JW28" s="177"/>
      <c r="JX28" s="177"/>
      <c r="JY28" s="177"/>
      <c r="JZ28" s="177"/>
      <c r="KA28" s="177"/>
      <c r="KB28" s="177"/>
      <c r="KC28" s="177"/>
    </row>
    <row r="29" spans="1:289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77">
        <v>238.56075348799999</v>
      </c>
      <c r="GY29" s="177">
        <v>266.793355453</v>
      </c>
      <c r="GZ29" s="177">
        <v>163.76800329799997</v>
      </c>
      <c r="HA29" s="177">
        <v>133.57240525100002</v>
      </c>
      <c r="HB29" s="177">
        <v>148.55740385600001</v>
      </c>
      <c r="HC29" s="177">
        <v>208.05895531399997</v>
      </c>
      <c r="HD29" s="177">
        <v>192.14873074100004</v>
      </c>
      <c r="HE29" s="177">
        <v>329.34838639100002</v>
      </c>
      <c r="HF29" s="177">
        <v>201.73798897999998</v>
      </c>
      <c r="HG29" s="177">
        <v>183.31055431299998</v>
      </c>
      <c r="HH29" s="177">
        <v>203.29307849600002</v>
      </c>
      <c r="HI29" s="177">
        <v>221.32942867100002</v>
      </c>
      <c r="HJ29" s="183">
        <v>133.68196651400001</v>
      </c>
      <c r="HK29" s="183">
        <v>161.82979137500001</v>
      </c>
      <c r="HL29" s="183">
        <v>173.21870353499997</v>
      </c>
      <c r="HM29" s="183">
        <v>163.85546116299997</v>
      </c>
      <c r="HN29" s="183">
        <v>150.80695566899999</v>
      </c>
      <c r="HO29" s="183">
        <v>164.462491333</v>
      </c>
      <c r="HP29" s="183">
        <v>198.23015065000001</v>
      </c>
      <c r="HQ29" s="183">
        <v>155.768709935</v>
      </c>
      <c r="HR29" s="183">
        <v>214.97694817200002</v>
      </c>
      <c r="HS29" s="183">
        <v>186.076656329</v>
      </c>
      <c r="HT29" s="183">
        <v>174.28302650000001</v>
      </c>
      <c r="HU29" s="183">
        <v>221.37050150100001</v>
      </c>
      <c r="HV29" s="183">
        <v>221.75073243899999</v>
      </c>
      <c r="HW29" s="183">
        <v>162.72662253000001</v>
      </c>
      <c r="HX29" s="183">
        <v>271.22546287199998</v>
      </c>
      <c r="HY29" s="183">
        <v>183.34028942099999</v>
      </c>
      <c r="HZ29" s="183">
        <v>216.43665375499998</v>
      </c>
      <c r="IA29" s="183">
        <v>198.51759183099998</v>
      </c>
      <c r="IB29" s="183">
        <v>180.70500549399995</v>
      </c>
      <c r="IC29" s="183">
        <v>201.674248562</v>
      </c>
      <c r="ID29" s="183">
        <v>274.45956372299997</v>
      </c>
      <c r="IE29" s="183">
        <v>213.76215403</v>
      </c>
      <c r="IF29" s="183">
        <v>233.72456317999999</v>
      </c>
      <c r="IG29" s="183">
        <v>244.51083553200002</v>
      </c>
      <c r="IH29" s="183">
        <v>192.73824389000001</v>
      </c>
      <c r="II29" s="183">
        <v>141.128896567</v>
      </c>
      <c r="IJ29" s="183">
        <v>291.13688149899997</v>
      </c>
      <c r="IK29" s="183">
        <v>184.084306086</v>
      </c>
      <c r="IL29" s="183">
        <v>207.89125955199998</v>
      </c>
      <c r="IM29" s="183">
        <v>201.85332927700003</v>
      </c>
      <c r="IN29" s="183">
        <v>302.51046200300004</v>
      </c>
      <c r="IO29" s="183">
        <v>241.91479683100002</v>
      </c>
      <c r="IP29" s="183">
        <v>201.90354255199998</v>
      </c>
      <c r="IQ29" s="183">
        <v>288.74648951</v>
      </c>
      <c r="IR29" s="183">
        <v>180.683101411</v>
      </c>
      <c r="IS29" s="183">
        <v>324.676279808</v>
      </c>
      <c r="IT29" s="183">
        <v>264.71724086</v>
      </c>
      <c r="IU29" s="183">
        <v>203.855445291</v>
      </c>
      <c r="IV29" s="183">
        <v>136.902177768</v>
      </c>
      <c r="IW29" s="183">
        <v>310.51190464000001</v>
      </c>
      <c r="IX29" s="183">
        <v>259.43339054299997</v>
      </c>
      <c r="IY29" s="183">
        <v>1106.8359399480003</v>
      </c>
      <c r="IZ29" s="183">
        <v>-146.12194007199994</v>
      </c>
      <c r="JA29" s="183">
        <v>272.71140211099998</v>
      </c>
      <c r="JB29" s="183">
        <v>290.661406172</v>
      </c>
      <c r="JC29" s="183">
        <v>382.39863031200002</v>
      </c>
      <c r="JD29" s="183">
        <v>305.87301428100005</v>
      </c>
      <c r="JE29" s="183">
        <v>346.50095741499996</v>
      </c>
      <c r="JF29" s="183">
        <v>137.760662997</v>
      </c>
      <c r="JG29" s="183">
        <v>224.24815347000001</v>
      </c>
      <c r="JH29" s="183">
        <v>163.29821224599999</v>
      </c>
      <c r="JI29" s="183">
        <v>144.64193770800003</v>
      </c>
      <c r="JJ29" s="183">
        <v>116.15133428700003</v>
      </c>
      <c r="JK29" s="183">
        <v>155.03258307799999</v>
      </c>
      <c r="JL29" s="183">
        <v>204.12137496499997</v>
      </c>
      <c r="JM29" s="183">
        <v>182.04324696000003</v>
      </c>
      <c r="JN29" s="183">
        <v>167.11060896999999</v>
      </c>
      <c r="JO29" s="183">
        <v>200.075065494</v>
      </c>
      <c r="JP29" s="183">
        <v>210.33873951599998</v>
      </c>
      <c r="JQ29" s="183">
        <v>321.02215074399999</v>
      </c>
      <c r="JR29" s="177">
        <v>142.95391196500003</v>
      </c>
      <c r="JS29" s="177">
        <v>176.07374789599999</v>
      </c>
      <c r="JT29" s="177">
        <v>185.08804697799999</v>
      </c>
      <c r="JU29" s="177">
        <v>145.211334975</v>
      </c>
      <c r="JV29" s="177"/>
      <c r="JW29" s="177"/>
      <c r="JX29" s="177"/>
      <c r="JY29" s="177"/>
      <c r="JZ29" s="177"/>
      <c r="KA29" s="177"/>
      <c r="KB29" s="177"/>
      <c r="KC29" s="177"/>
    </row>
    <row r="30" spans="1:289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77">
        <v>133.66387306199999</v>
      </c>
      <c r="GY30" s="177">
        <v>156.944410347</v>
      </c>
      <c r="GZ30" s="177">
        <v>76.656736678999991</v>
      </c>
      <c r="HA30" s="177">
        <v>99.617723335000008</v>
      </c>
      <c r="HB30" s="177">
        <v>99.983757565000005</v>
      </c>
      <c r="HC30" s="177">
        <v>116.22580768899999</v>
      </c>
      <c r="HD30" s="177">
        <v>105.783963324</v>
      </c>
      <c r="HE30" s="177">
        <v>257.034220065</v>
      </c>
      <c r="HF30" s="177">
        <v>101.780545522</v>
      </c>
      <c r="HG30" s="177">
        <v>84.884670599999993</v>
      </c>
      <c r="HH30" s="177">
        <v>110.30700200199999</v>
      </c>
      <c r="HI30" s="177">
        <v>107.50093607300001</v>
      </c>
      <c r="HJ30" s="183">
        <v>58.889473811000002</v>
      </c>
      <c r="HK30" s="183">
        <v>60.207409268000006</v>
      </c>
      <c r="HL30" s="183">
        <v>53.670452429999997</v>
      </c>
      <c r="HM30" s="183">
        <v>65.454925552999995</v>
      </c>
      <c r="HN30" s="183">
        <v>48.401431700000003</v>
      </c>
      <c r="HO30" s="183">
        <v>43.134576957</v>
      </c>
      <c r="HP30" s="183">
        <v>88.247982499999992</v>
      </c>
      <c r="HQ30" s="183">
        <v>39.509312711999996</v>
      </c>
      <c r="HR30" s="183">
        <v>96.418473372000008</v>
      </c>
      <c r="HS30" s="183">
        <v>68.531983366000006</v>
      </c>
      <c r="HT30" s="183">
        <v>53.915864033000005</v>
      </c>
      <c r="HU30" s="183">
        <v>71.756035335000007</v>
      </c>
      <c r="HV30" s="183">
        <v>116.838972883</v>
      </c>
      <c r="HW30" s="183">
        <v>51.711051343000001</v>
      </c>
      <c r="HX30" s="183">
        <v>128.87679800000001</v>
      </c>
      <c r="HY30" s="183">
        <v>65.645176014</v>
      </c>
      <c r="HZ30" s="183">
        <v>98.932687089999988</v>
      </c>
      <c r="IA30" s="183">
        <v>71.320325772999993</v>
      </c>
      <c r="IB30" s="183">
        <v>53.905637566999999</v>
      </c>
      <c r="IC30" s="183">
        <v>72.727764180999998</v>
      </c>
      <c r="ID30" s="183">
        <v>82.201665011999992</v>
      </c>
      <c r="IE30" s="183">
        <v>79.19133300499999</v>
      </c>
      <c r="IF30" s="183">
        <v>75.662585051999997</v>
      </c>
      <c r="IG30" s="183">
        <v>91.952377131000006</v>
      </c>
      <c r="IH30" s="183">
        <v>80.340349242000002</v>
      </c>
      <c r="II30" s="183">
        <v>26.54330878</v>
      </c>
      <c r="IJ30" s="183">
        <v>127.12307939899999</v>
      </c>
      <c r="IK30" s="183">
        <v>73.890192271000004</v>
      </c>
      <c r="IL30" s="183">
        <v>84.579648706</v>
      </c>
      <c r="IM30" s="183">
        <v>76.998602027000004</v>
      </c>
      <c r="IN30" s="183">
        <v>155.02277856800001</v>
      </c>
      <c r="IO30" s="183">
        <v>91.699884381999993</v>
      </c>
      <c r="IP30" s="183">
        <v>67.447626024000002</v>
      </c>
      <c r="IQ30" s="183">
        <v>142.550810251</v>
      </c>
      <c r="IR30" s="183">
        <v>57.667547211000006</v>
      </c>
      <c r="IS30" s="183">
        <v>22.212598332000002</v>
      </c>
      <c r="IT30" s="183">
        <v>155.99655390699999</v>
      </c>
      <c r="IU30" s="183">
        <v>78.298533974999998</v>
      </c>
      <c r="IV30" s="183">
        <v>30.205820531000001</v>
      </c>
      <c r="IW30" s="183">
        <v>55.440421448000002</v>
      </c>
      <c r="IX30" s="183">
        <v>107.164288677</v>
      </c>
      <c r="IY30" s="183">
        <v>975.26797809700008</v>
      </c>
      <c r="IZ30" s="183">
        <v>-204.16688616400003</v>
      </c>
      <c r="JA30" s="183">
        <v>149.34711538799999</v>
      </c>
      <c r="JB30" s="183">
        <v>150.009744474</v>
      </c>
      <c r="JC30" s="183">
        <v>174.72579599899998</v>
      </c>
      <c r="JD30" s="183">
        <v>155.80355618199999</v>
      </c>
      <c r="JE30" s="183">
        <v>149.38930634099998</v>
      </c>
      <c r="JF30" s="183">
        <v>0</v>
      </c>
      <c r="JG30" s="183">
        <v>93.609066200000001</v>
      </c>
      <c r="JH30" s="183">
        <v>6.4608088109999997</v>
      </c>
      <c r="JI30" s="183">
        <v>3.516722208</v>
      </c>
      <c r="JJ30" s="183">
        <v>-81.573555284999998</v>
      </c>
      <c r="JK30" s="183">
        <v>8.6679675889999999</v>
      </c>
      <c r="JL30" s="183">
        <v>16.576561449</v>
      </c>
      <c r="JM30" s="183">
        <v>0</v>
      </c>
      <c r="JN30" s="183">
        <v>0</v>
      </c>
      <c r="JO30" s="183">
        <v>0</v>
      </c>
      <c r="JP30" s="183">
        <v>16.117234816</v>
      </c>
      <c r="JQ30" s="183">
        <v>102.954598503</v>
      </c>
      <c r="JR30" s="177">
        <v>0</v>
      </c>
      <c r="JS30" s="177">
        <v>36.243442754</v>
      </c>
      <c r="JT30" s="177">
        <v>0</v>
      </c>
      <c r="JU30" s="177">
        <v>0</v>
      </c>
      <c r="JV30" s="177"/>
      <c r="JW30" s="177"/>
      <c r="JX30" s="177"/>
      <c r="JY30" s="177"/>
      <c r="JZ30" s="177"/>
      <c r="KA30" s="177"/>
      <c r="KB30" s="177"/>
      <c r="KC30" s="177"/>
    </row>
    <row r="31" spans="1:289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77">
        <v>104.896880426</v>
      </c>
      <c r="GY31" s="177">
        <v>109.848945106</v>
      </c>
      <c r="GZ31" s="177">
        <v>87.111266619000006</v>
      </c>
      <c r="HA31" s="177">
        <v>33.954681915999991</v>
      </c>
      <c r="HB31" s="177">
        <v>48.573646290999996</v>
      </c>
      <c r="HC31" s="177">
        <v>91.833147625000009</v>
      </c>
      <c r="HD31" s="177">
        <v>86.36476741700001</v>
      </c>
      <c r="HE31" s="177">
        <v>72.314166325999992</v>
      </c>
      <c r="HF31" s="177">
        <v>99.957443457999986</v>
      </c>
      <c r="HG31" s="177">
        <v>98.425883713000005</v>
      </c>
      <c r="HH31" s="177">
        <v>92.986076494000002</v>
      </c>
      <c r="HI31" s="177">
        <v>113.82849259800001</v>
      </c>
      <c r="HJ31" s="183">
        <v>74.792492703000008</v>
      </c>
      <c r="HK31" s="183">
        <v>101.62238210700001</v>
      </c>
      <c r="HL31" s="183">
        <v>119.54825110499998</v>
      </c>
      <c r="HM31" s="183">
        <v>98.400535609999991</v>
      </c>
      <c r="HN31" s="183">
        <v>102.405523969</v>
      </c>
      <c r="HO31" s="183">
        <v>121.32791437600001</v>
      </c>
      <c r="HP31" s="183">
        <v>109.98216815000001</v>
      </c>
      <c r="HQ31" s="183">
        <v>116.25939722300001</v>
      </c>
      <c r="HR31" s="183">
        <v>118.55847480000001</v>
      </c>
      <c r="HS31" s="183">
        <v>117.544672963</v>
      </c>
      <c r="HT31" s="183">
        <v>120.36716246700001</v>
      </c>
      <c r="HU31" s="183">
        <v>149.614466166</v>
      </c>
      <c r="HV31" s="183">
        <v>104.91175955599998</v>
      </c>
      <c r="HW31" s="183">
        <v>111.01557118700001</v>
      </c>
      <c r="HX31" s="183">
        <v>142.348664872</v>
      </c>
      <c r="HY31" s="183">
        <v>117.69511340699999</v>
      </c>
      <c r="HZ31" s="183">
        <v>117.50396666499998</v>
      </c>
      <c r="IA31" s="183">
        <v>127.19726605800001</v>
      </c>
      <c r="IB31" s="183">
        <v>126.79936792699999</v>
      </c>
      <c r="IC31" s="183">
        <v>128.946484381</v>
      </c>
      <c r="ID31" s="183">
        <v>192.25789871099997</v>
      </c>
      <c r="IE31" s="183">
        <v>134.57082102500001</v>
      </c>
      <c r="IF31" s="183">
        <v>158.06197812800002</v>
      </c>
      <c r="IG31" s="183">
        <v>152.55845840100002</v>
      </c>
      <c r="IH31" s="183">
        <v>112.397894648</v>
      </c>
      <c r="II31" s="183">
        <v>114.58558778699999</v>
      </c>
      <c r="IJ31" s="183">
        <v>164.01380209999996</v>
      </c>
      <c r="IK31" s="183">
        <v>110.19411381499999</v>
      </c>
      <c r="IL31" s="183">
        <v>123.31161084599999</v>
      </c>
      <c r="IM31" s="183">
        <v>124.85472725</v>
      </c>
      <c r="IN31" s="183">
        <v>147.48768343499998</v>
      </c>
      <c r="IO31" s="183">
        <v>150.214912449</v>
      </c>
      <c r="IP31" s="183">
        <v>134.45591652799996</v>
      </c>
      <c r="IQ31" s="183">
        <v>146.19567925900003</v>
      </c>
      <c r="IR31" s="183">
        <v>123.01555420000001</v>
      </c>
      <c r="IS31" s="183">
        <v>302.46368147599998</v>
      </c>
      <c r="IT31" s="183">
        <v>108.720686953</v>
      </c>
      <c r="IU31" s="183">
        <v>125.55691131600001</v>
      </c>
      <c r="IV31" s="183">
        <v>106.69635723699999</v>
      </c>
      <c r="IW31" s="183">
        <v>255.07148319200002</v>
      </c>
      <c r="IX31" s="183">
        <v>152.269101866</v>
      </c>
      <c r="IY31" s="183">
        <v>131.56796185100001</v>
      </c>
      <c r="IZ31" s="183">
        <v>58.044946092000025</v>
      </c>
      <c r="JA31" s="183">
        <v>123.36428672300002</v>
      </c>
      <c r="JB31" s="183">
        <v>140.65166169799997</v>
      </c>
      <c r="JC31" s="183">
        <v>207.67283431300004</v>
      </c>
      <c r="JD31" s="183">
        <v>150.069458099</v>
      </c>
      <c r="JE31" s="183">
        <v>197.11165107400001</v>
      </c>
      <c r="JF31" s="183">
        <v>137.760662997</v>
      </c>
      <c r="JG31" s="183">
        <v>130.63908726999998</v>
      </c>
      <c r="JH31" s="183">
        <v>156.837403435</v>
      </c>
      <c r="JI31" s="183">
        <v>141.12521550000002</v>
      </c>
      <c r="JJ31" s="183">
        <v>197.72488957200002</v>
      </c>
      <c r="JK31" s="183">
        <v>146.36461548899999</v>
      </c>
      <c r="JL31" s="183">
        <v>187.544813516</v>
      </c>
      <c r="JM31" s="183">
        <v>182.04324696000006</v>
      </c>
      <c r="JN31" s="183">
        <v>167.11060896999999</v>
      </c>
      <c r="JO31" s="183">
        <v>200.07506549399997</v>
      </c>
      <c r="JP31" s="183">
        <v>194.22150469999997</v>
      </c>
      <c r="JQ31" s="183">
        <v>218.06755224099993</v>
      </c>
      <c r="JR31" s="177">
        <v>142.95391196500003</v>
      </c>
      <c r="JS31" s="177">
        <v>139.83030514199996</v>
      </c>
      <c r="JT31" s="177">
        <v>185.08804697799999</v>
      </c>
      <c r="JU31" s="177">
        <v>145.211334975</v>
      </c>
      <c r="JV31" s="177"/>
      <c r="JW31" s="177"/>
      <c r="JX31" s="177"/>
      <c r="JY31" s="177"/>
      <c r="JZ31" s="177"/>
      <c r="KA31" s="177"/>
      <c r="KB31" s="177"/>
      <c r="KC31" s="177"/>
    </row>
    <row r="32" spans="1:289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77">
        <v>5.9402027000000004</v>
      </c>
      <c r="GY32" s="177">
        <v>10.351060863000001</v>
      </c>
      <c r="GZ32" s="177">
        <v>530.096121025</v>
      </c>
      <c r="HA32" s="177">
        <v>31.810812172000006</v>
      </c>
      <c r="HB32" s="177">
        <v>38.852298690999994</v>
      </c>
      <c r="HC32" s="177">
        <v>51.26341893</v>
      </c>
      <c r="HD32" s="177">
        <v>62.808032218999998</v>
      </c>
      <c r="HE32" s="177">
        <v>25.017188837999999</v>
      </c>
      <c r="HF32" s="177">
        <v>76.643525252000003</v>
      </c>
      <c r="HG32" s="177">
        <v>68.333931794999998</v>
      </c>
      <c r="HH32" s="177">
        <v>68.055392432000005</v>
      </c>
      <c r="HI32" s="177">
        <v>202.82033394600001</v>
      </c>
      <c r="HJ32" s="183">
        <v>402.54143010999996</v>
      </c>
      <c r="HK32" s="183">
        <v>44.278175630999996</v>
      </c>
      <c r="HL32" s="183">
        <v>13.886449828</v>
      </c>
      <c r="HM32" s="183">
        <v>41.968823854</v>
      </c>
      <c r="HN32" s="183">
        <v>30.574092444000001</v>
      </c>
      <c r="HO32" s="183">
        <v>143.17898414599998</v>
      </c>
      <c r="HP32" s="183">
        <v>77.397486014999998</v>
      </c>
      <c r="HQ32" s="183">
        <v>38.830099535999992</v>
      </c>
      <c r="HR32" s="183">
        <v>65.957162234999998</v>
      </c>
      <c r="HS32" s="183">
        <v>50.691843632999998</v>
      </c>
      <c r="HT32" s="183">
        <v>43.118353555000077</v>
      </c>
      <c r="HU32" s="183">
        <v>358.55963180199996</v>
      </c>
      <c r="HV32" s="183">
        <v>3.2520339799999993</v>
      </c>
      <c r="HW32" s="183">
        <v>6.7060857430000009</v>
      </c>
      <c r="HX32" s="183">
        <v>14.334053095000002</v>
      </c>
      <c r="HY32" s="183">
        <v>114.81302148</v>
      </c>
      <c r="HZ32" s="183">
        <v>91.289255522999994</v>
      </c>
      <c r="IA32" s="183">
        <v>64.315262462999996</v>
      </c>
      <c r="IB32" s="183">
        <v>45.779185651999988</v>
      </c>
      <c r="IC32" s="183">
        <v>48.353147516</v>
      </c>
      <c r="ID32" s="183">
        <v>38.869324584000005</v>
      </c>
      <c r="IE32" s="183">
        <v>31.499667789999997</v>
      </c>
      <c r="IF32" s="183">
        <v>34.331498913000004</v>
      </c>
      <c r="IG32" s="183">
        <v>254.97204513399998</v>
      </c>
      <c r="IH32" s="183">
        <v>6.4333110869999999</v>
      </c>
      <c r="II32" s="183">
        <v>10.227871374999999</v>
      </c>
      <c r="IJ32" s="183">
        <v>14.002721914999999</v>
      </c>
      <c r="IK32" s="183">
        <v>38.446812620000003</v>
      </c>
      <c r="IL32" s="183">
        <v>24.822180577000001</v>
      </c>
      <c r="IM32" s="183">
        <v>165.35182681700002</v>
      </c>
      <c r="IN32" s="183">
        <v>53.908996740000006</v>
      </c>
      <c r="IO32" s="183">
        <v>36.876359144999995</v>
      </c>
      <c r="IP32" s="183">
        <v>17.991718669000001</v>
      </c>
      <c r="IQ32" s="183">
        <v>25.882754328999997</v>
      </c>
      <c r="IR32" s="183">
        <v>31.242224588000003</v>
      </c>
      <c r="IS32" s="183">
        <v>209.91421090899999</v>
      </c>
      <c r="IT32" s="183">
        <v>6.9938328130000009</v>
      </c>
      <c r="IU32" s="183">
        <v>11.983300455</v>
      </c>
      <c r="IV32" s="183">
        <v>18.910108277999999</v>
      </c>
      <c r="IW32" s="183">
        <v>83.872651723000004</v>
      </c>
      <c r="IX32" s="183">
        <v>164.82290683899998</v>
      </c>
      <c r="IY32" s="183">
        <v>36.521690390000003</v>
      </c>
      <c r="IZ32" s="183">
        <v>81.797580041999993</v>
      </c>
      <c r="JA32" s="183">
        <v>29.376289172</v>
      </c>
      <c r="JB32" s="183">
        <v>32.938936975000004</v>
      </c>
      <c r="JC32" s="183">
        <v>43.326711008000004</v>
      </c>
      <c r="JD32" s="183">
        <v>40.481396940000003</v>
      </c>
      <c r="JE32" s="183">
        <v>179.93279734699999</v>
      </c>
      <c r="JF32" s="183">
        <v>15.022191894000001</v>
      </c>
      <c r="JG32" s="183">
        <v>27.151578829000002</v>
      </c>
      <c r="JH32" s="183">
        <v>56.807540474999996</v>
      </c>
      <c r="JI32" s="183">
        <v>33.421951094999997</v>
      </c>
      <c r="JJ32" s="183">
        <v>38.319789254999996</v>
      </c>
      <c r="JK32" s="183">
        <v>75.51948951</v>
      </c>
      <c r="JL32" s="183">
        <v>142.39979873300001</v>
      </c>
      <c r="JM32" s="183">
        <v>26.560830871</v>
      </c>
      <c r="JN32" s="183">
        <v>32.282696762</v>
      </c>
      <c r="JO32" s="183">
        <v>65.772013095999995</v>
      </c>
      <c r="JP32" s="183">
        <v>47.251014765999997</v>
      </c>
      <c r="JQ32" s="183">
        <v>125.95349428699998</v>
      </c>
      <c r="JR32" s="177">
        <v>4.0140591089999997</v>
      </c>
      <c r="JS32" s="177">
        <v>23.182630926999998</v>
      </c>
      <c r="JT32" s="177">
        <v>57.474418343000004</v>
      </c>
      <c r="JU32" s="177">
        <v>60.921868493999995</v>
      </c>
      <c r="JV32" s="177"/>
      <c r="JW32" s="177"/>
      <c r="JX32" s="177"/>
      <c r="JY32" s="177"/>
      <c r="JZ32" s="177"/>
      <c r="KA32" s="177"/>
      <c r="KB32" s="177"/>
      <c r="KC32" s="177"/>
    </row>
    <row r="33" spans="1:289" ht="8.25" customHeight="1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77"/>
      <c r="GY33" s="177"/>
      <c r="GZ33" s="177"/>
      <c r="HA33" s="177"/>
      <c r="HB33" s="177"/>
      <c r="HC33" s="177"/>
      <c r="HD33" s="177"/>
      <c r="HE33" s="177"/>
      <c r="HF33" s="177"/>
      <c r="HG33" s="177"/>
      <c r="HH33" s="177"/>
      <c r="HI33" s="177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  <c r="IK33" s="183"/>
      <c r="IL33" s="183"/>
      <c r="IM33" s="183"/>
      <c r="IN33" s="183"/>
      <c r="IO33" s="183"/>
      <c r="IP33" s="183"/>
      <c r="IQ33" s="183"/>
      <c r="IR33" s="183"/>
      <c r="IS33" s="183"/>
      <c r="IT33" s="183"/>
      <c r="IU33" s="183"/>
      <c r="IV33" s="183"/>
      <c r="IW33" s="183"/>
      <c r="IX33" s="183"/>
      <c r="IY33" s="183"/>
      <c r="IZ33" s="183"/>
      <c r="JA33" s="183"/>
      <c r="JB33" s="183"/>
      <c r="JC33" s="183"/>
      <c r="JD33" s="183"/>
      <c r="JE33" s="183"/>
      <c r="JF33" s="183"/>
      <c r="JG33" s="183"/>
      <c r="JH33" s="183"/>
      <c r="JI33" s="183"/>
      <c r="JJ33" s="183"/>
      <c r="JK33" s="183"/>
      <c r="JL33" s="183"/>
      <c r="JM33" s="183"/>
      <c r="JN33" s="183"/>
      <c r="JO33" s="183"/>
      <c r="JP33" s="183"/>
      <c r="JQ33" s="183"/>
      <c r="JR33" s="177"/>
      <c r="JS33" s="177"/>
      <c r="JT33" s="177"/>
      <c r="JU33" s="177"/>
      <c r="JV33" s="177"/>
      <c r="JW33" s="177"/>
      <c r="JX33" s="177"/>
      <c r="JY33" s="177"/>
      <c r="JZ33" s="177"/>
      <c r="KA33" s="177"/>
      <c r="KB33" s="177"/>
      <c r="KC33" s="177"/>
    </row>
    <row r="34" spans="1:289" s="6" customFormat="1" ht="14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77">
        <v>2401.9889045110003</v>
      </c>
      <c r="GY34" s="177">
        <v>2714.0074014949996</v>
      </c>
      <c r="GZ34" s="177">
        <v>3219.5600083220002</v>
      </c>
      <c r="HA34" s="177">
        <v>3402.4649257950005</v>
      </c>
      <c r="HB34" s="177">
        <v>2716.8508902850003</v>
      </c>
      <c r="HC34" s="177">
        <v>2799.1066348439995</v>
      </c>
      <c r="HD34" s="177">
        <v>3101.2859436560002</v>
      </c>
      <c r="HE34" s="177">
        <v>3171.1031797069995</v>
      </c>
      <c r="HF34" s="177">
        <v>3697.713329059</v>
      </c>
      <c r="HG34" s="177">
        <v>2964.7784929760005</v>
      </c>
      <c r="HH34" s="177">
        <v>3017.4727898270003</v>
      </c>
      <c r="HI34" s="177">
        <v>5303.8846350440017</v>
      </c>
      <c r="HJ34" s="183">
        <v>2182.2112937480001</v>
      </c>
      <c r="HK34" s="183">
        <v>2844.2331500340001</v>
      </c>
      <c r="HL34" s="183">
        <v>3284.9281849909994</v>
      </c>
      <c r="HM34" s="183">
        <v>3043.6278991240001</v>
      </c>
      <c r="HN34" s="183">
        <v>2955.7337588039995</v>
      </c>
      <c r="HO34" s="183">
        <v>2728.4649748649999</v>
      </c>
      <c r="HP34" s="183">
        <v>3084.2487281949998</v>
      </c>
      <c r="HQ34" s="183">
        <v>3025.9295728259999</v>
      </c>
      <c r="HR34" s="183">
        <v>3377.1678384780002</v>
      </c>
      <c r="HS34" s="183">
        <v>3186.2787068130001</v>
      </c>
      <c r="HT34" s="183">
        <v>3421.9412412829997</v>
      </c>
      <c r="HU34" s="183">
        <v>5916.542261603</v>
      </c>
      <c r="HV34" s="183">
        <v>2467.4700198060004</v>
      </c>
      <c r="HW34" s="183">
        <v>2908.4524072839999</v>
      </c>
      <c r="HX34" s="183">
        <v>3906.5423582769995</v>
      </c>
      <c r="HY34" s="183">
        <v>3197.4985246199999</v>
      </c>
      <c r="HZ34" s="183">
        <v>3056.744350121</v>
      </c>
      <c r="IA34" s="183">
        <v>2975.1765565720002</v>
      </c>
      <c r="IB34" s="183">
        <v>3271.6374591370009</v>
      </c>
      <c r="IC34" s="183">
        <v>3177.4668603110003</v>
      </c>
      <c r="ID34" s="183">
        <v>3679.4796807150001</v>
      </c>
      <c r="IE34" s="183">
        <v>3497.8542130960004</v>
      </c>
      <c r="IF34" s="183">
        <v>3635.1769327659999</v>
      </c>
      <c r="IG34" s="183">
        <v>5562.9420238940011</v>
      </c>
      <c r="IH34" s="183">
        <v>3100.1502207429999</v>
      </c>
      <c r="II34" s="183">
        <v>3219.166465192</v>
      </c>
      <c r="IJ34" s="183">
        <v>4333.8974296120005</v>
      </c>
      <c r="IK34" s="183">
        <v>3886.3335036539997</v>
      </c>
      <c r="IL34" s="183">
        <v>3745.1745298280002</v>
      </c>
      <c r="IM34" s="183">
        <v>3272.2961929349995</v>
      </c>
      <c r="IN34" s="183">
        <v>3704.5952433780003</v>
      </c>
      <c r="IO34" s="183">
        <v>3499.6675943310001</v>
      </c>
      <c r="IP34" s="183">
        <v>4152.7680178629998</v>
      </c>
      <c r="IQ34" s="183">
        <v>3777.3610124290003</v>
      </c>
      <c r="IR34" s="183">
        <v>3813.9673213420001</v>
      </c>
      <c r="IS34" s="183">
        <v>8000.2561212310002</v>
      </c>
      <c r="IT34" s="183">
        <v>2802.2402985750005</v>
      </c>
      <c r="IU34" s="183">
        <v>3801.3535964629996</v>
      </c>
      <c r="IV34" s="183">
        <v>5138.3415922779996</v>
      </c>
      <c r="IW34" s="183">
        <v>4157.3668644860008</v>
      </c>
      <c r="IX34" s="183">
        <v>4256.0327050629994</v>
      </c>
      <c r="IY34" s="183">
        <v>3945.7820394109999</v>
      </c>
      <c r="IZ34" s="183">
        <v>4471.1842986419997</v>
      </c>
      <c r="JA34" s="183">
        <v>4343.7660407499998</v>
      </c>
      <c r="JB34" s="183">
        <v>4538.1459755509995</v>
      </c>
      <c r="JC34" s="183">
        <v>4308.2357679770003</v>
      </c>
      <c r="JD34" s="183">
        <v>5317.3262609110006</v>
      </c>
      <c r="JE34" s="183">
        <v>6024.4755810290017</v>
      </c>
      <c r="JF34" s="183">
        <v>3974.1754129680007</v>
      </c>
      <c r="JG34" s="183">
        <v>4084.5110122229999</v>
      </c>
      <c r="JH34" s="183">
        <v>5019.9217820459999</v>
      </c>
      <c r="JI34" s="183">
        <v>4018.5587189970006</v>
      </c>
      <c r="JJ34" s="183">
        <v>4398.1365026979993</v>
      </c>
      <c r="JK34" s="183">
        <v>4133.9733428289992</v>
      </c>
      <c r="JL34" s="183">
        <v>4523.7483837580003</v>
      </c>
      <c r="JM34" s="183">
        <v>4788.5054456999997</v>
      </c>
      <c r="JN34" s="183">
        <v>4482.2836189119998</v>
      </c>
      <c r="JO34" s="183">
        <v>4311.1393727060004</v>
      </c>
      <c r="JP34" s="183">
        <v>4839.3857586870008</v>
      </c>
      <c r="JQ34" s="183">
        <v>6315.8324327639984</v>
      </c>
      <c r="JR34" s="177">
        <v>4385.8614862040004</v>
      </c>
      <c r="JS34" s="177">
        <v>4569.28245444</v>
      </c>
      <c r="JT34" s="177">
        <v>5035.6912236200005</v>
      </c>
      <c r="JU34" s="177">
        <v>4916.7018178280005</v>
      </c>
      <c r="JV34" s="177"/>
      <c r="JW34" s="177"/>
      <c r="JX34" s="177"/>
      <c r="JY34" s="177"/>
      <c r="JZ34" s="177"/>
      <c r="KA34" s="177"/>
      <c r="KB34" s="177"/>
      <c r="KC34" s="177"/>
    </row>
    <row r="35" spans="1:289" s="27" customFormat="1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80">
        <v>1256.0337295929999</v>
      </c>
      <c r="GY35" s="180">
        <v>1319.5625471020001</v>
      </c>
      <c r="GZ35" s="180">
        <v>1361.988430805</v>
      </c>
      <c r="HA35" s="180">
        <v>1307.8856560160004</v>
      </c>
      <c r="HB35" s="180">
        <v>1303.6119200159999</v>
      </c>
      <c r="HC35" s="180">
        <v>1338.9477476619998</v>
      </c>
      <c r="HD35" s="180">
        <v>1465.7746304910002</v>
      </c>
      <c r="HE35" s="180">
        <v>1359.5473150699995</v>
      </c>
      <c r="HF35" s="180">
        <v>1339.6619398820001</v>
      </c>
      <c r="HG35" s="180">
        <v>1341.7642604020002</v>
      </c>
      <c r="HH35" s="180">
        <v>1471.8399411710002</v>
      </c>
      <c r="HI35" s="180">
        <v>2645.4193817330006</v>
      </c>
      <c r="HJ35" s="228">
        <v>1266.2264890920001</v>
      </c>
      <c r="HK35" s="228">
        <v>1368.1876845650002</v>
      </c>
      <c r="HL35" s="228">
        <v>1361.4772993149998</v>
      </c>
      <c r="HM35" s="228">
        <v>1349.0043326189998</v>
      </c>
      <c r="HN35" s="228">
        <v>1349.3871308039998</v>
      </c>
      <c r="HO35" s="228">
        <v>1384.8668411679998</v>
      </c>
      <c r="HP35" s="228">
        <v>1375.5929881709999</v>
      </c>
      <c r="HQ35" s="228">
        <v>1396.2733383199998</v>
      </c>
      <c r="HR35" s="228">
        <v>1383.8598848250001</v>
      </c>
      <c r="HS35" s="228">
        <v>1382.3921958400003</v>
      </c>
      <c r="HT35" s="228">
        <v>1382.6076214259999</v>
      </c>
      <c r="HU35" s="228">
        <v>2841.2442090250001</v>
      </c>
      <c r="HV35" s="228">
        <v>1378.2880245820002</v>
      </c>
      <c r="HW35" s="228">
        <v>1448.1492592359998</v>
      </c>
      <c r="HX35" s="228">
        <v>1444.4326760119998</v>
      </c>
      <c r="HY35" s="228">
        <v>1442.9756117459997</v>
      </c>
      <c r="HZ35" s="228">
        <v>1453.2250417989997</v>
      </c>
      <c r="IA35" s="228">
        <v>1450.8331989940004</v>
      </c>
      <c r="IB35" s="228">
        <v>1454.6303973900006</v>
      </c>
      <c r="IC35" s="228">
        <v>1507.3164664430001</v>
      </c>
      <c r="ID35" s="228">
        <v>1437.2827652569997</v>
      </c>
      <c r="IE35" s="228">
        <v>1543.1049889349999</v>
      </c>
      <c r="IF35" s="228">
        <v>1477.3599227760001</v>
      </c>
      <c r="IG35" s="228">
        <v>2955.1797719460005</v>
      </c>
      <c r="IH35" s="228">
        <v>1434.3513240499999</v>
      </c>
      <c r="II35" s="228">
        <v>1560.5472777719997</v>
      </c>
      <c r="IJ35" s="228">
        <v>1577.660403972</v>
      </c>
      <c r="IK35" s="228">
        <v>1561.3547239789998</v>
      </c>
      <c r="IL35" s="228">
        <v>1570.0901997150006</v>
      </c>
      <c r="IM35" s="228">
        <v>1571.0133610360001</v>
      </c>
      <c r="IN35" s="228">
        <v>1614.4716409169998</v>
      </c>
      <c r="IO35" s="228">
        <v>1600.3708593009999</v>
      </c>
      <c r="IP35" s="228">
        <v>1603.197289443</v>
      </c>
      <c r="IQ35" s="228">
        <v>1620.742385433</v>
      </c>
      <c r="IR35" s="228">
        <v>1466.3827843940003</v>
      </c>
      <c r="IS35" s="228">
        <v>3343.405897914</v>
      </c>
      <c r="IT35" s="228">
        <v>1568.6311892110004</v>
      </c>
      <c r="IU35" s="228">
        <v>1672.8317857869999</v>
      </c>
      <c r="IV35" s="228">
        <v>1682.3108492839997</v>
      </c>
      <c r="IW35" s="228">
        <v>1691.0392363040005</v>
      </c>
      <c r="IX35" s="228">
        <v>1690.3028769899997</v>
      </c>
      <c r="IY35" s="228">
        <v>1691.5468035640001</v>
      </c>
      <c r="IZ35" s="228">
        <v>1706.1111985140001</v>
      </c>
      <c r="JA35" s="228">
        <v>1707.8203446860005</v>
      </c>
      <c r="JB35" s="228">
        <v>1685.2923286169996</v>
      </c>
      <c r="JC35" s="228">
        <v>1765.5575776289998</v>
      </c>
      <c r="JD35" s="228">
        <v>1734.4952506420002</v>
      </c>
      <c r="JE35" s="228">
        <v>3397.4963909640005</v>
      </c>
      <c r="JF35" s="228">
        <v>1720.3071413900002</v>
      </c>
      <c r="JG35" s="228">
        <v>1782.4101520639999</v>
      </c>
      <c r="JH35" s="228">
        <v>1791.824895173</v>
      </c>
      <c r="JI35" s="228">
        <v>1833.301013004</v>
      </c>
      <c r="JJ35" s="228">
        <v>1874.9994826249997</v>
      </c>
      <c r="JK35" s="228">
        <v>1861.6567299209994</v>
      </c>
      <c r="JL35" s="228">
        <v>1874.1559941730004</v>
      </c>
      <c r="JM35" s="228">
        <v>1867.543823473</v>
      </c>
      <c r="JN35" s="228">
        <v>1870.837056588</v>
      </c>
      <c r="JO35" s="228">
        <v>1880.7198028519997</v>
      </c>
      <c r="JP35" s="228">
        <v>1884.7268043060003</v>
      </c>
      <c r="JQ35" s="228">
        <v>3656.682650156999</v>
      </c>
      <c r="JR35" s="229">
        <v>1867.0977532270001</v>
      </c>
      <c r="JS35" s="229">
        <v>1950.015988376</v>
      </c>
      <c r="JT35" s="229">
        <v>1970.9298081280003</v>
      </c>
      <c r="JU35" s="229">
        <v>1966.4280428890002</v>
      </c>
      <c r="JV35" s="229"/>
      <c r="JW35" s="229"/>
      <c r="JX35" s="229"/>
      <c r="JY35" s="229"/>
      <c r="JZ35" s="229"/>
      <c r="KA35" s="229"/>
      <c r="KB35" s="229"/>
      <c r="KC35" s="229"/>
    </row>
    <row r="36" spans="1:289" s="27" customFormat="1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80">
        <v>166.35886689699998</v>
      </c>
      <c r="GY36" s="180">
        <v>254.88371343099999</v>
      </c>
      <c r="GZ36" s="180">
        <v>436.858880231</v>
      </c>
      <c r="HA36" s="180">
        <v>270.42160370300002</v>
      </c>
      <c r="HB36" s="180">
        <v>206.04838341699997</v>
      </c>
      <c r="HC36" s="180">
        <v>289.121567793</v>
      </c>
      <c r="HD36" s="180">
        <v>262.99611073599999</v>
      </c>
      <c r="HE36" s="180">
        <v>240.38513293000003</v>
      </c>
      <c r="HF36" s="180">
        <v>263.05255470099996</v>
      </c>
      <c r="HG36" s="180">
        <v>326.67345533600002</v>
      </c>
      <c r="HH36" s="180">
        <v>312.99642560200004</v>
      </c>
      <c r="HI36" s="180">
        <v>431.24662741700001</v>
      </c>
      <c r="HJ36" s="186">
        <v>99.242559647000022</v>
      </c>
      <c r="HK36" s="186">
        <v>348.05447661899996</v>
      </c>
      <c r="HL36" s="186">
        <v>267.43358206300002</v>
      </c>
      <c r="HM36" s="186">
        <v>344.09811977999999</v>
      </c>
      <c r="HN36" s="186">
        <v>403.28355130100005</v>
      </c>
      <c r="HO36" s="186">
        <v>367.535119377</v>
      </c>
      <c r="HP36" s="186">
        <v>330.52581095599999</v>
      </c>
      <c r="HQ36" s="186">
        <v>395.01850473500002</v>
      </c>
      <c r="HR36" s="186">
        <v>462.39897387600001</v>
      </c>
      <c r="HS36" s="186">
        <v>491.69673887100004</v>
      </c>
      <c r="HT36" s="186">
        <v>750.25064140799998</v>
      </c>
      <c r="HU36" s="186">
        <v>1154.8788095780001</v>
      </c>
      <c r="HV36" s="186">
        <v>183.993639457</v>
      </c>
      <c r="HW36" s="186">
        <v>274.60946757400001</v>
      </c>
      <c r="HX36" s="186">
        <v>541.94908631199996</v>
      </c>
      <c r="HY36" s="186">
        <v>308.53645900200007</v>
      </c>
      <c r="HZ36" s="186">
        <v>289.86914024600003</v>
      </c>
      <c r="IA36" s="186">
        <v>311.91465933500001</v>
      </c>
      <c r="IB36" s="186">
        <v>303.95301729400001</v>
      </c>
      <c r="IC36" s="186">
        <v>307.37405990700006</v>
      </c>
      <c r="ID36" s="186">
        <v>394.502784061</v>
      </c>
      <c r="IE36" s="186">
        <v>408.50317173399998</v>
      </c>
      <c r="IF36" s="186">
        <v>398.25830210300001</v>
      </c>
      <c r="IG36" s="186">
        <v>772.86773659800008</v>
      </c>
      <c r="IH36" s="186">
        <v>410.62766720399992</v>
      </c>
      <c r="II36" s="186">
        <v>436.86803716100002</v>
      </c>
      <c r="IJ36" s="186">
        <v>516.21767519699995</v>
      </c>
      <c r="IK36" s="186">
        <v>530.70982110700004</v>
      </c>
      <c r="IL36" s="186">
        <v>344.93656855199998</v>
      </c>
      <c r="IM36" s="186">
        <v>247.86795522099999</v>
      </c>
      <c r="IN36" s="186">
        <v>538.37201267599994</v>
      </c>
      <c r="IO36" s="186">
        <v>333.43941898699995</v>
      </c>
      <c r="IP36" s="186">
        <v>353.52898287199997</v>
      </c>
      <c r="IQ36" s="186">
        <v>283.646086825</v>
      </c>
      <c r="IR36" s="186">
        <v>418.30884360099998</v>
      </c>
      <c r="IS36" s="186">
        <v>1696.121550801</v>
      </c>
      <c r="IT36" s="186">
        <v>109.21063335299999</v>
      </c>
      <c r="IU36" s="186">
        <v>368.86796318399996</v>
      </c>
      <c r="IV36" s="186">
        <v>1189.4562553759999</v>
      </c>
      <c r="IW36" s="186">
        <v>609.03542141399998</v>
      </c>
      <c r="IX36" s="186">
        <v>450.68079886999999</v>
      </c>
      <c r="IY36" s="186">
        <v>568.08199191200003</v>
      </c>
      <c r="IZ36" s="186">
        <v>725.03368756300017</v>
      </c>
      <c r="JA36" s="186">
        <v>557.12618810099991</v>
      </c>
      <c r="JB36" s="186">
        <v>451.16078686299994</v>
      </c>
      <c r="JC36" s="186">
        <v>513.89825842400001</v>
      </c>
      <c r="JD36" s="186">
        <v>782.73599718500009</v>
      </c>
      <c r="JE36" s="186">
        <v>353.65211789900002</v>
      </c>
      <c r="JF36" s="186">
        <v>461.12687287</v>
      </c>
      <c r="JG36" s="186">
        <v>554.05268784199995</v>
      </c>
      <c r="JH36" s="186">
        <v>615.32033838100006</v>
      </c>
      <c r="JI36" s="186">
        <v>367.81942645600003</v>
      </c>
      <c r="JJ36" s="186">
        <v>341.82950930499999</v>
      </c>
      <c r="JK36" s="186">
        <v>269.85851904399999</v>
      </c>
      <c r="JL36" s="186">
        <v>705.28263927699993</v>
      </c>
      <c r="JM36" s="186">
        <v>356.99448999600003</v>
      </c>
      <c r="JN36" s="186">
        <v>370.17152514899999</v>
      </c>
      <c r="JO36" s="186">
        <v>370.83733393400001</v>
      </c>
      <c r="JP36" s="186">
        <v>485.53758752100009</v>
      </c>
      <c r="JQ36" s="186">
        <v>263.35979146000005</v>
      </c>
      <c r="JR36" s="180">
        <v>424.63473012100008</v>
      </c>
      <c r="JS36" s="180">
        <v>392.22264952900002</v>
      </c>
      <c r="JT36" s="180">
        <v>687.32663777699997</v>
      </c>
      <c r="JU36" s="180">
        <v>865.07526761300005</v>
      </c>
      <c r="JV36" s="180"/>
      <c r="JW36" s="180"/>
      <c r="JX36" s="180"/>
      <c r="JY36" s="180"/>
      <c r="JZ36" s="180"/>
      <c r="KA36" s="180"/>
      <c r="KB36" s="180"/>
      <c r="KC36" s="180"/>
    </row>
    <row r="37" spans="1:289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77">
        <v>64.925502405999993</v>
      </c>
      <c r="GY37" s="177">
        <v>116.87749467399999</v>
      </c>
      <c r="GZ37" s="177">
        <v>134.11481932699999</v>
      </c>
      <c r="HA37" s="177">
        <v>114.864557185</v>
      </c>
      <c r="HB37" s="177">
        <v>106.129501683</v>
      </c>
      <c r="HC37" s="177">
        <v>119.84267194600001</v>
      </c>
      <c r="HD37" s="177">
        <v>113.317159749</v>
      </c>
      <c r="HE37" s="177">
        <v>100.654232388</v>
      </c>
      <c r="HF37" s="177">
        <v>115.24263306100001</v>
      </c>
      <c r="HG37" s="177">
        <v>112.08619655700001</v>
      </c>
      <c r="HH37" s="177">
        <v>124.97055861000001</v>
      </c>
      <c r="HI37" s="177">
        <v>177.557836229</v>
      </c>
      <c r="HJ37" s="183">
        <v>59.621469635000004</v>
      </c>
      <c r="HK37" s="183">
        <v>73.051621657999988</v>
      </c>
      <c r="HL37" s="183">
        <v>118.35060192</v>
      </c>
      <c r="HM37" s="183">
        <v>142.75388618200003</v>
      </c>
      <c r="HN37" s="183">
        <v>107.35396439500001</v>
      </c>
      <c r="HO37" s="183">
        <v>156.419232623</v>
      </c>
      <c r="HP37" s="183">
        <v>128.22526193800002</v>
      </c>
      <c r="HQ37" s="183">
        <v>147.195646332</v>
      </c>
      <c r="HR37" s="183">
        <v>200.293524314</v>
      </c>
      <c r="HS37" s="183">
        <v>170.23865511100001</v>
      </c>
      <c r="HT37" s="183">
        <v>215.05288347200002</v>
      </c>
      <c r="HU37" s="183">
        <v>376.23052035699999</v>
      </c>
      <c r="HV37" s="183">
        <v>75.538610503000001</v>
      </c>
      <c r="HW37" s="183">
        <v>99.304546202999987</v>
      </c>
      <c r="HX37" s="183">
        <v>229.19822854700001</v>
      </c>
      <c r="HY37" s="183">
        <v>161.33783636499999</v>
      </c>
      <c r="HZ37" s="183">
        <v>174.83268065599998</v>
      </c>
      <c r="IA37" s="183">
        <v>150.44585135400001</v>
      </c>
      <c r="IB37" s="183">
        <v>136.88664210100001</v>
      </c>
      <c r="IC37" s="183">
        <v>148.29210260500003</v>
      </c>
      <c r="ID37" s="183">
        <v>150.59820565799998</v>
      </c>
      <c r="IE37" s="183">
        <v>117.439867646</v>
      </c>
      <c r="IF37" s="183">
        <v>128.99419412900002</v>
      </c>
      <c r="IG37" s="183">
        <v>291.95314803400004</v>
      </c>
      <c r="IH37" s="183">
        <v>103.02040334099999</v>
      </c>
      <c r="II37" s="183">
        <v>133.592474813</v>
      </c>
      <c r="IJ37" s="183">
        <v>229.08862596099999</v>
      </c>
      <c r="IK37" s="183">
        <v>150.77482213900001</v>
      </c>
      <c r="IL37" s="183">
        <v>155.58139394799997</v>
      </c>
      <c r="IM37" s="183">
        <v>111.441790067</v>
      </c>
      <c r="IN37" s="183">
        <v>152.07816845900001</v>
      </c>
      <c r="IO37" s="183">
        <v>157.918114661</v>
      </c>
      <c r="IP37" s="183">
        <v>165.23513154499997</v>
      </c>
      <c r="IQ37" s="183">
        <v>139.29818786800001</v>
      </c>
      <c r="IR37" s="183">
        <v>126.258798653</v>
      </c>
      <c r="IS37" s="183">
        <v>234.99926111600001</v>
      </c>
      <c r="IT37" s="183">
        <v>88.337127598999999</v>
      </c>
      <c r="IU37" s="183">
        <v>108.903720697</v>
      </c>
      <c r="IV37" s="183">
        <v>151.464328362</v>
      </c>
      <c r="IW37" s="183">
        <v>161.345718619</v>
      </c>
      <c r="IX37" s="183">
        <v>157.41184339600002</v>
      </c>
      <c r="IY37" s="183">
        <v>157.09179426199998</v>
      </c>
      <c r="IZ37" s="183">
        <v>177.784648624</v>
      </c>
      <c r="JA37" s="183">
        <v>128.96081648399999</v>
      </c>
      <c r="JB37" s="183">
        <v>168.88602928099999</v>
      </c>
      <c r="JC37" s="183">
        <v>141.86096733800002</v>
      </c>
      <c r="JD37" s="183">
        <v>230.91725663000003</v>
      </c>
      <c r="JE37" s="183">
        <v>185.62278312400002</v>
      </c>
      <c r="JF37" s="183">
        <v>102.036767252</v>
      </c>
      <c r="JG37" s="183">
        <v>146.78138110699999</v>
      </c>
      <c r="JH37" s="183">
        <v>151.47878214800002</v>
      </c>
      <c r="JI37" s="183">
        <v>107.430160134</v>
      </c>
      <c r="JJ37" s="183">
        <v>122.86313073399999</v>
      </c>
      <c r="JK37" s="183">
        <v>152.34032705300001</v>
      </c>
      <c r="JL37" s="183">
        <v>221.03148268999996</v>
      </c>
      <c r="JM37" s="183">
        <v>123.30297664299999</v>
      </c>
      <c r="JN37" s="183">
        <v>162.36876846700002</v>
      </c>
      <c r="JO37" s="183">
        <v>147.841903892</v>
      </c>
      <c r="JP37" s="183">
        <v>145.62688669899998</v>
      </c>
      <c r="JQ37" s="183">
        <v>85.359783239000009</v>
      </c>
      <c r="JR37" s="177">
        <v>157.198153808</v>
      </c>
      <c r="JS37" s="177">
        <v>92.390545012000004</v>
      </c>
      <c r="JT37" s="177">
        <v>215.27452574400002</v>
      </c>
      <c r="JU37" s="177">
        <v>243.56279288800002</v>
      </c>
      <c r="JV37" s="177"/>
      <c r="JW37" s="177"/>
      <c r="JX37" s="177"/>
      <c r="JY37" s="177"/>
      <c r="JZ37" s="177"/>
      <c r="KA37" s="177"/>
      <c r="KB37" s="177"/>
      <c r="KC37" s="177"/>
    </row>
    <row r="38" spans="1:289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77">
        <v>101.43322746299999</v>
      </c>
      <c r="GY38" s="177">
        <v>137.48066770299999</v>
      </c>
      <c r="GZ38" s="177">
        <v>187.87776898799999</v>
      </c>
      <c r="HA38" s="177">
        <v>154.39507392600001</v>
      </c>
      <c r="HB38" s="177">
        <v>82.338585323000004</v>
      </c>
      <c r="HC38" s="177">
        <v>168.785658896</v>
      </c>
      <c r="HD38" s="177">
        <v>149.67774110400001</v>
      </c>
      <c r="HE38" s="177">
        <v>139.38262050599999</v>
      </c>
      <c r="HF38" s="177">
        <v>122.68491723299998</v>
      </c>
      <c r="HG38" s="177">
        <v>210.90310935599999</v>
      </c>
      <c r="HH38" s="177">
        <v>180.070765236</v>
      </c>
      <c r="HI38" s="177">
        <v>245.78472119599999</v>
      </c>
      <c r="HJ38" s="183">
        <v>39.621041512000005</v>
      </c>
      <c r="HK38" s="183">
        <v>186.30923466699997</v>
      </c>
      <c r="HL38" s="183">
        <v>128.58425613200001</v>
      </c>
      <c r="HM38" s="183">
        <v>194.88388800199999</v>
      </c>
      <c r="HN38" s="183">
        <v>291.21352620300007</v>
      </c>
      <c r="HO38" s="183">
        <v>210.88521995299999</v>
      </c>
      <c r="HP38" s="183">
        <v>202.29973921599998</v>
      </c>
      <c r="HQ38" s="183">
        <v>247.82188871</v>
      </c>
      <c r="HR38" s="183">
        <v>246.376066081</v>
      </c>
      <c r="HS38" s="183">
        <v>305.79503143800002</v>
      </c>
      <c r="HT38" s="183">
        <v>524.31095570699995</v>
      </c>
      <c r="HU38" s="183">
        <v>773.98454304400002</v>
      </c>
      <c r="HV38" s="183">
        <v>108.455028954</v>
      </c>
      <c r="HW38" s="183">
        <v>141.06593323700002</v>
      </c>
      <c r="HX38" s="183">
        <v>241.58181357399999</v>
      </c>
      <c r="HY38" s="183">
        <v>140.58316191200001</v>
      </c>
      <c r="HZ38" s="183">
        <v>109.872138603</v>
      </c>
      <c r="IA38" s="183">
        <v>161.34811234099999</v>
      </c>
      <c r="IB38" s="183">
        <v>155.27158795599999</v>
      </c>
      <c r="IC38" s="183">
        <v>159.08133073000002</v>
      </c>
      <c r="ID38" s="183">
        <v>220.54511368799999</v>
      </c>
      <c r="IE38" s="183">
        <v>284.76612212699996</v>
      </c>
      <c r="IF38" s="183">
        <v>258.13704181799994</v>
      </c>
      <c r="IG38" s="183">
        <v>479.46631852699994</v>
      </c>
      <c r="IH38" s="183">
        <v>307.60721215599995</v>
      </c>
      <c r="II38" s="183">
        <v>194.20168777800001</v>
      </c>
      <c r="IJ38" s="183">
        <v>274.97839022699998</v>
      </c>
      <c r="IK38" s="183">
        <v>371.08297102500006</v>
      </c>
      <c r="IL38" s="183">
        <v>175.013687035</v>
      </c>
      <c r="IM38" s="183">
        <v>135.98095553300001</v>
      </c>
      <c r="IN38" s="183">
        <v>385.45327700799999</v>
      </c>
      <c r="IO38" s="183">
        <v>153.42805756400003</v>
      </c>
      <c r="IP38" s="183">
        <v>175.27874895699998</v>
      </c>
      <c r="IQ38" s="183">
        <v>139.277787088</v>
      </c>
      <c r="IR38" s="183">
        <v>262.82953388999999</v>
      </c>
      <c r="IS38" s="183">
        <v>1457.4517310820002</v>
      </c>
      <c r="IT38" s="183">
        <v>20.873505754</v>
      </c>
      <c r="IU38" s="183">
        <v>144.08174987499999</v>
      </c>
      <c r="IV38" s="183">
        <v>1030.7377976370001</v>
      </c>
      <c r="IW38" s="183">
        <v>443.60385233499994</v>
      </c>
      <c r="IX38" s="183">
        <v>277.962228122</v>
      </c>
      <c r="IY38" s="183">
        <v>394.06017859399998</v>
      </c>
      <c r="IZ38" s="183">
        <v>528.53461606700012</v>
      </c>
      <c r="JA38" s="183">
        <v>428.10862439899995</v>
      </c>
      <c r="JB38" s="183">
        <v>275.10900165099997</v>
      </c>
      <c r="JC38" s="183">
        <v>367.98672191799994</v>
      </c>
      <c r="JD38" s="183">
        <v>530.77512146599997</v>
      </c>
      <c r="JE38" s="183">
        <v>166.76161397799999</v>
      </c>
      <c r="JF38" s="183">
        <v>357.46666342100002</v>
      </c>
      <c r="JG38" s="183">
        <v>368.28958159500002</v>
      </c>
      <c r="JH38" s="183">
        <v>363.86588609500001</v>
      </c>
      <c r="JI38" s="183">
        <v>254.02383379799997</v>
      </c>
      <c r="JJ38" s="183">
        <v>182.86181214200002</v>
      </c>
      <c r="JK38" s="183">
        <v>105.48424705399999</v>
      </c>
      <c r="JL38" s="183">
        <v>483.90208066399998</v>
      </c>
      <c r="JM38" s="183">
        <v>225.303045199</v>
      </c>
      <c r="JN38" s="183">
        <v>202.506812825</v>
      </c>
      <c r="JO38" s="183">
        <v>218.862185044</v>
      </c>
      <c r="JP38" s="183">
        <v>326.00030472100002</v>
      </c>
      <c r="JQ38" s="183">
        <v>175.70470749999998</v>
      </c>
      <c r="JR38" s="177">
        <v>267.43634103300002</v>
      </c>
      <c r="JS38" s="177">
        <v>294.83585404900003</v>
      </c>
      <c r="JT38" s="177">
        <v>307.81394074899998</v>
      </c>
      <c r="JU38" s="177">
        <v>617.86660545799998</v>
      </c>
      <c r="JV38" s="177"/>
      <c r="JW38" s="177"/>
      <c r="JX38" s="177"/>
      <c r="JY38" s="177"/>
      <c r="JZ38" s="177"/>
      <c r="KA38" s="177"/>
      <c r="KB38" s="177"/>
      <c r="KC38" s="177"/>
    </row>
    <row r="39" spans="1:289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77">
        <v>1.37028E-4</v>
      </c>
      <c r="GY39" s="177">
        <v>1.462533E-3</v>
      </c>
      <c r="GZ39" s="177">
        <v>27.402715562000001</v>
      </c>
      <c r="HA39" s="177">
        <v>1.1619725920000001</v>
      </c>
      <c r="HB39" s="177">
        <v>17.580296411000003</v>
      </c>
      <c r="HC39" s="177">
        <v>0.49323695099999998</v>
      </c>
      <c r="HD39" s="177">
        <v>1.2098830000000001E-3</v>
      </c>
      <c r="HE39" s="177">
        <v>0.34828003600000002</v>
      </c>
      <c r="HF39" s="177">
        <v>25.125004406999999</v>
      </c>
      <c r="HG39" s="177">
        <v>3.684149423</v>
      </c>
      <c r="HH39" s="177">
        <v>7.9551017560000004</v>
      </c>
      <c r="HI39" s="177">
        <v>5.8488485380000004</v>
      </c>
      <c r="HJ39" s="183">
        <v>4.85E-5</v>
      </c>
      <c r="HK39" s="183">
        <v>0.34413698399999998</v>
      </c>
      <c r="HL39" s="183">
        <v>20.494338332999998</v>
      </c>
      <c r="HM39" s="183">
        <v>6.4603455959999998</v>
      </c>
      <c r="HN39" s="183">
        <v>4.7160607030000001</v>
      </c>
      <c r="HO39" s="183">
        <v>0.230666801</v>
      </c>
      <c r="HP39" s="183">
        <v>8.0980199999999998E-4</v>
      </c>
      <c r="HQ39" s="183">
        <v>9.6969299999999999E-4</v>
      </c>
      <c r="HR39" s="183">
        <v>15.729383481000001</v>
      </c>
      <c r="HS39" s="183">
        <v>15.663052322</v>
      </c>
      <c r="HT39" s="183">
        <v>10.886802229000001</v>
      </c>
      <c r="HU39" s="183">
        <v>-1.5376352000000001E-2</v>
      </c>
      <c r="HV39" s="183">
        <v>0</v>
      </c>
      <c r="HW39" s="183">
        <v>0</v>
      </c>
      <c r="HX39" s="183">
        <v>14.797858513</v>
      </c>
      <c r="HY39" s="183">
        <v>6.5944607250000002</v>
      </c>
      <c r="HZ39" s="183">
        <v>5.164320987</v>
      </c>
      <c r="IA39" s="183">
        <v>0.12069563999999999</v>
      </c>
      <c r="IB39" s="183">
        <v>11.794787237000001</v>
      </c>
      <c r="IC39" s="183">
        <v>6.2657200000000004E-4</v>
      </c>
      <c r="ID39" s="183">
        <v>23.359464714999998</v>
      </c>
      <c r="IE39" s="183">
        <v>6.2971819610000006</v>
      </c>
      <c r="IF39" s="183">
        <v>11.127066156000001</v>
      </c>
      <c r="IG39" s="183">
        <v>0.39617903700000001</v>
      </c>
      <c r="IH39" s="183">
        <v>5.1707000000000005E-5</v>
      </c>
      <c r="II39" s="183">
        <v>5.6148099999999996E-4</v>
      </c>
      <c r="IJ39" s="183">
        <v>11.959385984000001</v>
      </c>
      <c r="IK39" s="183">
        <v>8.8392764079999999</v>
      </c>
      <c r="IL39" s="183">
        <v>14.341487569000002</v>
      </c>
      <c r="IM39" s="183">
        <v>0.440109007</v>
      </c>
      <c r="IN39" s="183">
        <v>0.83801690200000001</v>
      </c>
      <c r="IO39" s="183">
        <v>22.093246762000003</v>
      </c>
      <c r="IP39" s="183">
        <v>13.015102370000001</v>
      </c>
      <c r="IQ39" s="183">
        <v>5.0675615619999999</v>
      </c>
      <c r="IR39" s="183">
        <v>29.220511058</v>
      </c>
      <c r="IS39" s="183">
        <v>0.95782059400000008</v>
      </c>
      <c r="IT39" s="183">
        <v>0</v>
      </c>
      <c r="IU39" s="183">
        <v>1.2240150000000002E-3</v>
      </c>
      <c r="IV39" s="183">
        <v>7.2353667660000003</v>
      </c>
      <c r="IW39" s="183">
        <v>4.0831700870000001</v>
      </c>
      <c r="IX39" s="183">
        <v>15.274920249000001</v>
      </c>
      <c r="IY39" s="183">
        <v>16.930019056000003</v>
      </c>
      <c r="IZ39" s="183">
        <v>18.711742499</v>
      </c>
      <c r="JA39" s="183">
        <v>6.3784499999999995E-4</v>
      </c>
      <c r="JB39" s="183">
        <v>7.1611099310000004</v>
      </c>
      <c r="JC39" s="183">
        <v>4.0436001680000002</v>
      </c>
      <c r="JD39" s="183">
        <v>21.038258343000003</v>
      </c>
      <c r="JE39" s="183">
        <v>1.4229940000000001E-3</v>
      </c>
      <c r="JF39" s="183">
        <v>1.6234421970000001</v>
      </c>
      <c r="JG39" s="183">
        <v>-4.9448600000000006E-3</v>
      </c>
      <c r="JH39" s="183">
        <v>6.3582425430000002</v>
      </c>
      <c r="JI39" s="183">
        <v>6.365432524</v>
      </c>
      <c r="JJ39" s="183">
        <v>36.084978266</v>
      </c>
      <c r="JK39" s="183">
        <v>12.005961847</v>
      </c>
      <c r="JL39" s="183">
        <v>0.33508437800000002</v>
      </c>
      <c r="JM39" s="183">
        <v>8.3856698450000007</v>
      </c>
      <c r="JN39" s="183">
        <v>5.2651624579999998</v>
      </c>
      <c r="JO39" s="183">
        <v>4.1332449980000003</v>
      </c>
      <c r="JP39" s="183">
        <v>13.910396101</v>
      </c>
      <c r="JQ39" s="183">
        <v>1.6131357210000001</v>
      </c>
      <c r="JR39" s="177">
        <v>2.3527999999999998E-4</v>
      </c>
      <c r="JS39" s="177">
        <v>4.9962504680000004</v>
      </c>
      <c r="JT39" s="177">
        <v>3.9729997480000003</v>
      </c>
      <c r="JU39" s="177">
        <v>3.289286363</v>
      </c>
      <c r="JV39" s="177"/>
      <c r="JW39" s="177"/>
      <c r="JX39" s="177"/>
      <c r="JY39" s="177"/>
      <c r="JZ39" s="177"/>
      <c r="KA39" s="177"/>
      <c r="KB39" s="177"/>
      <c r="KC39" s="177"/>
    </row>
    <row r="40" spans="1:289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77">
        <v>0</v>
      </c>
      <c r="GY40" s="177">
        <v>0.52408852099999781</v>
      </c>
      <c r="GZ40" s="177">
        <v>87.463576354000026</v>
      </c>
      <c r="HA40" s="177">
        <v>0</v>
      </c>
      <c r="HB40" s="177">
        <v>0</v>
      </c>
      <c r="HC40" s="177">
        <v>0</v>
      </c>
      <c r="HD40" s="177">
        <v>0</v>
      </c>
      <c r="HE40" s="177">
        <v>0</v>
      </c>
      <c r="HF40" s="177">
        <v>0</v>
      </c>
      <c r="HG40" s="177">
        <v>0</v>
      </c>
      <c r="HH40" s="177">
        <v>0</v>
      </c>
      <c r="HI40" s="177">
        <v>2.0552214539999842</v>
      </c>
      <c r="HJ40" s="183">
        <v>0</v>
      </c>
      <c r="HK40" s="183">
        <v>88.349483309999982</v>
      </c>
      <c r="HL40" s="183">
        <v>4.3856779999914578E-3</v>
      </c>
      <c r="HM40" s="183">
        <v>0</v>
      </c>
      <c r="HN40" s="183">
        <v>0</v>
      </c>
      <c r="HO40" s="183">
        <v>0</v>
      </c>
      <c r="HP40" s="183">
        <v>0</v>
      </c>
      <c r="HQ40" s="183">
        <v>0</v>
      </c>
      <c r="HR40" s="183">
        <v>0</v>
      </c>
      <c r="HS40" s="183">
        <v>0</v>
      </c>
      <c r="HT40" s="183">
        <v>0</v>
      </c>
      <c r="HU40" s="183">
        <v>4.6791225290000442</v>
      </c>
      <c r="HV40" s="183">
        <v>0</v>
      </c>
      <c r="HW40" s="183">
        <v>34.238988133999982</v>
      </c>
      <c r="HX40" s="183">
        <v>56.371185677999918</v>
      </c>
      <c r="HY40" s="183">
        <v>2.1000000000000001E-2</v>
      </c>
      <c r="HZ40" s="183">
        <v>0</v>
      </c>
      <c r="IA40" s="183">
        <v>0</v>
      </c>
      <c r="IB40" s="183">
        <v>0</v>
      </c>
      <c r="IC40" s="183">
        <v>0</v>
      </c>
      <c r="ID40" s="183">
        <v>0</v>
      </c>
      <c r="IE40" s="183">
        <v>0</v>
      </c>
      <c r="IF40" s="183">
        <v>0</v>
      </c>
      <c r="IG40" s="183">
        <v>1.052091000000015</v>
      </c>
      <c r="IH40" s="183">
        <v>0</v>
      </c>
      <c r="II40" s="183">
        <v>109.07331308900001</v>
      </c>
      <c r="IJ40" s="183">
        <v>0.19127302500000223</v>
      </c>
      <c r="IK40" s="183">
        <v>1.27515349999303E-2</v>
      </c>
      <c r="IL40" s="183">
        <v>0</v>
      </c>
      <c r="IM40" s="183">
        <v>5.1006139999954028E-3</v>
      </c>
      <c r="IN40" s="183">
        <v>2.5503069999394936E-3</v>
      </c>
      <c r="IO40" s="183">
        <v>0</v>
      </c>
      <c r="IP40" s="183">
        <v>0</v>
      </c>
      <c r="IQ40" s="183">
        <v>2.5503069999977014E-3</v>
      </c>
      <c r="IR40" s="183">
        <v>0</v>
      </c>
      <c r="IS40" s="183">
        <v>2.7127380089999642</v>
      </c>
      <c r="IT40" s="183">
        <v>0</v>
      </c>
      <c r="IU40" s="183">
        <v>115.88126859699996</v>
      </c>
      <c r="IV40" s="183">
        <v>1.8762611000100151E-2</v>
      </c>
      <c r="IW40" s="183">
        <v>2.6803730000974609E-3</v>
      </c>
      <c r="IX40" s="183">
        <v>3.1807102999999184E-2</v>
      </c>
      <c r="IY40" s="183">
        <v>0</v>
      </c>
      <c r="IZ40" s="183">
        <v>2.6803729999810458E-3</v>
      </c>
      <c r="JA40" s="183">
        <v>5.6109372999984773E-2</v>
      </c>
      <c r="JB40" s="183">
        <v>4.6459999999497086E-3</v>
      </c>
      <c r="JC40" s="183">
        <v>6.969000000040978E-3</v>
      </c>
      <c r="JD40" s="183">
        <v>5.3607459999620915E-3</v>
      </c>
      <c r="JE40" s="183">
        <v>1.2662978030000231</v>
      </c>
      <c r="JF40" s="183">
        <v>0</v>
      </c>
      <c r="JG40" s="183">
        <v>38.986669999999926</v>
      </c>
      <c r="JH40" s="183">
        <v>93.617427595000009</v>
      </c>
      <c r="JI40" s="183">
        <v>0</v>
      </c>
      <c r="JJ40" s="183">
        <v>1.9588163000007625E-2</v>
      </c>
      <c r="JK40" s="183">
        <v>2.7983089999994264E-2</v>
      </c>
      <c r="JL40" s="183">
        <v>1.3991544999997132E-2</v>
      </c>
      <c r="JM40" s="183">
        <v>2.7983090000343507E-3</v>
      </c>
      <c r="JN40" s="183">
        <v>3.0781398999970407E-2</v>
      </c>
      <c r="JO40" s="183">
        <v>0</v>
      </c>
      <c r="JP40" s="183">
        <v>0</v>
      </c>
      <c r="JQ40" s="183">
        <v>0.68216500000003721</v>
      </c>
      <c r="JR40" s="177">
        <v>0</v>
      </c>
      <c r="JS40" s="177">
        <v>0</v>
      </c>
      <c r="JT40" s="177">
        <v>160.26517153599997</v>
      </c>
      <c r="JU40" s="177">
        <v>0.35658290399995168</v>
      </c>
      <c r="JV40" s="177"/>
      <c r="JW40" s="177"/>
      <c r="JX40" s="177"/>
      <c r="JY40" s="177"/>
      <c r="JZ40" s="177"/>
      <c r="KA40" s="177"/>
      <c r="KB40" s="177"/>
      <c r="KC40" s="177"/>
    </row>
    <row r="41" spans="1:289" s="27" customFormat="1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80">
        <v>135.35211587500001</v>
      </c>
      <c r="GY41" s="180">
        <v>317.80527714399994</v>
      </c>
      <c r="GZ41" s="180">
        <v>331.74613227099996</v>
      </c>
      <c r="HA41" s="180">
        <v>168.46883947400002</v>
      </c>
      <c r="HB41" s="180">
        <v>166.09026483700001</v>
      </c>
      <c r="HC41" s="180">
        <v>26.587952999000002</v>
      </c>
      <c r="HD41" s="180">
        <v>138.21269477999999</v>
      </c>
      <c r="HE41" s="180">
        <v>234.53197959199997</v>
      </c>
      <c r="HF41" s="180">
        <v>450.726525122</v>
      </c>
      <c r="HG41" s="180">
        <v>345.83927311600002</v>
      </c>
      <c r="HH41" s="180">
        <v>186.98280934799999</v>
      </c>
      <c r="HI41" s="180">
        <v>52.052930485000005</v>
      </c>
      <c r="HJ41" s="186">
        <v>124.973901</v>
      </c>
      <c r="HK41" s="186">
        <v>222.508194922</v>
      </c>
      <c r="HL41" s="186">
        <v>481.28868376700001</v>
      </c>
      <c r="HM41" s="186">
        <v>318.49929586000002</v>
      </c>
      <c r="HN41" s="186">
        <v>202.39552018200001</v>
      </c>
      <c r="HO41" s="186">
        <v>49.419130066999998</v>
      </c>
      <c r="HP41" s="186">
        <v>144.03988679299999</v>
      </c>
      <c r="HQ41" s="186">
        <v>263.28152448499998</v>
      </c>
      <c r="HR41" s="186">
        <v>522.21845047800002</v>
      </c>
      <c r="HS41" s="186">
        <v>341.80696715300002</v>
      </c>
      <c r="HT41" s="186">
        <v>239.93946229599999</v>
      </c>
      <c r="HU41" s="186">
        <v>52.112954572</v>
      </c>
      <c r="HV41" s="186">
        <v>147.85142291699998</v>
      </c>
      <c r="HW41" s="186">
        <v>255.864487295</v>
      </c>
      <c r="HX41" s="186">
        <v>556.73812649899992</v>
      </c>
      <c r="HY41" s="186">
        <v>351.76069724599995</v>
      </c>
      <c r="HZ41" s="186">
        <v>215.46775427200001</v>
      </c>
      <c r="IA41" s="186">
        <v>107.81592170799999</v>
      </c>
      <c r="IB41" s="186">
        <v>109.52354594099999</v>
      </c>
      <c r="IC41" s="186">
        <v>260.77895532000002</v>
      </c>
      <c r="ID41" s="186">
        <v>631.06538848499997</v>
      </c>
      <c r="IE41" s="186">
        <v>396.62365647900003</v>
      </c>
      <c r="IF41" s="186">
        <v>426.92214668600002</v>
      </c>
      <c r="IG41" s="186">
        <v>153.182502511</v>
      </c>
      <c r="IH41" s="186">
        <v>294.161829023</v>
      </c>
      <c r="II41" s="186">
        <v>40.503832832000001</v>
      </c>
      <c r="IJ41" s="186">
        <v>784.67088944499994</v>
      </c>
      <c r="IK41" s="186">
        <v>445.38099892300005</v>
      </c>
      <c r="IL41" s="186">
        <v>585.125973918</v>
      </c>
      <c r="IM41" s="186">
        <v>251.40127605000001</v>
      </c>
      <c r="IN41" s="186">
        <v>120.95658459100001</v>
      </c>
      <c r="IO41" s="186">
        <v>282.33616133100003</v>
      </c>
      <c r="IP41" s="186">
        <v>912.04964642500011</v>
      </c>
      <c r="IQ41" s="186">
        <v>486.34670189999997</v>
      </c>
      <c r="IR41" s="186">
        <v>659.19684707599993</v>
      </c>
      <c r="IS41" s="186">
        <v>355.17185371899996</v>
      </c>
      <c r="IT41" s="186">
        <v>62.695525802999995</v>
      </c>
      <c r="IU41" s="186">
        <v>524.23012057200003</v>
      </c>
      <c r="IV41" s="186">
        <v>923.93745091200003</v>
      </c>
      <c r="IW41" s="186">
        <v>473.05682343799998</v>
      </c>
      <c r="IX41" s="186">
        <v>692.53967024899998</v>
      </c>
      <c r="IY41" s="186">
        <v>323.50525333399997</v>
      </c>
      <c r="IZ41" s="186">
        <v>240.085125874</v>
      </c>
      <c r="JA41" s="186">
        <v>679.79433824400007</v>
      </c>
      <c r="JB41" s="186">
        <v>975.22943245500005</v>
      </c>
      <c r="JC41" s="186">
        <v>510.86191037000003</v>
      </c>
      <c r="JD41" s="186">
        <v>1028.0074602280001</v>
      </c>
      <c r="JE41" s="186">
        <v>199.36734078700002</v>
      </c>
      <c r="JF41" s="186">
        <v>556.18368693000002</v>
      </c>
      <c r="JG41" s="186">
        <v>366.84121556100001</v>
      </c>
      <c r="JH41" s="186">
        <v>945.49403998800005</v>
      </c>
      <c r="JI41" s="186">
        <v>448.61504863800002</v>
      </c>
      <c r="JJ41" s="186">
        <v>674.04287805299998</v>
      </c>
      <c r="JK41" s="186">
        <v>430.79638819799999</v>
      </c>
      <c r="JL41" s="186">
        <v>227.238219843</v>
      </c>
      <c r="JM41" s="186">
        <v>1042.0003948210001</v>
      </c>
      <c r="JN41" s="186">
        <v>837.44117545100005</v>
      </c>
      <c r="JO41" s="186">
        <v>423.31642913899998</v>
      </c>
      <c r="JP41" s="186">
        <v>870.74452648300007</v>
      </c>
      <c r="JQ41" s="186">
        <v>145.660995163</v>
      </c>
      <c r="JR41" s="180">
        <v>545.73954026600006</v>
      </c>
      <c r="JS41" s="180">
        <v>705.92329949099997</v>
      </c>
      <c r="JT41" s="180">
        <v>680.50252273400008</v>
      </c>
      <c r="JU41" s="180">
        <v>346.88518335700002</v>
      </c>
      <c r="JV41" s="180"/>
      <c r="JW41" s="180"/>
      <c r="JX41" s="180"/>
      <c r="JY41" s="180"/>
      <c r="JZ41" s="180"/>
      <c r="KA41" s="180"/>
      <c r="KB41" s="180"/>
      <c r="KC41" s="180"/>
    </row>
    <row r="42" spans="1:289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77">
        <v>121.062899402</v>
      </c>
      <c r="GY42" s="177">
        <v>303.65326462999997</v>
      </c>
      <c r="GZ42" s="177">
        <v>329.92986420299997</v>
      </c>
      <c r="HA42" s="177">
        <v>160.50858897400002</v>
      </c>
      <c r="HB42" s="177">
        <v>112.408354837</v>
      </c>
      <c r="HC42" s="177">
        <v>11.310839103000001</v>
      </c>
      <c r="HD42" s="177">
        <v>126.872863438</v>
      </c>
      <c r="HE42" s="177">
        <v>220.78500610999998</v>
      </c>
      <c r="HF42" s="177">
        <v>448.75700594</v>
      </c>
      <c r="HG42" s="177">
        <v>329.943522616</v>
      </c>
      <c r="HH42" s="177">
        <v>139.180265195</v>
      </c>
      <c r="HI42" s="177">
        <v>9.1206467350000011</v>
      </c>
      <c r="HJ42" s="183">
        <v>124.973901</v>
      </c>
      <c r="HK42" s="183">
        <v>208.55244696</v>
      </c>
      <c r="HL42" s="183">
        <v>455.82742128699999</v>
      </c>
      <c r="HM42" s="183">
        <v>293.61157036000003</v>
      </c>
      <c r="HN42" s="183">
        <v>154.603494385</v>
      </c>
      <c r="HO42" s="183">
        <v>15.401560901</v>
      </c>
      <c r="HP42" s="183">
        <v>132.71011276600001</v>
      </c>
      <c r="HQ42" s="183">
        <v>216.55753359599998</v>
      </c>
      <c r="HR42" s="183">
        <v>490.421496848</v>
      </c>
      <c r="HS42" s="183">
        <v>315.80218165299999</v>
      </c>
      <c r="HT42" s="183">
        <v>192.156552296</v>
      </c>
      <c r="HU42" s="183">
        <v>6.6564545539999997</v>
      </c>
      <c r="HV42" s="183">
        <v>138.40087694399998</v>
      </c>
      <c r="HW42" s="183">
        <v>214.26978566900002</v>
      </c>
      <c r="HX42" s="183">
        <v>524.5797674989999</v>
      </c>
      <c r="HY42" s="183">
        <v>304.55191174599997</v>
      </c>
      <c r="HZ42" s="183">
        <v>215.417689169</v>
      </c>
      <c r="IA42" s="183">
        <v>70.775300458000004</v>
      </c>
      <c r="IB42" s="183">
        <v>98.193771913999996</v>
      </c>
      <c r="IC42" s="183">
        <v>212.773261279</v>
      </c>
      <c r="ID42" s="183">
        <v>598.80644448499993</v>
      </c>
      <c r="IE42" s="183">
        <v>349.43387097900001</v>
      </c>
      <c r="IF42" s="183">
        <v>424.06185878900004</v>
      </c>
      <c r="IG42" s="183">
        <v>115.96146804199999</v>
      </c>
      <c r="IH42" s="183">
        <v>284.71128305000002</v>
      </c>
      <c r="II42" s="183">
        <v>0.221035918</v>
      </c>
      <c r="IJ42" s="183">
        <v>752.40994544499995</v>
      </c>
      <c r="IK42" s="183">
        <v>401.72221342300003</v>
      </c>
      <c r="IL42" s="183">
        <v>575.26769409500002</v>
      </c>
      <c r="IM42" s="183">
        <v>214.332401307</v>
      </c>
      <c r="IN42" s="183">
        <v>120.95658459100001</v>
      </c>
      <c r="IO42" s="183">
        <v>223.869697922</v>
      </c>
      <c r="IP42" s="183">
        <v>851.51949642500006</v>
      </c>
      <c r="IQ42" s="183">
        <v>442.32791639999999</v>
      </c>
      <c r="IR42" s="183">
        <v>644.07886122599996</v>
      </c>
      <c r="IS42" s="183">
        <v>318.23997513199998</v>
      </c>
      <c r="IT42" s="183">
        <v>62.695525802999995</v>
      </c>
      <c r="IU42" s="183">
        <v>368.36469535599997</v>
      </c>
      <c r="IV42" s="183">
        <v>891.66250691200003</v>
      </c>
      <c r="IW42" s="183">
        <v>446.18303793799998</v>
      </c>
      <c r="IX42" s="183">
        <v>670.49544323099997</v>
      </c>
      <c r="IY42" s="183">
        <v>286.46463208399996</v>
      </c>
      <c r="IZ42" s="183">
        <v>240.085125874</v>
      </c>
      <c r="JA42" s="183">
        <v>487.09394343700001</v>
      </c>
      <c r="JB42" s="183">
        <v>942.96172910400003</v>
      </c>
      <c r="JC42" s="183">
        <v>483.81297246000003</v>
      </c>
      <c r="JD42" s="183">
        <v>1000.877669907</v>
      </c>
      <c r="JE42" s="183">
        <v>140.99233053700002</v>
      </c>
      <c r="JF42" s="183">
        <v>424.74412412999999</v>
      </c>
      <c r="JG42" s="183">
        <v>306.04701874400001</v>
      </c>
      <c r="JH42" s="183">
        <v>913.25409598800002</v>
      </c>
      <c r="JI42" s="183">
        <v>421.5709592</v>
      </c>
      <c r="JJ42" s="183">
        <v>645.19590954599994</v>
      </c>
      <c r="JK42" s="183">
        <v>372.42137794799999</v>
      </c>
      <c r="JL42" s="183">
        <v>227.238219843</v>
      </c>
      <c r="JM42" s="183">
        <v>821.01063839900007</v>
      </c>
      <c r="JN42" s="183">
        <v>794.367481451</v>
      </c>
      <c r="JO42" s="183">
        <v>396.417643639</v>
      </c>
      <c r="JP42" s="183">
        <v>845.33370083400007</v>
      </c>
      <c r="JQ42" s="183">
        <v>111.515735883</v>
      </c>
      <c r="JR42" s="177">
        <v>362.79598996600004</v>
      </c>
      <c r="JS42" s="177">
        <v>648.01772862899998</v>
      </c>
      <c r="JT42" s="177">
        <v>637.42882873400004</v>
      </c>
      <c r="JU42" s="177">
        <v>319.83197025999999</v>
      </c>
      <c r="JV42" s="177"/>
      <c r="JW42" s="177"/>
      <c r="JX42" s="177"/>
      <c r="JY42" s="177"/>
      <c r="JZ42" s="177"/>
      <c r="KA42" s="177"/>
      <c r="KB42" s="177"/>
      <c r="KC42" s="177"/>
    </row>
    <row r="43" spans="1:289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77">
        <v>14.289216473</v>
      </c>
      <c r="GY43" s="177">
        <v>14.152012514000001</v>
      </c>
      <c r="GZ43" s="177">
        <v>1.8162680680000001</v>
      </c>
      <c r="HA43" s="177">
        <v>7.9602504999999999</v>
      </c>
      <c r="HB43" s="177">
        <v>53.681910000000002</v>
      </c>
      <c r="HC43" s="177">
        <v>15.277113896000001</v>
      </c>
      <c r="HD43" s="177">
        <v>11.339831342</v>
      </c>
      <c r="HE43" s="177">
        <v>13.746973482</v>
      </c>
      <c r="HF43" s="177">
        <v>1.969519182</v>
      </c>
      <c r="HG43" s="177">
        <v>15.8957505</v>
      </c>
      <c r="HH43" s="177">
        <v>47.802544152999999</v>
      </c>
      <c r="HI43" s="177">
        <v>42.932283750000003</v>
      </c>
      <c r="HJ43" s="183">
        <v>0</v>
      </c>
      <c r="HK43" s="183">
        <v>13.955747962</v>
      </c>
      <c r="HL43" s="183">
        <v>25.461262480000002</v>
      </c>
      <c r="HM43" s="183">
        <v>24.887725500000002</v>
      </c>
      <c r="HN43" s="183">
        <v>47.792025797000001</v>
      </c>
      <c r="HO43" s="183">
        <v>34.017569166000001</v>
      </c>
      <c r="HP43" s="183">
        <v>11.329774026999999</v>
      </c>
      <c r="HQ43" s="183">
        <v>46.723990889</v>
      </c>
      <c r="HR43" s="183">
        <v>31.796953630000001</v>
      </c>
      <c r="HS43" s="183">
        <v>26.004785500000001</v>
      </c>
      <c r="HT43" s="183">
        <v>47.782910000000001</v>
      </c>
      <c r="HU43" s="183">
        <v>45.456500018</v>
      </c>
      <c r="HV43" s="183">
        <v>9.4505459730000005</v>
      </c>
      <c r="HW43" s="183">
        <v>41.594701626000003</v>
      </c>
      <c r="HX43" s="183">
        <v>32.158358999999997</v>
      </c>
      <c r="HY43" s="183">
        <v>47.208785499999998</v>
      </c>
      <c r="HZ43" s="183">
        <v>5.0065103E-2</v>
      </c>
      <c r="IA43" s="183">
        <v>37.040621249999994</v>
      </c>
      <c r="IB43" s="183">
        <v>11.329774026999999</v>
      </c>
      <c r="IC43" s="183">
        <v>48.005694041000005</v>
      </c>
      <c r="ID43" s="183">
        <v>32.258944</v>
      </c>
      <c r="IE43" s="183">
        <v>47.189785499999999</v>
      </c>
      <c r="IF43" s="183">
        <v>2.8602878970000001</v>
      </c>
      <c r="IG43" s="183">
        <v>37.221034468999996</v>
      </c>
      <c r="IH43" s="183">
        <v>9.4505459730000005</v>
      </c>
      <c r="II43" s="183">
        <v>40.282796914000002</v>
      </c>
      <c r="IJ43" s="183">
        <v>32.260944000000002</v>
      </c>
      <c r="IK43" s="183">
        <v>43.6587855</v>
      </c>
      <c r="IL43" s="183">
        <v>9.8582798230000002</v>
      </c>
      <c r="IM43" s="183">
        <v>37.068874743000002</v>
      </c>
      <c r="IN43" s="183">
        <v>0</v>
      </c>
      <c r="IO43" s="183">
        <v>58.466463409000006</v>
      </c>
      <c r="IP43" s="183">
        <v>60.530149999999999</v>
      </c>
      <c r="IQ43" s="183">
        <v>44.0187855</v>
      </c>
      <c r="IR43" s="183">
        <v>15.117985849999998</v>
      </c>
      <c r="IS43" s="183">
        <v>36.931878587</v>
      </c>
      <c r="IT43" s="183">
        <v>0</v>
      </c>
      <c r="IU43" s="183">
        <v>155.86542521600001</v>
      </c>
      <c r="IV43" s="183">
        <v>32.274943999999998</v>
      </c>
      <c r="IW43" s="183">
        <v>26.8737855</v>
      </c>
      <c r="IX43" s="183">
        <v>22.044227018000001</v>
      </c>
      <c r="IY43" s="183">
        <v>37.040621249999994</v>
      </c>
      <c r="IZ43" s="183">
        <v>0</v>
      </c>
      <c r="JA43" s="183">
        <v>192.70039480700001</v>
      </c>
      <c r="JB43" s="183">
        <v>32.267703351000002</v>
      </c>
      <c r="JC43" s="183">
        <v>27.048937909999999</v>
      </c>
      <c r="JD43" s="183">
        <v>27.129790321000002</v>
      </c>
      <c r="JE43" s="183">
        <v>58.375010250000003</v>
      </c>
      <c r="JF43" s="183">
        <v>131.4395628</v>
      </c>
      <c r="JG43" s="183">
        <v>60.794196817</v>
      </c>
      <c r="JH43" s="183">
        <v>32.239944000000001</v>
      </c>
      <c r="JI43" s="183">
        <v>27.044089438</v>
      </c>
      <c r="JJ43" s="183">
        <v>28.846968507</v>
      </c>
      <c r="JK43" s="183">
        <v>58.375010250000003</v>
      </c>
      <c r="JL43" s="183">
        <v>0</v>
      </c>
      <c r="JM43" s="183">
        <v>220.989756422</v>
      </c>
      <c r="JN43" s="183">
        <v>43.073694000000003</v>
      </c>
      <c r="JO43" s="183">
        <v>26.898785500000002</v>
      </c>
      <c r="JP43" s="183">
        <v>25.410825649</v>
      </c>
      <c r="JQ43" s="183">
        <v>34.145259279999998</v>
      </c>
      <c r="JR43" s="177">
        <v>182.9435503</v>
      </c>
      <c r="JS43" s="177">
        <v>57.905570861999998</v>
      </c>
      <c r="JT43" s="177">
        <v>43.073694000000003</v>
      </c>
      <c r="JU43" s="177">
        <v>27.053213097</v>
      </c>
      <c r="JV43" s="177"/>
      <c r="JW43" s="177"/>
      <c r="JX43" s="177"/>
      <c r="JY43" s="177"/>
      <c r="JZ43" s="177"/>
      <c r="KA43" s="177"/>
      <c r="KB43" s="177"/>
      <c r="KC43" s="177"/>
    </row>
    <row r="44" spans="1:289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77">
        <v>0</v>
      </c>
      <c r="GY44" s="177">
        <v>0</v>
      </c>
      <c r="GZ44" s="177">
        <v>0</v>
      </c>
      <c r="HA44" s="177">
        <v>0</v>
      </c>
      <c r="HB44" s="177">
        <v>0</v>
      </c>
      <c r="HC44" s="177">
        <v>0</v>
      </c>
      <c r="HD44" s="177">
        <v>0</v>
      </c>
      <c r="HE44" s="177">
        <v>0</v>
      </c>
      <c r="HF44" s="177">
        <v>0</v>
      </c>
      <c r="HG44" s="177">
        <v>0</v>
      </c>
      <c r="HH44" s="177">
        <v>0</v>
      </c>
      <c r="HI44" s="177">
        <v>0</v>
      </c>
      <c r="HJ44" s="183">
        <v>0</v>
      </c>
      <c r="HK44" s="183">
        <v>0</v>
      </c>
      <c r="HL44" s="183">
        <v>0</v>
      </c>
      <c r="HM44" s="183">
        <v>0</v>
      </c>
      <c r="HN44" s="183">
        <v>0</v>
      </c>
      <c r="HO44" s="183">
        <v>0</v>
      </c>
      <c r="HP44" s="183">
        <v>0</v>
      </c>
      <c r="HQ44" s="183">
        <v>0</v>
      </c>
      <c r="HR44" s="183">
        <v>0</v>
      </c>
      <c r="HS44" s="183">
        <v>0</v>
      </c>
      <c r="HT44" s="183">
        <v>0</v>
      </c>
      <c r="HU44" s="183">
        <v>0</v>
      </c>
      <c r="HV44" s="183">
        <v>0</v>
      </c>
      <c r="HW44" s="183">
        <v>0</v>
      </c>
      <c r="HX44" s="183">
        <v>0</v>
      </c>
      <c r="HY44" s="183">
        <v>0</v>
      </c>
      <c r="HZ44" s="183">
        <v>0</v>
      </c>
      <c r="IA44" s="183">
        <v>0</v>
      </c>
      <c r="IB44" s="183">
        <v>0</v>
      </c>
      <c r="IC44" s="183">
        <v>0</v>
      </c>
      <c r="ID44" s="183">
        <v>0</v>
      </c>
      <c r="IE44" s="183">
        <v>0</v>
      </c>
      <c r="IF44" s="183">
        <v>0</v>
      </c>
      <c r="IG44" s="183">
        <v>0</v>
      </c>
      <c r="IH44" s="183">
        <v>0</v>
      </c>
      <c r="II44" s="183">
        <v>0</v>
      </c>
      <c r="IJ44" s="183">
        <v>0</v>
      </c>
      <c r="IK44" s="183">
        <v>0</v>
      </c>
      <c r="IL44" s="183">
        <v>0</v>
      </c>
      <c r="IM44" s="183">
        <v>0</v>
      </c>
      <c r="IN44" s="183">
        <v>0</v>
      </c>
      <c r="IO44" s="183">
        <v>0</v>
      </c>
      <c r="IP44" s="183">
        <v>0</v>
      </c>
      <c r="IQ44" s="183">
        <v>0</v>
      </c>
      <c r="IR44" s="183">
        <v>0</v>
      </c>
      <c r="IS44" s="183">
        <v>0</v>
      </c>
      <c r="IT44" s="183">
        <v>0</v>
      </c>
      <c r="IU44" s="183">
        <v>0</v>
      </c>
      <c r="IV44" s="183">
        <v>0</v>
      </c>
      <c r="IW44" s="183">
        <v>0</v>
      </c>
      <c r="IX44" s="183">
        <v>0</v>
      </c>
      <c r="IY44" s="183">
        <v>0</v>
      </c>
      <c r="IZ44" s="183">
        <v>0</v>
      </c>
      <c r="JA44" s="183">
        <v>0</v>
      </c>
      <c r="JB44" s="183">
        <v>0</v>
      </c>
      <c r="JC44" s="183">
        <v>0</v>
      </c>
      <c r="JD44" s="183">
        <v>0</v>
      </c>
      <c r="JE44" s="183">
        <v>0</v>
      </c>
      <c r="JF44" s="183">
        <v>0</v>
      </c>
      <c r="JG44" s="183">
        <v>0</v>
      </c>
      <c r="JH44" s="183">
        <v>0</v>
      </c>
      <c r="JI44" s="183">
        <v>0</v>
      </c>
      <c r="JJ44" s="183">
        <v>0</v>
      </c>
      <c r="JK44" s="183">
        <v>0</v>
      </c>
      <c r="JL44" s="183">
        <v>0</v>
      </c>
      <c r="JM44" s="183">
        <v>0</v>
      </c>
      <c r="JN44" s="183">
        <v>0</v>
      </c>
      <c r="JO44" s="183">
        <v>0</v>
      </c>
      <c r="JP44" s="183">
        <v>0</v>
      </c>
      <c r="JQ44" s="183">
        <v>0</v>
      </c>
      <c r="JR44" s="177">
        <v>0</v>
      </c>
      <c r="JS44" s="177">
        <v>0</v>
      </c>
      <c r="JT44" s="177">
        <v>0</v>
      </c>
      <c r="JU44" s="177">
        <v>0</v>
      </c>
      <c r="JV44" s="177"/>
      <c r="JW44" s="177"/>
      <c r="JX44" s="177"/>
      <c r="JY44" s="177"/>
      <c r="JZ44" s="177"/>
      <c r="KA44" s="177"/>
      <c r="KB44" s="177"/>
      <c r="KC44" s="177"/>
    </row>
    <row r="45" spans="1:289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77">
        <v>305.35630844599996</v>
      </c>
      <c r="GY45" s="177">
        <v>318.92269044900002</v>
      </c>
      <c r="GZ45" s="177">
        <v>349.75021752300006</v>
      </c>
      <c r="HA45" s="177">
        <v>356.70846973199997</v>
      </c>
      <c r="HB45" s="177">
        <v>333.82637938300002</v>
      </c>
      <c r="HC45" s="177">
        <v>317.76314457900003</v>
      </c>
      <c r="HD45" s="177">
        <v>304.75019239500006</v>
      </c>
      <c r="HE45" s="177">
        <v>275.84410334800003</v>
      </c>
      <c r="HF45" s="177">
        <v>570.33572521700012</v>
      </c>
      <c r="HG45" s="177">
        <v>348.766605325</v>
      </c>
      <c r="HH45" s="177">
        <v>412.09648736300005</v>
      </c>
      <c r="HI45" s="177">
        <v>667.69911118800007</v>
      </c>
      <c r="HJ45" s="183">
        <v>182.010698101</v>
      </c>
      <c r="HK45" s="183">
        <v>389.42385789499997</v>
      </c>
      <c r="HL45" s="183">
        <v>366.49241632100001</v>
      </c>
      <c r="HM45" s="183">
        <v>429.18195936499995</v>
      </c>
      <c r="HN45" s="183">
        <v>381.81574812500003</v>
      </c>
      <c r="HO45" s="183">
        <v>383.68446427999999</v>
      </c>
      <c r="HP45" s="183">
        <v>382.30807468900002</v>
      </c>
      <c r="HQ45" s="183">
        <v>348.61671588400003</v>
      </c>
      <c r="HR45" s="183">
        <v>346.13246358799995</v>
      </c>
      <c r="HS45" s="183">
        <v>414.991824834</v>
      </c>
      <c r="HT45" s="183">
        <v>381.25620419000001</v>
      </c>
      <c r="HU45" s="183">
        <v>763.47756059500011</v>
      </c>
      <c r="HV45" s="183">
        <v>181.90650433100004</v>
      </c>
      <c r="HW45" s="183">
        <v>304.45394862899997</v>
      </c>
      <c r="HX45" s="183">
        <v>367.91253187000001</v>
      </c>
      <c r="HY45" s="183">
        <v>445.04071703399995</v>
      </c>
      <c r="HZ45" s="183">
        <v>399.60277200199999</v>
      </c>
      <c r="IA45" s="183">
        <v>394.296952594</v>
      </c>
      <c r="IB45" s="183">
        <v>414.41454508300006</v>
      </c>
      <c r="IC45" s="183">
        <v>367.51811569300003</v>
      </c>
      <c r="ID45" s="183">
        <v>398.17455540099991</v>
      </c>
      <c r="IE45" s="183">
        <v>431.66533240700005</v>
      </c>
      <c r="IF45" s="183">
        <v>451.31509101500001</v>
      </c>
      <c r="IG45" s="183">
        <v>581.94371369400005</v>
      </c>
      <c r="IH45" s="183">
        <v>301.85929265700003</v>
      </c>
      <c r="II45" s="183">
        <v>375.81849253000001</v>
      </c>
      <c r="IJ45" s="183">
        <v>407.49645330400006</v>
      </c>
      <c r="IK45" s="183">
        <v>486.22660848999999</v>
      </c>
      <c r="IL45" s="183">
        <v>419.81873271900002</v>
      </c>
      <c r="IM45" s="183">
        <v>345.29331814599993</v>
      </c>
      <c r="IN45" s="183">
        <v>411.72823958600009</v>
      </c>
      <c r="IO45" s="183">
        <v>439.98344992000006</v>
      </c>
      <c r="IP45" s="183">
        <v>484.35946257699999</v>
      </c>
      <c r="IQ45" s="183">
        <v>430.20722538799998</v>
      </c>
      <c r="IR45" s="183">
        <v>419.3593098099999</v>
      </c>
      <c r="IS45" s="183">
        <v>649.50024751400008</v>
      </c>
      <c r="IT45" s="183">
        <v>370.640668844</v>
      </c>
      <c r="IU45" s="183">
        <v>360.22253671300001</v>
      </c>
      <c r="IV45" s="183">
        <v>425.16344091600001</v>
      </c>
      <c r="IW45" s="183">
        <v>470.41790083899991</v>
      </c>
      <c r="IX45" s="183">
        <v>412.23324842499994</v>
      </c>
      <c r="IY45" s="183">
        <v>425.65938595200004</v>
      </c>
      <c r="IZ45" s="183">
        <v>870.29515321299994</v>
      </c>
      <c r="JA45" s="183">
        <v>469.895018376</v>
      </c>
      <c r="JB45" s="183">
        <v>518.09065131800003</v>
      </c>
      <c r="JC45" s="183">
        <v>502.85846869099998</v>
      </c>
      <c r="JD45" s="183">
        <v>529.14817746100005</v>
      </c>
      <c r="JE45" s="183">
        <v>642.97283846800008</v>
      </c>
      <c r="JF45" s="183">
        <v>342.08510430999996</v>
      </c>
      <c r="JG45" s="183">
        <v>417.59056264499992</v>
      </c>
      <c r="JH45" s="183">
        <v>634.20789772899991</v>
      </c>
      <c r="JI45" s="183">
        <v>450.15544191600003</v>
      </c>
      <c r="JJ45" s="183">
        <v>519.59662257900004</v>
      </c>
      <c r="JK45" s="183">
        <v>578.13527464699996</v>
      </c>
      <c r="JL45" s="183">
        <v>630.30742243799989</v>
      </c>
      <c r="JM45" s="183">
        <v>523.654587601</v>
      </c>
      <c r="JN45" s="183">
        <v>412.07858109100005</v>
      </c>
      <c r="JO45" s="183">
        <v>594.03439477400002</v>
      </c>
      <c r="JP45" s="183">
        <v>522.36695217399995</v>
      </c>
      <c r="JQ45" s="183">
        <v>636.48139008400005</v>
      </c>
      <c r="JR45" s="177">
        <v>530.35424681400002</v>
      </c>
      <c r="JS45" s="177">
        <v>442.81806623899996</v>
      </c>
      <c r="JT45" s="177">
        <v>553.69847455499996</v>
      </c>
      <c r="JU45" s="177">
        <v>558.59458449900012</v>
      </c>
      <c r="JV45" s="177"/>
      <c r="JW45" s="177"/>
      <c r="JX45" s="177"/>
      <c r="JY45" s="177"/>
      <c r="JZ45" s="177"/>
      <c r="KA45" s="177"/>
      <c r="KB45" s="177"/>
      <c r="KC45" s="177"/>
    </row>
    <row r="46" spans="1:289">
      <c r="A46" s="13" t="s">
        <v>252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77">
        <v>0</v>
      </c>
      <c r="GY46" s="177">
        <v>0</v>
      </c>
      <c r="GZ46" s="177">
        <v>0</v>
      </c>
      <c r="HA46" s="177">
        <v>0</v>
      </c>
      <c r="HB46" s="177">
        <v>0</v>
      </c>
      <c r="HC46" s="177">
        <v>0</v>
      </c>
      <c r="HD46" s="177">
        <v>0</v>
      </c>
      <c r="HE46" s="177">
        <v>0</v>
      </c>
      <c r="HF46" s="177">
        <v>0</v>
      </c>
      <c r="HG46" s="177">
        <v>0</v>
      </c>
      <c r="HH46" s="177">
        <v>0</v>
      </c>
      <c r="HI46" s="177">
        <v>0</v>
      </c>
      <c r="HJ46" s="183">
        <v>0</v>
      </c>
      <c r="HK46" s="183">
        <v>0</v>
      </c>
      <c r="HL46" s="183">
        <v>0</v>
      </c>
      <c r="HM46" s="183">
        <v>0</v>
      </c>
      <c r="HN46" s="183">
        <v>0</v>
      </c>
      <c r="HO46" s="183">
        <v>0</v>
      </c>
      <c r="HP46" s="183">
        <v>0</v>
      </c>
      <c r="HQ46" s="183">
        <v>0</v>
      </c>
      <c r="HR46" s="183">
        <v>0</v>
      </c>
      <c r="HS46" s="183">
        <v>0</v>
      </c>
      <c r="HT46" s="183">
        <v>0</v>
      </c>
      <c r="HU46" s="183">
        <v>0</v>
      </c>
      <c r="HV46" s="183">
        <v>0</v>
      </c>
      <c r="HW46" s="183">
        <v>0</v>
      </c>
      <c r="HX46" s="183">
        <v>0</v>
      </c>
      <c r="HY46" s="183">
        <v>0</v>
      </c>
      <c r="HZ46" s="183">
        <v>0</v>
      </c>
      <c r="IA46" s="183">
        <v>0</v>
      </c>
      <c r="IB46" s="183">
        <v>0</v>
      </c>
      <c r="IC46" s="183">
        <v>0</v>
      </c>
      <c r="ID46" s="183">
        <v>0</v>
      </c>
      <c r="IE46" s="183">
        <v>0</v>
      </c>
      <c r="IF46" s="183">
        <v>0</v>
      </c>
      <c r="IG46" s="183">
        <v>0</v>
      </c>
      <c r="IH46" s="183">
        <v>0</v>
      </c>
      <c r="II46" s="183">
        <v>0</v>
      </c>
      <c r="IJ46" s="183">
        <v>0</v>
      </c>
      <c r="IK46" s="183">
        <v>0</v>
      </c>
      <c r="IL46" s="183">
        <v>0</v>
      </c>
      <c r="IM46" s="183">
        <v>0</v>
      </c>
      <c r="IN46" s="183">
        <v>0</v>
      </c>
      <c r="IO46" s="183">
        <v>0</v>
      </c>
      <c r="IP46" s="183">
        <v>0</v>
      </c>
      <c r="IQ46" s="183">
        <v>0</v>
      </c>
      <c r="IR46" s="183">
        <v>0</v>
      </c>
      <c r="IS46" s="183">
        <v>0</v>
      </c>
      <c r="IT46" s="183">
        <v>0</v>
      </c>
      <c r="IU46" s="183">
        <v>0</v>
      </c>
      <c r="IV46" s="183">
        <v>0</v>
      </c>
      <c r="IW46" s="183">
        <v>0</v>
      </c>
      <c r="IX46" s="183">
        <v>0</v>
      </c>
      <c r="IY46" s="183">
        <v>0</v>
      </c>
      <c r="IZ46" s="183">
        <v>0</v>
      </c>
      <c r="JA46" s="183">
        <v>0</v>
      </c>
      <c r="JB46" s="183">
        <v>0</v>
      </c>
      <c r="JC46" s="183">
        <v>0</v>
      </c>
      <c r="JD46" s="183">
        <v>0</v>
      </c>
      <c r="JE46" s="183">
        <v>0</v>
      </c>
      <c r="JF46" s="183">
        <v>0</v>
      </c>
      <c r="JG46" s="183">
        <v>0</v>
      </c>
      <c r="JH46" s="183">
        <v>0</v>
      </c>
      <c r="JI46" s="183">
        <v>0</v>
      </c>
      <c r="JJ46" s="183">
        <v>0</v>
      </c>
      <c r="JK46" s="183">
        <v>0</v>
      </c>
      <c r="JL46" s="183">
        <v>0</v>
      </c>
      <c r="JM46" s="183">
        <v>0</v>
      </c>
      <c r="JN46" s="183">
        <v>0</v>
      </c>
      <c r="JO46" s="183">
        <v>0</v>
      </c>
      <c r="JP46" s="183">
        <v>0</v>
      </c>
      <c r="JQ46" s="183">
        <v>0</v>
      </c>
      <c r="JR46" s="177">
        <v>0</v>
      </c>
      <c r="JS46" s="177">
        <v>0</v>
      </c>
      <c r="JT46" s="177">
        <v>0</v>
      </c>
      <c r="JU46" s="177">
        <v>0</v>
      </c>
      <c r="JV46" s="177"/>
      <c r="JW46" s="177"/>
      <c r="JX46" s="177"/>
      <c r="JY46" s="177"/>
      <c r="JZ46" s="177"/>
      <c r="KA46" s="177"/>
      <c r="KB46" s="177"/>
      <c r="KC46" s="177"/>
    </row>
    <row r="47" spans="1:289" s="27" customFormat="1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80">
        <v>0</v>
      </c>
      <c r="GY47" s="180">
        <v>0</v>
      </c>
      <c r="GZ47" s="180">
        <v>0</v>
      </c>
      <c r="HA47" s="180">
        <v>0</v>
      </c>
      <c r="HB47" s="180">
        <v>0</v>
      </c>
      <c r="HC47" s="180">
        <v>0</v>
      </c>
      <c r="HD47" s="180">
        <v>0</v>
      </c>
      <c r="HE47" s="180">
        <v>0</v>
      </c>
      <c r="HF47" s="180">
        <v>0</v>
      </c>
      <c r="HG47" s="180">
        <v>0</v>
      </c>
      <c r="HH47" s="180">
        <v>0</v>
      </c>
      <c r="HI47" s="180">
        <v>0</v>
      </c>
      <c r="HJ47" s="186">
        <v>0</v>
      </c>
      <c r="HK47" s="186">
        <v>0</v>
      </c>
      <c r="HL47" s="186">
        <v>0</v>
      </c>
      <c r="HM47" s="186">
        <v>0</v>
      </c>
      <c r="HN47" s="186">
        <v>0</v>
      </c>
      <c r="HO47" s="186">
        <v>0</v>
      </c>
      <c r="HP47" s="186">
        <v>0</v>
      </c>
      <c r="HQ47" s="186">
        <v>0</v>
      </c>
      <c r="HR47" s="186">
        <v>0</v>
      </c>
      <c r="HS47" s="186">
        <v>0</v>
      </c>
      <c r="HT47" s="186">
        <v>0</v>
      </c>
      <c r="HU47" s="186">
        <v>0</v>
      </c>
      <c r="HV47" s="186">
        <v>0</v>
      </c>
      <c r="HW47" s="186">
        <v>0</v>
      </c>
      <c r="HX47" s="186">
        <v>0</v>
      </c>
      <c r="HY47" s="186">
        <v>0</v>
      </c>
      <c r="HZ47" s="186">
        <v>0</v>
      </c>
      <c r="IA47" s="186">
        <v>0</v>
      </c>
      <c r="IB47" s="186">
        <v>0</v>
      </c>
      <c r="IC47" s="186">
        <v>0</v>
      </c>
      <c r="ID47" s="186">
        <v>0</v>
      </c>
      <c r="IE47" s="186">
        <v>0</v>
      </c>
      <c r="IF47" s="186">
        <v>0</v>
      </c>
      <c r="IG47" s="186">
        <v>0</v>
      </c>
      <c r="IH47" s="186">
        <v>0</v>
      </c>
      <c r="II47" s="186">
        <v>0</v>
      </c>
      <c r="IJ47" s="186">
        <v>0</v>
      </c>
      <c r="IK47" s="186">
        <v>0</v>
      </c>
      <c r="IL47" s="186">
        <v>0</v>
      </c>
      <c r="IM47" s="186">
        <v>0</v>
      </c>
      <c r="IN47" s="186">
        <v>0</v>
      </c>
      <c r="IO47" s="186">
        <v>0</v>
      </c>
      <c r="IP47" s="186">
        <v>0</v>
      </c>
      <c r="IQ47" s="186">
        <v>0</v>
      </c>
      <c r="IR47" s="186">
        <v>0</v>
      </c>
      <c r="IS47" s="186">
        <v>0</v>
      </c>
      <c r="IT47" s="186">
        <v>0</v>
      </c>
      <c r="IU47" s="186">
        <v>0</v>
      </c>
      <c r="IV47" s="186">
        <v>0</v>
      </c>
      <c r="IW47" s="186">
        <v>0</v>
      </c>
      <c r="IX47" s="186">
        <v>0</v>
      </c>
      <c r="IY47" s="186">
        <v>0</v>
      </c>
      <c r="IZ47" s="186">
        <v>0</v>
      </c>
      <c r="JA47" s="186">
        <v>0</v>
      </c>
      <c r="JB47" s="186">
        <v>0</v>
      </c>
      <c r="JC47" s="186">
        <v>0</v>
      </c>
      <c r="JD47" s="186">
        <v>0</v>
      </c>
      <c r="JE47" s="186">
        <v>0</v>
      </c>
      <c r="JF47" s="186">
        <v>0</v>
      </c>
      <c r="JG47" s="186">
        <v>0</v>
      </c>
      <c r="JH47" s="186">
        <v>0</v>
      </c>
      <c r="JI47" s="186">
        <v>0</v>
      </c>
      <c r="JJ47" s="186">
        <v>0</v>
      </c>
      <c r="JK47" s="186">
        <v>0</v>
      </c>
      <c r="JL47" s="186">
        <v>0</v>
      </c>
      <c r="JM47" s="186">
        <v>0</v>
      </c>
      <c r="JN47" s="186">
        <v>0</v>
      </c>
      <c r="JO47" s="186">
        <v>0</v>
      </c>
      <c r="JP47" s="186">
        <v>0</v>
      </c>
      <c r="JQ47" s="186">
        <v>0</v>
      </c>
      <c r="JR47" s="180">
        <v>0</v>
      </c>
      <c r="JS47" s="180">
        <v>0</v>
      </c>
      <c r="JT47" s="180">
        <v>0</v>
      </c>
      <c r="JU47" s="180">
        <v>0</v>
      </c>
      <c r="JV47" s="180"/>
      <c r="JW47" s="180"/>
      <c r="JX47" s="180"/>
      <c r="JY47" s="180"/>
      <c r="JZ47" s="180"/>
      <c r="KA47" s="180"/>
      <c r="KB47" s="180"/>
      <c r="KC47" s="180"/>
    </row>
    <row r="48" spans="1:289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77">
        <v>0</v>
      </c>
      <c r="GY48" s="177">
        <v>0</v>
      </c>
      <c r="GZ48" s="177">
        <v>0</v>
      </c>
      <c r="HA48" s="177">
        <v>0</v>
      </c>
      <c r="HB48" s="177">
        <v>0</v>
      </c>
      <c r="HC48" s="177">
        <v>0</v>
      </c>
      <c r="HD48" s="177">
        <v>0</v>
      </c>
      <c r="HE48" s="177">
        <v>0</v>
      </c>
      <c r="HF48" s="177">
        <v>0</v>
      </c>
      <c r="HG48" s="177">
        <v>0</v>
      </c>
      <c r="HH48" s="177">
        <v>0</v>
      </c>
      <c r="HI48" s="177">
        <v>0</v>
      </c>
      <c r="HJ48" s="183">
        <v>0</v>
      </c>
      <c r="HK48" s="183">
        <v>0</v>
      </c>
      <c r="HL48" s="183">
        <v>0</v>
      </c>
      <c r="HM48" s="183">
        <v>0</v>
      </c>
      <c r="HN48" s="183">
        <v>0</v>
      </c>
      <c r="HO48" s="183">
        <v>0</v>
      </c>
      <c r="HP48" s="183">
        <v>0</v>
      </c>
      <c r="HQ48" s="183">
        <v>0</v>
      </c>
      <c r="HR48" s="183">
        <v>0</v>
      </c>
      <c r="HS48" s="183">
        <v>0</v>
      </c>
      <c r="HT48" s="183">
        <v>0</v>
      </c>
      <c r="HU48" s="183">
        <v>0</v>
      </c>
      <c r="HV48" s="183">
        <v>0</v>
      </c>
      <c r="HW48" s="183">
        <v>0</v>
      </c>
      <c r="HX48" s="183">
        <v>0</v>
      </c>
      <c r="HY48" s="183">
        <v>0</v>
      </c>
      <c r="HZ48" s="183">
        <v>0</v>
      </c>
      <c r="IA48" s="183">
        <v>0</v>
      </c>
      <c r="IB48" s="183">
        <v>0</v>
      </c>
      <c r="IC48" s="183">
        <v>0</v>
      </c>
      <c r="ID48" s="183">
        <v>0</v>
      </c>
      <c r="IE48" s="183">
        <v>0</v>
      </c>
      <c r="IF48" s="183">
        <v>0</v>
      </c>
      <c r="IG48" s="183">
        <v>0</v>
      </c>
      <c r="IH48" s="183">
        <v>0</v>
      </c>
      <c r="II48" s="183">
        <v>0</v>
      </c>
      <c r="IJ48" s="183">
        <v>0</v>
      </c>
      <c r="IK48" s="183">
        <v>0</v>
      </c>
      <c r="IL48" s="183">
        <v>0</v>
      </c>
      <c r="IM48" s="183">
        <v>0</v>
      </c>
      <c r="IN48" s="183">
        <v>0</v>
      </c>
      <c r="IO48" s="183">
        <v>0</v>
      </c>
      <c r="IP48" s="183">
        <v>0</v>
      </c>
      <c r="IQ48" s="183">
        <v>0</v>
      </c>
      <c r="IR48" s="183">
        <v>0</v>
      </c>
      <c r="IS48" s="183">
        <v>0</v>
      </c>
      <c r="IT48" s="183">
        <v>0</v>
      </c>
      <c r="IU48" s="183">
        <v>0</v>
      </c>
      <c r="IV48" s="183">
        <v>0</v>
      </c>
      <c r="IW48" s="183">
        <v>0</v>
      </c>
      <c r="IX48" s="183">
        <v>0</v>
      </c>
      <c r="IY48" s="183">
        <v>0</v>
      </c>
      <c r="IZ48" s="183">
        <v>0</v>
      </c>
      <c r="JA48" s="183">
        <v>0</v>
      </c>
      <c r="JB48" s="183">
        <v>0</v>
      </c>
      <c r="JC48" s="183">
        <v>0</v>
      </c>
      <c r="JD48" s="183">
        <v>0</v>
      </c>
      <c r="JE48" s="183">
        <v>0</v>
      </c>
      <c r="JF48" s="183">
        <v>0</v>
      </c>
      <c r="JG48" s="183">
        <v>0</v>
      </c>
      <c r="JH48" s="183">
        <v>0</v>
      </c>
      <c r="JI48" s="183">
        <v>0</v>
      </c>
      <c r="JJ48" s="183">
        <v>0</v>
      </c>
      <c r="JK48" s="183">
        <v>0</v>
      </c>
      <c r="JL48" s="183">
        <v>0</v>
      </c>
      <c r="JM48" s="183">
        <v>0</v>
      </c>
      <c r="JN48" s="183">
        <v>0</v>
      </c>
      <c r="JO48" s="183">
        <v>0</v>
      </c>
      <c r="JP48" s="183">
        <v>0</v>
      </c>
      <c r="JQ48" s="183">
        <v>0</v>
      </c>
      <c r="JR48" s="177">
        <v>0</v>
      </c>
      <c r="JS48" s="177">
        <v>0</v>
      </c>
      <c r="JT48" s="177">
        <v>0</v>
      </c>
      <c r="JU48" s="177">
        <v>0</v>
      </c>
      <c r="JV48" s="177"/>
      <c r="JW48" s="177"/>
      <c r="JX48" s="177"/>
      <c r="JY48" s="177"/>
      <c r="JZ48" s="177"/>
      <c r="KA48" s="177"/>
      <c r="KB48" s="177"/>
      <c r="KC48" s="177"/>
    </row>
    <row r="49" spans="1:289">
      <c r="A49" s="13" t="s">
        <v>235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77">
        <v>1.5043003619999999</v>
      </c>
      <c r="GY49" s="177">
        <v>1.9451833569999999</v>
      </c>
      <c r="GZ49" s="177">
        <v>2.506279556</v>
      </c>
      <c r="HA49" s="177">
        <v>1.178971794</v>
      </c>
      <c r="HB49" s="177">
        <v>1.490869019</v>
      </c>
      <c r="HC49" s="177">
        <v>5.068332088</v>
      </c>
      <c r="HD49" s="177">
        <v>1.7820659189999999</v>
      </c>
      <c r="HE49" s="177">
        <v>4.5479717270000002</v>
      </c>
      <c r="HF49" s="177">
        <v>3.1899397570000003</v>
      </c>
      <c r="HG49" s="177">
        <v>2.0186776719999999</v>
      </c>
      <c r="HH49" s="177">
        <v>3.8896541020000006</v>
      </c>
      <c r="HI49" s="177">
        <v>10.300522966000001</v>
      </c>
      <c r="HJ49" s="183">
        <v>0.66928701000000002</v>
      </c>
      <c r="HK49" s="183">
        <v>3.5064679500000002</v>
      </c>
      <c r="HL49" s="183">
        <v>5.6392867210000004</v>
      </c>
      <c r="HM49" s="183">
        <v>3.8618465839999998</v>
      </c>
      <c r="HN49" s="183">
        <v>2.0574687250000001</v>
      </c>
      <c r="HO49" s="183">
        <v>7.5181014089999998</v>
      </c>
      <c r="HP49" s="183">
        <v>7.1654252170000001</v>
      </c>
      <c r="HQ49" s="183">
        <v>5.6760161989999993</v>
      </c>
      <c r="HR49" s="183">
        <v>3.5302225149999997</v>
      </c>
      <c r="HS49" s="183">
        <v>4.0809897820000005</v>
      </c>
      <c r="HT49" s="183">
        <v>2.6073906290000002</v>
      </c>
      <c r="HU49" s="183">
        <v>5.0992841580000006</v>
      </c>
      <c r="HV49" s="183">
        <v>3.1528936610000002</v>
      </c>
      <c r="HW49" s="183">
        <v>5.5770433220000006</v>
      </c>
      <c r="HX49" s="183">
        <v>2.7896342810000001</v>
      </c>
      <c r="HY49" s="183">
        <v>7.7599792150000004</v>
      </c>
      <c r="HZ49" s="183">
        <v>5.1520152680000004</v>
      </c>
      <c r="IA49" s="183">
        <v>6.0622959090000004</v>
      </c>
      <c r="IB49" s="183">
        <v>2.0887943949999999</v>
      </c>
      <c r="IC49" s="183">
        <v>11.877859946000001</v>
      </c>
      <c r="ID49" s="183">
        <v>2.7038656159999999</v>
      </c>
      <c r="IE49" s="183">
        <v>2.0049638570000003</v>
      </c>
      <c r="IF49" s="183">
        <v>4.0330299410000006</v>
      </c>
      <c r="IG49" s="183">
        <v>1.4778019199999999</v>
      </c>
      <c r="IH49" s="183">
        <v>2.2444666959999999</v>
      </c>
      <c r="II49" s="183">
        <v>4.4900362889999998</v>
      </c>
      <c r="IJ49" s="183">
        <v>5.638468166</v>
      </c>
      <c r="IK49" s="183">
        <v>7.2022718260000005</v>
      </c>
      <c r="IL49" s="183">
        <v>5.0149778630000004</v>
      </c>
      <c r="IM49" s="183">
        <v>5.9193940879999998</v>
      </c>
      <c r="IN49" s="183">
        <v>8.8656078980000004</v>
      </c>
      <c r="IO49" s="183">
        <v>4.9589981730000003</v>
      </c>
      <c r="IP49" s="183">
        <v>11.461184628000002</v>
      </c>
      <c r="IQ49" s="183">
        <v>3.8846130880000005</v>
      </c>
      <c r="IR49" s="183">
        <v>1.9458225689999999</v>
      </c>
      <c r="IS49" s="183">
        <v>2.5967533340000002</v>
      </c>
      <c r="IT49" s="183">
        <v>2.6667584020000001</v>
      </c>
      <c r="IU49" s="183">
        <v>1.807553103</v>
      </c>
      <c r="IV49" s="183">
        <v>3.9114824479999997</v>
      </c>
      <c r="IW49" s="183">
        <v>2.9815557349999997</v>
      </c>
      <c r="IX49" s="183">
        <v>15.717472501</v>
      </c>
      <c r="IY49" s="183">
        <v>1.5524617490000001</v>
      </c>
      <c r="IZ49" s="183">
        <v>6.3208455700000004</v>
      </c>
      <c r="JA49" s="183">
        <v>0.71384452300000001</v>
      </c>
      <c r="JB49" s="183">
        <v>1.09919173</v>
      </c>
      <c r="JC49" s="183">
        <v>3.978452576</v>
      </c>
      <c r="JD49" s="183">
        <v>8.6760293310000023</v>
      </c>
      <c r="JE49" s="183">
        <v>7.0471188739999997</v>
      </c>
      <c r="JF49" s="183">
        <v>0.44917211600000001</v>
      </c>
      <c r="JG49" s="183">
        <v>2.7220439399999998</v>
      </c>
      <c r="JH49" s="183">
        <v>1.5069597689999992</v>
      </c>
      <c r="JI49" s="183">
        <v>3.7601136689999999</v>
      </c>
      <c r="JJ49" s="183">
        <v>1.5608564739999999</v>
      </c>
      <c r="JK49" s="183">
        <v>7.8954474759999975</v>
      </c>
      <c r="JL49" s="183">
        <v>3.6970365110000003</v>
      </c>
      <c r="JM49" s="183">
        <v>0.80869561999999995</v>
      </c>
      <c r="JN49" s="183">
        <v>12.030159800000002</v>
      </c>
      <c r="JO49" s="183">
        <v>3.7746988839999998</v>
      </c>
      <c r="JP49" s="183">
        <v>1.4295418830000002</v>
      </c>
      <c r="JQ49" s="183">
        <v>0.78400483300000001</v>
      </c>
      <c r="JR49" s="177">
        <v>0.7083497190000001</v>
      </c>
      <c r="JS49" s="177">
        <v>1.4506104319999999</v>
      </c>
      <c r="JT49" s="177">
        <v>2.3787694569999998</v>
      </c>
      <c r="JU49" s="177">
        <v>1.810736997</v>
      </c>
      <c r="JV49" s="177"/>
      <c r="JW49" s="177"/>
      <c r="JX49" s="177"/>
      <c r="JY49" s="177"/>
      <c r="JZ49" s="177"/>
      <c r="KA49" s="177"/>
      <c r="KB49" s="177"/>
      <c r="KC49" s="177"/>
    </row>
    <row r="50" spans="1:289" s="27" customFormat="1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80">
        <v>1.5043003619999999</v>
      </c>
      <c r="GY50" s="180">
        <v>1.9451833569999999</v>
      </c>
      <c r="GZ50" s="180">
        <v>2.506279556</v>
      </c>
      <c r="HA50" s="180">
        <v>1.178971794</v>
      </c>
      <c r="HB50" s="180">
        <v>1.490869019</v>
      </c>
      <c r="HC50" s="180">
        <v>5.068332088</v>
      </c>
      <c r="HD50" s="180">
        <v>1.7820659189999999</v>
      </c>
      <c r="HE50" s="180">
        <v>4.5479717270000002</v>
      </c>
      <c r="HF50" s="180">
        <v>3.1899397570000003</v>
      </c>
      <c r="HG50" s="180">
        <v>2.0186776719999999</v>
      </c>
      <c r="HH50" s="180">
        <v>3.8896541020000006</v>
      </c>
      <c r="HI50" s="180">
        <v>8.8005229660000008</v>
      </c>
      <c r="HJ50" s="186">
        <v>0.66928701000000002</v>
      </c>
      <c r="HK50" s="186">
        <v>3.5064679500000002</v>
      </c>
      <c r="HL50" s="186">
        <v>5.6392867210000004</v>
      </c>
      <c r="HM50" s="186">
        <v>3.7550606399999999</v>
      </c>
      <c r="HN50" s="186">
        <v>2.0574687250000001</v>
      </c>
      <c r="HO50" s="186">
        <v>7.5181014089999998</v>
      </c>
      <c r="HP50" s="186">
        <v>7.1654252170000001</v>
      </c>
      <c r="HQ50" s="186">
        <v>5.6760161989999993</v>
      </c>
      <c r="HR50" s="186">
        <v>3.5302225149999997</v>
      </c>
      <c r="HS50" s="186">
        <v>4.0809897820000005</v>
      </c>
      <c r="HT50" s="186">
        <v>2.6073906290000002</v>
      </c>
      <c r="HU50" s="186">
        <v>4.8572026210000008</v>
      </c>
      <c r="HV50" s="186">
        <v>3.1528936610000002</v>
      </c>
      <c r="HW50" s="186">
        <v>5.5770433220000006</v>
      </c>
      <c r="HX50" s="186">
        <v>2.7896342810000001</v>
      </c>
      <c r="HY50" s="186">
        <v>7.7599792150000004</v>
      </c>
      <c r="HZ50" s="186">
        <v>5.1520152680000004</v>
      </c>
      <c r="IA50" s="186">
        <v>6.0622959090000004</v>
      </c>
      <c r="IB50" s="186">
        <v>2.0887943949999999</v>
      </c>
      <c r="IC50" s="186">
        <v>11.877859946000001</v>
      </c>
      <c r="ID50" s="186">
        <v>2.7038656159999999</v>
      </c>
      <c r="IE50" s="186">
        <v>2.0049638570000003</v>
      </c>
      <c r="IF50" s="186">
        <v>4.0330299410000006</v>
      </c>
      <c r="IG50" s="186">
        <v>1.4705019319999999</v>
      </c>
      <c r="IH50" s="186">
        <v>2.2444666959999999</v>
      </c>
      <c r="II50" s="186">
        <v>4.4900362889999998</v>
      </c>
      <c r="IJ50" s="186">
        <v>5.638468166</v>
      </c>
      <c r="IK50" s="186">
        <v>7.2022718260000005</v>
      </c>
      <c r="IL50" s="186">
        <v>5.0149778630000004</v>
      </c>
      <c r="IM50" s="186">
        <v>5.9193940879999998</v>
      </c>
      <c r="IN50" s="186">
        <v>8.8656078980000004</v>
      </c>
      <c r="IO50" s="186">
        <v>4.9589981730000003</v>
      </c>
      <c r="IP50" s="186">
        <v>11.461184628000002</v>
      </c>
      <c r="IQ50" s="186">
        <v>3.8846130880000005</v>
      </c>
      <c r="IR50" s="186">
        <v>1.9458225689999999</v>
      </c>
      <c r="IS50" s="186">
        <v>2.5967533340000002</v>
      </c>
      <c r="IT50" s="186">
        <v>2.6667584020000001</v>
      </c>
      <c r="IU50" s="186">
        <v>1.807553103</v>
      </c>
      <c r="IV50" s="186">
        <v>3.9114824479999997</v>
      </c>
      <c r="IW50" s="186">
        <v>2.9815557349999997</v>
      </c>
      <c r="IX50" s="186">
        <v>15.717472501</v>
      </c>
      <c r="IY50" s="186">
        <v>1.5524617490000001</v>
      </c>
      <c r="IZ50" s="186">
        <v>6.3208455700000004</v>
      </c>
      <c r="JA50" s="186">
        <v>0.71384452300000001</v>
      </c>
      <c r="JB50" s="186">
        <v>1.09919173</v>
      </c>
      <c r="JC50" s="186">
        <v>3.978452576</v>
      </c>
      <c r="JD50" s="186">
        <v>8.6760293310000023</v>
      </c>
      <c r="JE50" s="186">
        <v>7.0471188739999997</v>
      </c>
      <c r="JF50" s="186">
        <v>0.44917211600000001</v>
      </c>
      <c r="JG50" s="186">
        <v>2.7220439399999998</v>
      </c>
      <c r="JH50" s="186">
        <v>1.5069597689999992</v>
      </c>
      <c r="JI50" s="186">
        <v>3.7601136689999999</v>
      </c>
      <c r="JJ50" s="186">
        <v>1.5608564739999999</v>
      </c>
      <c r="JK50" s="186">
        <v>7.8954474759999975</v>
      </c>
      <c r="JL50" s="186">
        <v>3.6887865110000004</v>
      </c>
      <c r="JM50" s="186">
        <v>0.80869561999999995</v>
      </c>
      <c r="JN50" s="186">
        <v>12.030159800000002</v>
      </c>
      <c r="JO50" s="186">
        <v>3.7746988839999998</v>
      </c>
      <c r="JP50" s="186">
        <v>1.4295418830000002</v>
      </c>
      <c r="JQ50" s="186">
        <v>0.78400483300000001</v>
      </c>
      <c r="JR50" s="180">
        <v>0.7083497190000001</v>
      </c>
      <c r="JS50" s="180">
        <v>1.4506104319999999</v>
      </c>
      <c r="JT50" s="180">
        <v>2.3787694569999998</v>
      </c>
      <c r="JU50" s="180">
        <v>1.810736997</v>
      </c>
      <c r="JV50" s="180"/>
      <c r="JW50" s="180"/>
      <c r="JX50" s="180"/>
      <c r="JY50" s="180"/>
      <c r="JZ50" s="180"/>
      <c r="KA50" s="180"/>
      <c r="KB50" s="180"/>
      <c r="KC50" s="180"/>
    </row>
    <row r="51" spans="1:289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77">
        <v>0</v>
      </c>
      <c r="GY51" s="177">
        <v>0</v>
      </c>
      <c r="GZ51" s="177">
        <v>0</v>
      </c>
      <c r="HA51" s="177">
        <v>0</v>
      </c>
      <c r="HB51" s="177">
        <v>0</v>
      </c>
      <c r="HC51" s="177">
        <v>0</v>
      </c>
      <c r="HD51" s="177">
        <v>0</v>
      </c>
      <c r="HE51" s="177">
        <v>0</v>
      </c>
      <c r="HF51" s="177">
        <v>0</v>
      </c>
      <c r="HG51" s="177">
        <v>0</v>
      </c>
      <c r="HH51" s="177">
        <v>0</v>
      </c>
      <c r="HI51" s="177">
        <v>1.5</v>
      </c>
      <c r="HJ51" s="183">
        <v>0</v>
      </c>
      <c r="HK51" s="183">
        <v>0</v>
      </c>
      <c r="HL51" s="183">
        <v>0</v>
      </c>
      <c r="HM51" s="183">
        <v>0.10678594399999999</v>
      </c>
      <c r="HN51" s="183">
        <v>0</v>
      </c>
      <c r="HO51" s="183">
        <v>0</v>
      </c>
      <c r="HP51" s="183">
        <v>0</v>
      </c>
      <c r="HQ51" s="183">
        <v>0</v>
      </c>
      <c r="HR51" s="183">
        <v>0</v>
      </c>
      <c r="HS51" s="183">
        <v>0</v>
      </c>
      <c r="HT51" s="183">
        <v>0</v>
      </c>
      <c r="HU51" s="183">
        <v>0.24208153699999999</v>
      </c>
      <c r="HV51" s="183">
        <v>0</v>
      </c>
      <c r="HW51" s="183">
        <v>0</v>
      </c>
      <c r="HX51" s="183">
        <v>0</v>
      </c>
      <c r="HY51" s="183">
        <v>0</v>
      </c>
      <c r="HZ51" s="183">
        <v>0</v>
      </c>
      <c r="IA51" s="183">
        <v>0</v>
      </c>
      <c r="IB51" s="183">
        <v>0</v>
      </c>
      <c r="IC51" s="183">
        <v>0</v>
      </c>
      <c r="ID51" s="183">
        <v>0</v>
      </c>
      <c r="IE51" s="183">
        <v>0</v>
      </c>
      <c r="IF51" s="183">
        <v>0</v>
      </c>
      <c r="IG51" s="183">
        <v>7.2999880000000003E-3</v>
      </c>
      <c r="IH51" s="183">
        <v>0</v>
      </c>
      <c r="II51" s="183">
        <v>0</v>
      </c>
      <c r="IJ51" s="183">
        <v>0</v>
      </c>
      <c r="IK51" s="183">
        <v>0</v>
      </c>
      <c r="IL51" s="183">
        <v>0</v>
      </c>
      <c r="IM51" s="183">
        <v>0</v>
      </c>
      <c r="IN51" s="183">
        <v>0</v>
      </c>
      <c r="IO51" s="183">
        <v>0</v>
      </c>
      <c r="IP51" s="183">
        <v>0</v>
      </c>
      <c r="IQ51" s="183">
        <v>0</v>
      </c>
      <c r="IR51" s="183">
        <v>0</v>
      </c>
      <c r="IS51" s="183">
        <v>0</v>
      </c>
      <c r="IT51" s="183">
        <v>0</v>
      </c>
      <c r="IU51" s="183">
        <v>0</v>
      </c>
      <c r="IV51" s="183">
        <v>0</v>
      </c>
      <c r="IW51" s="183">
        <v>0</v>
      </c>
      <c r="IX51" s="183">
        <v>0</v>
      </c>
      <c r="IY51" s="183">
        <v>0</v>
      </c>
      <c r="IZ51" s="183">
        <v>0</v>
      </c>
      <c r="JA51" s="183">
        <v>0</v>
      </c>
      <c r="JB51" s="183">
        <v>0</v>
      </c>
      <c r="JC51" s="183">
        <v>0</v>
      </c>
      <c r="JD51" s="183">
        <v>0</v>
      </c>
      <c r="JE51" s="183">
        <v>0</v>
      </c>
      <c r="JF51" s="183">
        <v>0</v>
      </c>
      <c r="JG51" s="183">
        <v>0</v>
      </c>
      <c r="JH51" s="183">
        <v>0</v>
      </c>
      <c r="JI51" s="183">
        <v>0</v>
      </c>
      <c r="JJ51" s="183">
        <v>0</v>
      </c>
      <c r="JK51" s="183">
        <v>0</v>
      </c>
      <c r="JL51" s="183">
        <v>8.2500000000000004E-3</v>
      </c>
      <c r="JM51" s="183">
        <v>0</v>
      </c>
      <c r="JN51" s="183">
        <v>0</v>
      </c>
      <c r="JO51" s="183">
        <v>0</v>
      </c>
      <c r="JP51" s="183">
        <v>0</v>
      </c>
      <c r="JQ51" s="183">
        <v>0</v>
      </c>
      <c r="JR51" s="177">
        <v>0</v>
      </c>
      <c r="JS51" s="177">
        <v>0</v>
      </c>
      <c r="JT51" s="177">
        <v>0</v>
      </c>
      <c r="JU51" s="177">
        <v>0</v>
      </c>
      <c r="JV51" s="177"/>
      <c r="JW51" s="177"/>
      <c r="JX51" s="177"/>
      <c r="JY51" s="177"/>
      <c r="JZ51" s="177"/>
      <c r="KA51" s="177"/>
      <c r="KB51" s="177"/>
      <c r="KC51" s="177"/>
    </row>
    <row r="52" spans="1:289">
      <c r="A52" s="13" t="s">
        <v>236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77">
        <v>303.85200808399998</v>
      </c>
      <c r="GY52" s="177">
        <v>316.977507092</v>
      </c>
      <c r="GZ52" s="177">
        <v>347.24393796700008</v>
      </c>
      <c r="HA52" s="177">
        <v>355.52949793799996</v>
      </c>
      <c r="HB52" s="177">
        <v>332.33551036400002</v>
      </c>
      <c r="HC52" s="177">
        <v>312.69481249100005</v>
      </c>
      <c r="HD52" s="177">
        <v>302.96812647600007</v>
      </c>
      <c r="HE52" s="177">
        <v>271.29613162100003</v>
      </c>
      <c r="HF52" s="177">
        <v>567.14578546000007</v>
      </c>
      <c r="HG52" s="177">
        <v>346.74792765299998</v>
      </c>
      <c r="HH52" s="177">
        <v>408.20683326100004</v>
      </c>
      <c r="HI52" s="177">
        <v>657.39858822200006</v>
      </c>
      <c r="HJ52" s="183">
        <v>181.341411091</v>
      </c>
      <c r="HK52" s="183">
        <v>385.91738994499997</v>
      </c>
      <c r="HL52" s="183">
        <v>360.85312959999999</v>
      </c>
      <c r="HM52" s="183">
        <v>425.32011278099998</v>
      </c>
      <c r="HN52" s="183">
        <v>379.75827940000005</v>
      </c>
      <c r="HO52" s="183">
        <v>376.16636287099999</v>
      </c>
      <c r="HP52" s="183">
        <v>375.14264947200002</v>
      </c>
      <c r="HQ52" s="183">
        <v>342.94069968500003</v>
      </c>
      <c r="HR52" s="183">
        <v>342.60224107299996</v>
      </c>
      <c r="HS52" s="183">
        <v>410.91083505199998</v>
      </c>
      <c r="HT52" s="183">
        <v>378.648813561</v>
      </c>
      <c r="HU52" s="183">
        <v>758.37827643700007</v>
      </c>
      <c r="HV52" s="183">
        <v>178.75361067000003</v>
      </c>
      <c r="HW52" s="183">
        <v>298.87690530699996</v>
      </c>
      <c r="HX52" s="183">
        <v>365.12289758899999</v>
      </c>
      <c r="HY52" s="183">
        <v>437.28073781899997</v>
      </c>
      <c r="HZ52" s="183">
        <v>394.45075673399998</v>
      </c>
      <c r="IA52" s="183">
        <v>388.234656685</v>
      </c>
      <c r="IB52" s="183">
        <v>412.32575068800008</v>
      </c>
      <c r="IC52" s="183">
        <v>355.64025574700003</v>
      </c>
      <c r="ID52" s="183">
        <v>395.47068978499993</v>
      </c>
      <c r="IE52" s="183">
        <v>429.66036855000004</v>
      </c>
      <c r="IF52" s="183">
        <v>447.28206107400001</v>
      </c>
      <c r="IG52" s="183">
        <v>580.46591177400001</v>
      </c>
      <c r="IH52" s="183">
        <v>299.61482596100001</v>
      </c>
      <c r="II52" s="183">
        <v>371.32845624100003</v>
      </c>
      <c r="IJ52" s="183">
        <v>401.85798513800006</v>
      </c>
      <c r="IK52" s="183">
        <v>479.02433666399997</v>
      </c>
      <c r="IL52" s="183">
        <v>414.80375485600001</v>
      </c>
      <c r="IM52" s="183">
        <v>339.37392405799994</v>
      </c>
      <c r="IN52" s="183">
        <v>402.86263168800008</v>
      </c>
      <c r="IO52" s="183">
        <v>435.02445174700006</v>
      </c>
      <c r="IP52" s="183">
        <v>472.89827794899998</v>
      </c>
      <c r="IQ52" s="183">
        <v>426.3226123</v>
      </c>
      <c r="IR52" s="183">
        <v>417.41348724099993</v>
      </c>
      <c r="IS52" s="183">
        <v>646.90349418000005</v>
      </c>
      <c r="IT52" s="183">
        <v>367.97391044199998</v>
      </c>
      <c r="IU52" s="183">
        <v>358.41498361000004</v>
      </c>
      <c r="IV52" s="183">
        <v>421.251958468</v>
      </c>
      <c r="IW52" s="183">
        <v>467.43634510399994</v>
      </c>
      <c r="IX52" s="183">
        <v>396.51577592399997</v>
      </c>
      <c r="IY52" s="183">
        <v>424.10692420300006</v>
      </c>
      <c r="IZ52" s="183">
        <v>863.97430764299997</v>
      </c>
      <c r="JA52" s="183">
        <v>469.18117385300002</v>
      </c>
      <c r="JB52" s="183">
        <v>516.991459588</v>
      </c>
      <c r="JC52" s="183">
        <v>498.88001611499999</v>
      </c>
      <c r="JD52" s="183">
        <v>520.47214813000005</v>
      </c>
      <c r="JE52" s="183">
        <v>635.92571959400004</v>
      </c>
      <c r="JF52" s="183">
        <v>341.63593219399996</v>
      </c>
      <c r="JG52" s="183">
        <v>414.86851870499993</v>
      </c>
      <c r="JH52" s="183">
        <v>632.70093795999992</v>
      </c>
      <c r="JI52" s="183">
        <v>446.39532824700001</v>
      </c>
      <c r="JJ52" s="183">
        <v>518.03576610499999</v>
      </c>
      <c r="JK52" s="183">
        <v>570.239827171</v>
      </c>
      <c r="JL52" s="183">
        <v>626.61038592699992</v>
      </c>
      <c r="JM52" s="183">
        <v>522.84589198100002</v>
      </c>
      <c r="JN52" s="183">
        <v>400.04842129100007</v>
      </c>
      <c r="JO52" s="183">
        <v>590.25969588999999</v>
      </c>
      <c r="JP52" s="183">
        <v>520.93741029099999</v>
      </c>
      <c r="JQ52" s="183">
        <v>635.69738525100001</v>
      </c>
      <c r="JR52" s="177">
        <v>529.64589709500001</v>
      </c>
      <c r="JS52" s="177">
        <v>441.36745580699994</v>
      </c>
      <c r="JT52" s="177">
        <v>551.31970509799999</v>
      </c>
      <c r="JU52" s="177">
        <v>556.78384750200007</v>
      </c>
      <c r="JV52" s="177"/>
      <c r="JW52" s="177"/>
      <c r="JX52" s="177"/>
      <c r="JY52" s="177"/>
      <c r="JZ52" s="177"/>
      <c r="KA52" s="177"/>
      <c r="KB52" s="177"/>
      <c r="KC52" s="177"/>
    </row>
    <row r="53" spans="1:289" s="27" customFormat="1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80">
        <v>190.28405762299997</v>
      </c>
      <c r="GY53" s="180">
        <v>236.825137595</v>
      </c>
      <c r="GZ53" s="180">
        <v>257.98765522200006</v>
      </c>
      <c r="HA53" s="180">
        <v>245.48238980199997</v>
      </c>
      <c r="HB53" s="180">
        <v>287.24945634300002</v>
      </c>
      <c r="HC53" s="180">
        <v>260.59406391700003</v>
      </c>
      <c r="HD53" s="180">
        <v>243.82386563900005</v>
      </c>
      <c r="HE53" s="180">
        <v>225.81579320600002</v>
      </c>
      <c r="HF53" s="180">
        <v>446.022141514</v>
      </c>
      <c r="HG53" s="180">
        <v>286.38313121799996</v>
      </c>
      <c r="HH53" s="180">
        <v>328.60897375600001</v>
      </c>
      <c r="HI53" s="180">
        <v>434.63644425800004</v>
      </c>
      <c r="HJ53" s="186">
        <v>180.843473754</v>
      </c>
      <c r="HK53" s="186">
        <v>237.661585027</v>
      </c>
      <c r="HL53" s="186">
        <v>266.45828618000002</v>
      </c>
      <c r="HM53" s="186">
        <v>264.07780742400001</v>
      </c>
      <c r="HN53" s="186">
        <v>281.40344815100002</v>
      </c>
      <c r="HO53" s="186">
        <v>294.91593565599999</v>
      </c>
      <c r="HP53" s="186">
        <v>283.89934567699999</v>
      </c>
      <c r="HQ53" s="186">
        <v>263.449292662</v>
      </c>
      <c r="HR53" s="186">
        <v>269.56685088899997</v>
      </c>
      <c r="HS53" s="186">
        <v>281.856193018</v>
      </c>
      <c r="HT53" s="186">
        <v>267.917039461</v>
      </c>
      <c r="HU53" s="186">
        <v>489.81014202100005</v>
      </c>
      <c r="HV53" s="186">
        <v>175.00471826200004</v>
      </c>
      <c r="HW53" s="186">
        <v>225.46952313999998</v>
      </c>
      <c r="HX53" s="186">
        <v>279.27905410800003</v>
      </c>
      <c r="HY53" s="186">
        <v>273.92907905299995</v>
      </c>
      <c r="HZ53" s="186">
        <v>283.17093949899999</v>
      </c>
      <c r="IA53" s="186">
        <v>256.19563665800001</v>
      </c>
      <c r="IB53" s="186">
        <v>293.65308302100004</v>
      </c>
      <c r="IC53" s="186">
        <v>264.17495083300003</v>
      </c>
      <c r="ID53" s="186">
        <v>283.58415146399994</v>
      </c>
      <c r="IE53" s="186">
        <v>248.50498493600003</v>
      </c>
      <c r="IF53" s="186">
        <v>284.76021459600003</v>
      </c>
      <c r="IG53" s="186">
        <v>433.861578614</v>
      </c>
      <c r="IH53" s="186">
        <v>202.96262200300001</v>
      </c>
      <c r="II53" s="186">
        <v>272.46587209600006</v>
      </c>
      <c r="IJ53" s="186">
        <v>302.55868385800005</v>
      </c>
      <c r="IK53" s="186">
        <v>324.99023718399997</v>
      </c>
      <c r="IL53" s="186">
        <v>290.82408961499999</v>
      </c>
      <c r="IM53" s="186">
        <v>233.73494453099997</v>
      </c>
      <c r="IN53" s="186">
        <v>268.02734554200003</v>
      </c>
      <c r="IO53" s="186">
        <v>293.55282689500007</v>
      </c>
      <c r="IP53" s="186">
        <v>318.86231609399994</v>
      </c>
      <c r="IQ53" s="186">
        <v>302.00473181899997</v>
      </c>
      <c r="IR53" s="186">
        <v>292.66930648999994</v>
      </c>
      <c r="IS53" s="186">
        <v>451.91310737500004</v>
      </c>
      <c r="IT53" s="186">
        <v>240.46888030199997</v>
      </c>
      <c r="IU53" s="186">
        <v>261.28286626300002</v>
      </c>
      <c r="IV53" s="186">
        <v>309.09872900900001</v>
      </c>
      <c r="IW53" s="186">
        <v>324.89001471599994</v>
      </c>
      <c r="IX53" s="186">
        <v>299.83299377099996</v>
      </c>
      <c r="IY53" s="186">
        <v>290.89957685900004</v>
      </c>
      <c r="IZ53" s="186">
        <v>418.64382420099997</v>
      </c>
      <c r="JA53" s="186">
        <v>336.096041415</v>
      </c>
      <c r="JB53" s="186">
        <v>348.22216657600001</v>
      </c>
      <c r="JC53" s="186">
        <v>350.89598977899999</v>
      </c>
      <c r="JD53" s="186">
        <v>324.85858336400003</v>
      </c>
      <c r="JE53" s="186">
        <v>455.57638319900002</v>
      </c>
      <c r="JF53" s="186">
        <v>231.00867597699997</v>
      </c>
      <c r="JG53" s="186">
        <v>297.45527364799995</v>
      </c>
      <c r="JH53" s="186">
        <v>416.22886815399994</v>
      </c>
      <c r="JI53" s="186">
        <v>308.01999724699999</v>
      </c>
      <c r="JJ53" s="186">
        <v>414.94339007399998</v>
      </c>
      <c r="JK53" s="186">
        <v>429.63082965700005</v>
      </c>
      <c r="JL53" s="186">
        <v>488.28331154499995</v>
      </c>
      <c r="JM53" s="186">
        <v>406.81556712200006</v>
      </c>
      <c r="JN53" s="186">
        <v>282.17601720100004</v>
      </c>
      <c r="JO53" s="186">
        <v>475.38495242699997</v>
      </c>
      <c r="JP53" s="186">
        <v>368.58693572999999</v>
      </c>
      <c r="JQ53" s="186">
        <v>530.64575128399997</v>
      </c>
      <c r="JR53" s="180">
        <v>409.15326358499999</v>
      </c>
      <c r="JS53" s="180">
        <v>362.81949112999996</v>
      </c>
      <c r="JT53" s="180">
        <v>432.94386663900002</v>
      </c>
      <c r="JU53" s="180">
        <v>404.86131174100007</v>
      </c>
      <c r="JV53" s="180"/>
      <c r="JW53" s="180"/>
      <c r="JX53" s="180"/>
      <c r="JY53" s="180"/>
      <c r="JZ53" s="180"/>
      <c r="KA53" s="180"/>
      <c r="KB53" s="180"/>
      <c r="KC53" s="180"/>
    </row>
    <row r="54" spans="1:289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77">
        <v>113.567950461</v>
      </c>
      <c r="GY54" s="177">
        <v>80.152369496999995</v>
      </c>
      <c r="GZ54" s="177">
        <v>89.256282745000007</v>
      </c>
      <c r="HA54" s="177">
        <v>110.04710813600001</v>
      </c>
      <c r="HB54" s="177">
        <v>45.086054021000002</v>
      </c>
      <c r="HC54" s="177">
        <v>52.100748574000001</v>
      </c>
      <c r="HD54" s="177">
        <v>59.144260837000004</v>
      </c>
      <c r="HE54" s="177">
        <v>45.480338414999999</v>
      </c>
      <c r="HF54" s="177">
        <v>121.12364394600002</v>
      </c>
      <c r="HG54" s="177">
        <v>60.364796435000002</v>
      </c>
      <c r="HH54" s="177">
        <v>79.597859505000002</v>
      </c>
      <c r="HI54" s="177">
        <v>222.76214396400002</v>
      </c>
      <c r="HJ54" s="183">
        <v>0.49793733700000004</v>
      </c>
      <c r="HK54" s="183">
        <v>148.255804918</v>
      </c>
      <c r="HL54" s="183">
        <v>94.394843419999987</v>
      </c>
      <c r="HM54" s="183">
        <v>161.24230535699996</v>
      </c>
      <c r="HN54" s="183">
        <v>98.354831249000014</v>
      </c>
      <c r="HO54" s="183">
        <v>81.250427215000002</v>
      </c>
      <c r="HP54" s="183">
        <v>91.243303795000003</v>
      </c>
      <c r="HQ54" s="183">
        <v>79.491407023000008</v>
      </c>
      <c r="HR54" s="183">
        <v>73.035390184000008</v>
      </c>
      <c r="HS54" s="183">
        <v>129.05464203399998</v>
      </c>
      <c r="HT54" s="183">
        <v>110.73177410000001</v>
      </c>
      <c r="HU54" s="183">
        <v>268.56813441599996</v>
      </c>
      <c r="HV54" s="183">
        <v>3.7488924080000001</v>
      </c>
      <c r="HW54" s="183">
        <v>73.407382166999994</v>
      </c>
      <c r="HX54" s="183">
        <v>85.843843480999993</v>
      </c>
      <c r="HY54" s="183">
        <v>163.35165876600001</v>
      </c>
      <c r="HZ54" s="183">
        <v>111.279817235</v>
      </c>
      <c r="IA54" s="183">
        <v>132.03902002700002</v>
      </c>
      <c r="IB54" s="183">
        <v>118.67266766700001</v>
      </c>
      <c r="IC54" s="183">
        <v>91.465304913999987</v>
      </c>
      <c r="ID54" s="183">
        <v>111.886538321</v>
      </c>
      <c r="IE54" s="183">
        <v>181.15538361399999</v>
      </c>
      <c r="IF54" s="183">
        <v>162.52184647800001</v>
      </c>
      <c r="IG54" s="183">
        <v>146.60433316000001</v>
      </c>
      <c r="IH54" s="183">
        <v>96.652203958000001</v>
      </c>
      <c r="II54" s="183">
        <v>98.862584145</v>
      </c>
      <c r="IJ54" s="183">
        <v>99.299301279999995</v>
      </c>
      <c r="IK54" s="183">
        <v>154.03409948000001</v>
      </c>
      <c r="IL54" s="183">
        <v>123.97966524100001</v>
      </c>
      <c r="IM54" s="183">
        <v>105.63897952699999</v>
      </c>
      <c r="IN54" s="183">
        <v>134.83528614600002</v>
      </c>
      <c r="IO54" s="183">
        <v>141.47162485200002</v>
      </c>
      <c r="IP54" s="183">
        <v>154.03596185500001</v>
      </c>
      <c r="IQ54" s="183">
        <v>124.31788048100002</v>
      </c>
      <c r="IR54" s="183">
        <v>124.744180751</v>
      </c>
      <c r="IS54" s="183">
        <v>194.99038680499999</v>
      </c>
      <c r="IT54" s="183">
        <v>127.50503014</v>
      </c>
      <c r="IU54" s="183">
        <v>97.132117346999991</v>
      </c>
      <c r="IV54" s="183">
        <v>112.15322945899999</v>
      </c>
      <c r="IW54" s="183">
        <v>142.546330388</v>
      </c>
      <c r="IX54" s="183">
        <v>96.682782152999991</v>
      </c>
      <c r="IY54" s="183">
        <v>133.207347344</v>
      </c>
      <c r="IZ54" s="183">
        <v>445.330483442</v>
      </c>
      <c r="JA54" s="183">
        <v>133.08513243799999</v>
      </c>
      <c r="JB54" s="183">
        <v>168.76929301199999</v>
      </c>
      <c r="JC54" s="183">
        <v>147.984026336</v>
      </c>
      <c r="JD54" s="183">
        <v>195.613564766</v>
      </c>
      <c r="JE54" s="183">
        <v>180.34933639499999</v>
      </c>
      <c r="JF54" s="183">
        <v>110.62725621699998</v>
      </c>
      <c r="JG54" s="183">
        <v>117.41324505700001</v>
      </c>
      <c r="JH54" s="183">
        <v>216.47206980600001</v>
      </c>
      <c r="JI54" s="183">
        <v>138.37533100000002</v>
      </c>
      <c r="JJ54" s="183">
        <v>103.09237603099999</v>
      </c>
      <c r="JK54" s="183">
        <v>140.60899751399998</v>
      </c>
      <c r="JL54" s="183">
        <v>138.32707438200003</v>
      </c>
      <c r="JM54" s="183">
        <v>116.030324859</v>
      </c>
      <c r="JN54" s="183">
        <v>117.87240409</v>
      </c>
      <c r="JO54" s="183">
        <v>114.874743463</v>
      </c>
      <c r="JP54" s="183">
        <v>152.350474561</v>
      </c>
      <c r="JQ54" s="183">
        <v>105.051633967</v>
      </c>
      <c r="JR54" s="177">
        <v>120.49263351</v>
      </c>
      <c r="JS54" s="177">
        <v>78.54796467700001</v>
      </c>
      <c r="JT54" s="177">
        <v>118.37583845900001</v>
      </c>
      <c r="JU54" s="177">
        <v>151.92253576100001</v>
      </c>
      <c r="JV54" s="177"/>
      <c r="JW54" s="177"/>
      <c r="JX54" s="177"/>
      <c r="JY54" s="177"/>
      <c r="JZ54" s="177"/>
      <c r="KA54" s="177"/>
      <c r="KB54" s="177"/>
      <c r="KC54" s="177"/>
    </row>
    <row r="55" spans="1:289" s="27" customFormat="1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80">
        <v>497.644703252</v>
      </c>
      <c r="GY55" s="180">
        <v>461.07844755899998</v>
      </c>
      <c r="GZ55" s="180">
        <v>503.29528442100002</v>
      </c>
      <c r="HA55" s="180">
        <v>1229.9007744839998</v>
      </c>
      <c r="HB55" s="180">
        <v>669.81188811800007</v>
      </c>
      <c r="HC55" s="180">
        <v>778.32101483199995</v>
      </c>
      <c r="HD55" s="180">
        <v>552.08463956699995</v>
      </c>
      <c r="HE55" s="180">
        <v>978.107000019</v>
      </c>
      <c r="HF55" s="180">
        <v>1032.2170839519999</v>
      </c>
      <c r="HG55" s="180">
        <v>527.0618680020001</v>
      </c>
      <c r="HH55" s="180">
        <v>541.98395199300001</v>
      </c>
      <c r="HI55" s="180">
        <v>1311.4852857549999</v>
      </c>
      <c r="HJ55" s="186">
        <v>501.03440889699999</v>
      </c>
      <c r="HK55" s="186">
        <v>479.136658614</v>
      </c>
      <c r="HL55" s="186">
        <v>541.91046815699997</v>
      </c>
      <c r="HM55" s="186">
        <v>490.02347988900004</v>
      </c>
      <c r="HN55" s="186">
        <v>545.66746018000003</v>
      </c>
      <c r="HO55" s="186">
        <v>488.26043384400003</v>
      </c>
      <c r="HP55" s="186">
        <v>553.11653568999998</v>
      </c>
      <c r="HQ55" s="186">
        <v>481.67302708700004</v>
      </c>
      <c r="HR55" s="186">
        <v>545.89265405800006</v>
      </c>
      <c r="HS55" s="186">
        <v>469.25483080600003</v>
      </c>
      <c r="HT55" s="186">
        <v>515.93060813800003</v>
      </c>
      <c r="HU55" s="186">
        <v>883.77359831199999</v>
      </c>
      <c r="HV55" s="186">
        <v>558.01460446999999</v>
      </c>
      <c r="HW55" s="186">
        <v>547.137139488</v>
      </c>
      <c r="HX55" s="186">
        <v>668.74631575399997</v>
      </c>
      <c r="HY55" s="186">
        <v>546.71720772499998</v>
      </c>
      <c r="HZ55" s="186">
        <v>599.58814249299996</v>
      </c>
      <c r="IA55" s="186">
        <v>597.26568690900001</v>
      </c>
      <c r="IB55" s="186">
        <v>630.49724762400001</v>
      </c>
      <c r="IC55" s="186">
        <v>635.25651790899997</v>
      </c>
      <c r="ID55" s="186">
        <v>730.64940378999995</v>
      </c>
      <c r="IE55" s="186">
        <v>592.29412067200008</v>
      </c>
      <c r="IF55" s="186">
        <v>724.31812427500006</v>
      </c>
      <c r="IG55" s="186">
        <v>918.96266928399996</v>
      </c>
      <c r="IH55" s="186">
        <v>610.447964361</v>
      </c>
      <c r="II55" s="186">
        <v>739.55053188700003</v>
      </c>
      <c r="IJ55" s="186">
        <v>758.81322253100006</v>
      </c>
      <c r="IK55" s="186">
        <v>758.67116838799984</v>
      </c>
      <c r="IL55" s="186">
        <v>677.11840093300009</v>
      </c>
      <c r="IM55" s="186">
        <v>755.66983923800001</v>
      </c>
      <c r="IN55" s="186">
        <v>726.43484904700006</v>
      </c>
      <c r="IO55" s="186">
        <v>763.33991503600009</v>
      </c>
      <c r="IP55" s="186">
        <v>694.19669639600011</v>
      </c>
      <c r="IQ55" s="186">
        <v>782.76541107599985</v>
      </c>
      <c r="IR55" s="186">
        <v>692.1194494990001</v>
      </c>
      <c r="IS55" s="186">
        <v>1202.660037652</v>
      </c>
      <c r="IT55" s="186">
        <v>681.90167386099995</v>
      </c>
      <c r="IU55" s="186">
        <v>754.40971622400002</v>
      </c>
      <c r="IV55" s="186">
        <v>757.09387550499991</v>
      </c>
      <c r="IW55" s="186">
        <v>750.09373792200006</v>
      </c>
      <c r="IX55" s="186">
        <v>740.19488153200007</v>
      </c>
      <c r="IY55" s="186">
        <v>744.65206402299998</v>
      </c>
      <c r="IZ55" s="186">
        <v>749.37541258599992</v>
      </c>
      <c r="JA55" s="186">
        <v>743.09611486999995</v>
      </c>
      <c r="JB55" s="186">
        <v>764.41963660299996</v>
      </c>
      <c r="JC55" s="186">
        <v>798.26868409099995</v>
      </c>
      <c r="JD55" s="186">
        <v>849.23801163199994</v>
      </c>
      <c r="JE55" s="186">
        <v>1275.4656262830001</v>
      </c>
      <c r="JF55" s="186">
        <v>818.75361103</v>
      </c>
      <c r="JG55" s="186">
        <v>862.11454858799993</v>
      </c>
      <c r="JH55" s="186">
        <v>814.87698024500003</v>
      </c>
      <c r="JI55" s="186">
        <v>859.83719743500001</v>
      </c>
      <c r="JJ55" s="186">
        <v>811.09264370800008</v>
      </c>
      <c r="JK55" s="186">
        <v>855.28332530799992</v>
      </c>
      <c r="JL55" s="186">
        <v>958.10205303199996</v>
      </c>
      <c r="JM55" s="186">
        <v>888.37178009399986</v>
      </c>
      <c r="JN55" s="186">
        <v>888.30987736700001</v>
      </c>
      <c r="JO55" s="186">
        <v>910.75635309900008</v>
      </c>
      <c r="JP55" s="186">
        <v>932.16964102100007</v>
      </c>
      <c r="JQ55" s="186">
        <v>1423.783847531</v>
      </c>
      <c r="JR55" s="180">
        <v>930.92449418600006</v>
      </c>
      <c r="JS55" s="180">
        <v>984.76654522299998</v>
      </c>
      <c r="JT55" s="180">
        <v>980.20582827800013</v>
      </c>
      <c r="JU55" s="180">
        <v>996.79226698499997</v>
      </c>
      <c r="JV55" s="180"/>
      <c r="JW55" s="180"/>
      <c r="JX55" s="180"/>
      <c r="JY55" s="180"/>
      <c r="JZ55" s="180"/>
      <c r="KA55" s="180"/>
      <c r="KB55" s="180"/>
      <c r="KC55" s="180"/>
    </row>
    <row r="56" spans="1:289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77">
        <v>262.32104478499997</v>
      </c>
      <c r="GY56" s="177">
        <v>285.17527377499999</v>
      </c>
      <c r="GZ56" s="177">
        <v>273.63009894400005</v>
      </c>
      <c r="HA56" s="177">
        <v>281.73489987100004</v>
      </c>
      <c r="HB56" s="177">
        <v>278.83563601900005</v>
      </c>
      <c r="HC56" s="177">
        <v>286.08662753999999</v>
      </c>
      <c r="HD56" s="177">
        <v>288.82947146900005</v>
      </c>
      <c r="HE56" s="177">
        <v>293.68029157500001</v>
      </c>
      <c r="HF56" s="177">
        <v>288.111464754</v>
      </c>
      <c r="HG56" s="177">
        <v>298.27328750000004</v>
      </c>
      <c r="HH56" s="177">
        <v>293.29591282000001</v>
      </c>
      <c r="HI56" s="177">
        <v>295.55849977100002</v>
      </c>
      <c r="HJ56" s="183">
        <v>286.082180365</v>
      </c>
      <c r="HK56" s="183">
        <v>292.79059751400001</v>
      </c>
      <c r="HL56" s="183">
        <v>303.45636434100004</v>
      </c>
      <c r="HM56" s="183">
        <v>296.16602255600003</v>
      </c>
      <c r="HN56" s="183">
        <v>300.52011501700002</v>
      </c>
      <c r="HO56" s="183">
        <v>294.848576428</v>
      </c>
      <c r="HP56" s="183">
        <v>298.26176945399999</v>
      </c>
      <c r="HQ56" s="183">
        <v>301.71719897000003</v>
      </c>
      <c r="HR56" s="183">
        <v>302.792174381</v>
      </c>
      <c r="HS56" s="183">
        <v>299.64305744300003</v>
      </c>
      <c r="HT56" s="183">
        <v>310.73532037400003</v>
      </c>
      <c r="HU56" s="183">
        <v>310.72400394800002</v>
      </c>
      <c r="HV56" s="183">
        <v>312.32300265599997</v>
      </c>
      <c r="HW56" s="183">
        <v>331.42198351800005</v>
      </c>
      <c r="HX56" s="183">
        <v>334.05569344399998</v>
      </c>
      <c r="HY56" s="183">
        <v>335.54895570399998</v>
      </c>
      <c r="HZ56" s="183">
        <v>340.56868284500001</v>
      </c>
      <c r="IA56" s="183">
        <v>341.02945903299997</v>
      </c>
      <c r="IB56" s="183">
        <v>344.66857101300002</v>
      </c>
      <c r="IC56" s="183">
        <v>359.303275085</v>
      </c>
      <c r="ID56" s="183">
        <v>346.64644049999998</v>
      </c>
      <c r="IE56" s="183">
        <v>348.20600613600004</v>
      </c>
      <c r="IF56" s="183">
        <v>351.10722996100003</v>
      </c>
      <c r="IG56" s="183">
        <v>357.69012692800004</v>
      </c>
      <c r="IH56" s="183">
        <v>361.184453249</v>
      </c>
      <c r="II56" s="183">
        <v>392.58435272100002</v>
      </c>
      <c r="IJ56" s="183">
        <v>393.12575886500002</v>
      </c>
      <c r="IK56" s="183">
        <v>399.79406151699999</v>
      </c>
      <c r="IL56" s="183">
        <v>394.38746515400004</v>
      </c>
      <c r="IM56" s="183">
        <v>391.48082533199999</v>
      </c>
      <c r="IN56" s="183">
        <v>399.55089403199997</v>
      </c>
      <c r="IO56" s="183">
        <v>403.20626392700001</v>
      </c>
      <c r="IP56" s="183">
        <v>403.60310564700001</v>
      </c>
      <c r="IQ56" s="183">
        <v>406.50256355199997</v>
      </c>
      <c r="IR56" s="183">
        <v>405.29356861299999</v>
      </c>
      <c r="IS56" s="183">
        <v>410.327731449</v>
      </c>
      <c r="IT56" s="183">
        <v>401.50162616199998</v>
      </c>
      <c r="IU56" s="183">
        <v>449.94974522799998</v>
      </c>
      <c r="IV56" s="183">
        <v>438.43787432799996</v>
      </c>
      <c r="IW56" s="183">
        <v>447.49202055200004</v>
      </c>
      <c r="IX56" s="183">
        <v>431.94042629299997</v>
      </c>
      <c r="IY56" s="183">
        <v>426.96554845999998</v>
      </c>
      <c r="IZ56" s="183">
        <v>445.96629593199998</v>
      </c>
      <c r="JA56" s="183">
        <v>449.09443202099993</v>
      </c>
      <c r="JB56" s="183">
        <v>451.13063009699999</v>
      </c>
      <c r="JC56" s="183">
        <v>456.52747720900004</v>
      </c>
      <c r="JD56" s="183">
        <v>458.93183774900001</v>
      </c>
      <c r="JE56" s="183">
        <v>460.77501866100005</v>
      </c>
      <c r="JF56" s="183">
        <v>451.85031147100005</v>
      </c>
      <c r="JG56" s="183">
        <v>499.81483557799993</v>
      </c>
      <c r="JH56" s="183">
        <v>468.63518218099995</v>
      </c>
      <c r="JI56" s="183">
        <v>495.79143855900003</v>
      </c>
      <c r="JJ56" s="183">
        <v>476.57241809300007</v>
      </c>
      <c r="JK56" s="183">
        <v>480.09560631099998</v>
      </c>
      <c r="JL56" s="183">
        <v>492.19137286799997</v>
      </c>
      <c r="JM56" s="183">
        <v>495.15568513399995</v>
      </c>
      <c r="JN56" s="183">
        <v>497.13778242199999</v>
      </c>
      <c r="JO56" s="183">
        <v>502.58546734200002</v>
      </c>
      <c r="JP56" s="183">
        <v>504.69597241899999</v>
      </c>
      <c r="JQ56" s="183">
        <v>509.26935149599996</v>
      </c>
      <c r="JR56" s="177">
        <v>500.20912359900007</v>
      </c>
      <c r="JS56" s="177">
        <v>533.73976499699995</v>
      </c>
      <c r="JT56" s="177">
        <v>512.99925194700006</v>
      </c>
      <c r="JU56" s="177">
        <v>532.98139507199994</v>
      </c>
      <c r="JV56" s="177"/>
      <c r="JW56" s="177"/>
      <c r="JX56" s="177"/>
      <c r="JY56" s="177"/>
      <c r="JZ56" s="177"/>
      <c r="KA56" s="177"/>
      <c r="KB56" s="177"/>
      <c r="KC56" s="177"/>
    </row>
    <row r="57" spans="1:289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77">
        <v>214.613616073</v>
      </c>
      <c r="GY57" s="177">
        <v>145.20234210999999</v>
      </c>
      <c r="GZ57" s="177">
        <v>199.14616286099999</v>
      </c>
      <c r="HA57" s="177">
        <v>911.55902036499992</v>
      </c>
      <c r="HB57" s="177">
        <v>372.93146080300005</v>
      </c>
      <c r="HC57" s="177">
        <v>468.82750163700001</v>
      </c>
      <c r="HD57" s="177">
        <v>243.53976627599997</v>
      </c>
      <c r="HE57" s="177">
        <v>661.94324133999999</v>
      </c>
      <c r="HF57" s="177">
        <v>724.19606864399998</v>
      </c>
      <c r="HG57" s="177">
        <v>206.66281221100002</v>
      </c>
      <c r="HH57" s="177">
        <v>228.83386247200002</v>
      </c>
      <c r="HI57" s="177">
        <v>993.76753768499998</v>
      </c>
      <c r="HJ57" s="183">
        <v>195.75128152600001</v>
      </c>
      <c r="HK57" s="183">
        <v>160.87615720700001</v>
      </c>
      <c r="HL57" s="183">
        <v>208.80188889299998</v>
      </c>
      <c r="HM57" s="183">
        <v>160.52663006899999</v>
      </c>
      <c r="HN57" s="183">
        <v>223.67378062899999</v>
      </c>
      <c r="HO57" s="183">
        <v>170.619080368</v>
      </c>
      <c r="HP57" s="183">
        <v>231.51635789699998</v>
      </c>
      <c r="HQ57" s="183">
        <v>157.328460888</v>
      </c>
      <c r="HR57" s="183">
        <v>222.46480175899998</v>
      </c>
      <c r="HS57" s="183">
        <v>148.82781401499997</v>
      </c>
      <c r="HT57" s="183">
        <v>180.45374373600001</v>
      </c>
      <c r="HU57" s="183">
        <v>546.541921366</v>
      </c>
      <c r="HV57" s="183">
        <v>222.61625670500001</v>
      </c>
      <c r="HW57" s="183">
        <v>163.65733162399999</v>
      </c>
      <c r="HX57" s="183">
        <v>234.34988693299999</v>
      </c>
      <c r="HY57" s="183">
        <v>167.02365900799998</v>
      </c>
      <c r="HZ57" s="183">
        <v>199.73179212400001</v>
      </c>
      <c r="IA57" s="183">
        <v>210.92575491099998</v>
      </c>
      <c r="IB57" s="183">
        <v>240.87436968599999</v>
      </c>
      <c r="IC57" s="183">
        <v>180.22229683</v>
      </c>
      <c r="ID57" s="183">
        <v>239.91005514900002</v>
      </c>
      <c r="IE57" s="183">
        <v>180.33913218799998</v>
      </c>
      <c r="IF57" s="183">
        <v>311.726232616</v>
      </c>
      <c r="IG57" s="183">
        <v>495.84512603299999</v>
      </c>
      <c r="IH57" s="183">
        <v>217.69475839900002</v>
      </c>
      <c r="II57" s="183">
        <v>280.33010949100003</v>
      </c>
      <c r="IJ57" s="183">
        <v>198.994553086</v>
      </c>
      <c r="IK57" s="183">
        <v>286.04875783299997</v>
      </c>
      <c r="IL57" s="183">
        <v>209.276399849</v>
      </c>
      <c r="IM57" s="183">
        <v>273.47520688599997</v>
      </c>
      <c r="IN57" s="183">
        <v>215.64821542999999</v>
      </c>
      <c r="IO57" s="183">
        <v>302.51916913700001</v>
      </c>
      <c r="IP57" s="183">
        <v>223.00429313200002</v>
      </c>
      <c r="IQ57" s="183">
        <v>297.33299452199998</v>
      </c>
      <c r="IR57" s="183">
        <v>259.51501582000003</v>
      </c>
      <c r="IS57" s="183">
        <v>700.44782445099997</v>
      </c>
      <c r="IT57" s="183">
        <v>260.599814525</v>
      </c>
      <c r="IU57" s="183">
        <v>269.79145231100006</v>
      </c>
      <c r="IV57" s="183">
        <v>279.85136358</v>
      </c>
      <c r="IW57" s="183">
        <v>275.81109014899999</v>
      </c>
      <c r="IX57" s="183">
        <v>281.50389901900002</v>
      </c>
      <c r="IY57" s="183">
        <v>293.55045695999996</v>
      </c>
      <c r="IZ57" s="183">
        <v>277.41823741799999</v>
      </c>
      <c r="JA57" s="183">
        <v>270.03846093800001</v>
      </c>
      <c r="JB57" s="183">
        <v>288.84409488699998</v>
      </c>
      <c r="JC57" s="183">
        <v>316.39361742</v>
      </c>
      <c r="JD57" s="183">
        <v>364.50758964200003</v>
      </c>
      <c r="JE57" s="183">
        <v>756.3602945570002</v>
      </c>
      <c r="JF57" s="183">
        <v>341.56147342100002</v>
      </c>
      <c r="JG57" s="183">
        <v>329.840290665</v>
      </c>
      <c r="JH57" s="183">
        <v>308.64348981000001</v>
      </c>
      <c r="JI57" s="183">
        <v>331.17007284100004</v>
      </c>
      <c r="JJ57" s="183">
        <v>305.642720086</v>
      </c>
      <c r="JK57" s="183">
        <v>348.01900155099997</v>
      </c>
      <c r="JL57" s="183">
        <v>436.11450146800001</v>
      </c>
      <c r="JM57" s="183">
        <v>366.78564936099997</v>
      </c>
      <c r="JN57" s="183">
        <v>365.97960659400002</v>
      </c>
      <c r="JO57" s="183">
        <v>381.876303135</v>
      </c>
      <c r="JP57" s="183">
        <v>400.765398737</v>
      </c>
      <c r="JQ57" s="183">
        <v>857.41325386599999</v>
      </c>
      <c r="JR57" s="177">
        <v>407.13821239999999</v>
      </c>
      <c r="JS57" s="177">
        <v>414.27148778399999</v>
      </c>
      <c r="JT57" s="177">
        <v>421.26547775099999</v>
      </c>
      <c r="JU57" s="177">
        <v>429.49179847699997</v>
      </c>
      <c r="JV57" s="177"/>
      <c r="JW57" s="177"/>
      <c r="JX57" s="177"/>
      <c r="JY57" s="177"/>
      <c r="JZ57" s="177"/>
      <c r="KA57" s="177"/>
      <c r="KB57" s="177"/>
      <c r="KC57" s="177"/>
    </row>
    <row r="58" spans="1:289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77">
        <v>20.710042394000002</v>
      </c>
      <c r="GY58" s="177">
        <v>30.700831674000003</v>
      </c>
      <c r="GZ58" s="177">
        <v>30.519022615999997</v>
      </c>
      <c r="HA58" s="177">
        <v>36.606854247999998</v>
      </c>
      <c r="HB58" s="177">
        <v>18.044791296</v>
      </c>
      <c r="HC58" s="177">
        <v>23.406885655000004</v>
      </c>
      <c r="HD58" s="177">
        <v>19.715401822</v>
      </c>
      <c r="HE58" s="177">
        <v>22.483467103999999</v>
      </c>
      <c r="HF58" s="177">
        <v>19.909550554000003</v>
      </c>
      <c r="HG58" s="177">
        <v>22.125768291</v>
      </c>
      <c r="HH58" s="177">
        <v>19.854176701</v>
      </c>
      <c r="HI58" s="177">
        <v>22.159248299000019</v>
      </c>
      <c r="HJ58" s="183">
        <v>19.200947006</v>
      </c>
      <c r="HK58" s="183">
        <v>25.469903892999998</v>
      </c>
      <c r="HL58" s="183">
        <v>29.652214922999999</v>
      </c>
      <c r="HM58" s="183">
        <v>33.330827264</v>
      </c>
      <c r="HN58" s="183">
        <v>21.473564534000001</v>
      </c>
      <c r="HO58" s="183">
        <v>22.792777048000005</v>
      </c>
      <c r="HP58" s="183">
        <v>23.338408339000001</v>
      </c>
      <c r="HQ58" s="183">
        <v>22.627367229000001</v>
      </c>
      <c r="HR58" s="183">
        <v>20.635677918000003</v>
      </c>
      <c r="HS58" s="183">
        <v>20.783959348</v>
      </c>
      <c r="HT58" s="183">
        <v>24.741544028</v>
      </c>
      <c r="HU58" s="183">
        <v>26.507672998</v>
      </c>
      <c r="HV58" s="183">
        <v>23.075345109000001</v>
      </c>
      <c r="HW58" s="183">
        <v>52.057824346000004</v>
      </c>
      <c r="HX58" s="183">
        <v>100.340735377</v>
      </c>
      <c r="HY58" s="183">
        <v>44.144593012999998</v>
      </c>
      <c r="HZ58" s="183">
        <v>59.287667524000007</v>
      </c>
      <c r="IA58" s="183">
        <v>45.31047296500001</v>
      </c>
      <c r="IB58" s="183">
        <v>44.954306925000004</v>
      </c>
      <c r="IC58" s="183">
        <v>95.73094599400001</v>
      </c>
      <c r="ID58" s="183">
        <v>144.09290814099998</v>
      </c>
      <c r="IE58" s="183">
        <v>63.748982348000006</v>
      </c>
      <c r="IF58" s="183">
        <v>61.484661697999996</v>
      </c>
      <c r="IG58" s="183">
        <v>65.427416323000003</v>
      </c>
      <c r="IH58" s="183">
        <v>31.568752713000006</v>
      </c>
      <c r="II58" s="183">
        <v>66.636069675000002</v>
      </c>
      <c r="IJ58" s="183">
        <v>166.69291058000002</v>
      </c>
      <c r="IK58" s="183">
        <v>72.828349037999985</v>
      </c>
      <c r="IL58" s="183">
        <v>73.454535929999977</v>
      </c>
      <c r="IM58" s="183">
        <v>90.71380701999999</v>
      </c>
      <c r="IN58" s="183">
        <v>111.23573958499999</v>
      </c>
      <c r="IO58" s="183">
        <v>57.614481972</v>
      </c>
      <c r="IP58" s="183">
        <v>67.589297617</v>
      </c>
      <c r="IQ58" s="183">
        <v>78.929853002000002</v>
      </c>
      <c r="IR58" s="183">
        <v>27.310865065999998</v>
      </c>
      <c r="IS58" s="183">
        <v>91.884481751999999</v>
      </c>
      <c r="IT58" s="183">
        <v>19.800233174000002</v>
      </c>
      <c r="IU58" s="183">
        <v>34.668518685000002</v>
      </c>
      <c r="IV58" s="183">
        <v>38.804637597000003</v>
      </c>
      <c r="IW58" s="183">
        <v>26.790627221000001</v>
      </c>
      <c r="IX58" s="183">
        <v>26.75055622</v>
      </c>
      <c r="IY58" s="183">
        <v>24.136058603000002</v>
      </c>
      <c r="IZ58" s="183">
        <v>25.990879236000001</v>
      </c>
      <c r="JA58" s="183">
        <v>23.963221911000002</v>
      </c>
      <c r="JB58" s="183">
        <v>24.444911619000003</v>
      </c>
      <c r="JC58" s="183">
        <v>25.347589461999998</v>
      </c>
      <c r="JD58" s="183">
        <v>25.798584241000004</v>
      </c>
      <c r="JE58" s="183">
        <v>58.330313064999999</v>
      </c>
      <c r="JF58" s="183">
        <v>25.341826137999998</v>
      </c>
      <c r="JG58" s="183">
        <v>32.459422345</v>
      </c>
      <c r="JH58" s="183">
        <v>37.598308253999996</v>
      </c>
      <c r="JI58" s="183">
        <v>32.875686035000001</v>
      </c>
      <c r="JJ58" s="183">
        <v>28.877505529</v>
      </c>
      <c r="JK58" s="183">
        <v>27.168717445999999</v>
      </c>
      <c r="JL58" s="183">
        <v>29.796178695999998</v>
      </c>
      <c r="JM58" s="183">
        <v>26.430445598999999</v>
      </c>
      <c r="JN58" s="183">
        <v>25.192488351000005</v>
      </c>
      <c r="JO58" s="183">
        <v>26.294582621999997</v>
      </c>
      <c r="JP58" s="183">
        <v>26.708269864999995</v>
      </c>
      <c r="JQ58" s="183">
        <v>57.101242169000002</v>
      </c>
      <c r="JR58" s="177">
        <v>23.577158187000002</v>
      </c>
      <c r="JS58" s="177">
        <v>36.755292441999998</v>
      </c>
      <c r="JT58" s="177">
        <v>45.941098579999995</v>
      </c>
      <c r="JU58" s="177">
        <v>34.319073435999996</v>
      </c>
      <c r="JV58" s="177"/>
      <c r="JW58" s="177"/>
      <c r="JX58" s="177"/>
      <c r="JY58" s="177"/>
      <c r="JZ58" s="177"/>
      <c r="KA58" s="177"/>
      <c r="KB58" s="177"/>
      <c r="KC58" s="177"/>
    </row>
    <row r="59" spans="1:289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77">
        <v>41.243180448000004</v>
      </c>
      <c r="GY59" s="177">
        <v>41.754725809999996</v>
      </c>
      <c r="GZ59" s="177">
        <v>235.92106307100002</v>
      </c>
      <c r="HA59" s="177">
        <v>69.079582385999998</v>
      </c>
      <c r="HB59" s="177">
        <v>37.462054514000002</v>
      </c>
      <c r="HC59" s="177">
        <v>48.365206979</v>
      </c>
      <c r="HD59" s="177">
        <v>377.46767568700005</v>
      </c>
      <c r="HE59" s="177">
        <v>82.687648748000001</v>
      </c>
      <c r="HF59" s="177">
        <v>41.719500185000001</v>
      </c>
      <c r="HG59" s="177">
        <v>74.673030795000003</v>
      </c>
      <c r="HH59" s="177">
        <v>91.573174350000002</v>
      </c>
      <c r="HI59" s="177">
        <v>195.981298466</v>
      </c>
      <c r="HJ59" s="183">
        <v>8.7232370110000002</v>
      </c>
      <c r="HK59" s="183">
        <v>36.922277418999997</v>
      </c>
      <c r="HL59" s="183">
        <v>266.32573536799998</v>
      </c>
      <c r="HM59" s="183">
        <v>112.82071161100001</v>
      </c>
      <c r="HN59" s="183">
        <v>73.184348212000003</v>
      </c>
      <c r="HO59" s="183">
        <v>54.698986129000005</v>
      </c>
      <c r="HP59" s="183">
        <v>298.66543189600003</v>
      </c>
      <c r="HQ59" s="183">
        <v>141.06646231500002</v>
      </c>
      <c r="HR59" s="183">
        <v>116.66541165300001</v>
      </c>
      <c r="HS59" s="183">
        <v>86.13614930899999</v>
      </c>
      <c r="HT59" s="183">
        <v>151.95670382499998</v>
      </c>
      <c r="HU59" s="183">
        <v>221.055129521</v>
      </c>
      <c r="HV59" s="183">
        <v>17.415824048999998</v>
      </c>
      <c r="HW59" s="183">
        <v>78.238105062000017</v>
      </c>
      <c r="HX59" s="183">
        <v>326.76362183000003</v>
      </c>
      <c r="HY59" s="183">
        <v>102.467831867</v>
      </c>
      <c r="HZ59" s="183">
        <v>98.991499309000005</v>
      </c>
      <c r="IA59" s="183">
        <v>113.05013703199999</v>
      </c>
      <c r="IB59" s="183">
        <v>358.61870580500005</v>
      </c>
      <c r="IC59" s="183">
        <v>99.222745038999989</v>
      </c>
      <c r="ID59" s="183">
        <v>87.804783721000007</v>
      </c>
      <c r="IE59" s="183">
        <v>125.66294286899999</v>
      </c>
      <c r="IF59" s="183">
        <v>157.00334591100003</v>
      </c>
      <c r="IG59" s="183">
        <v>180.805629861</v>
      </c>
      <c r="IH59" s="183">
        <v>48.702143448000001</v>
      </c>
      <c r="II59" s="183">
        <v>65.878293010000007</v>
      </c>
      <c r="IJ59" s="183">
        <v>289.038785163</v>
      </c>
      <c r="IK59" s="183">
        <v>103.99018276699999</v>
      </c>
      <c r="IL59" s="183">
        <v>148.08465399100001</v>
      </c>
      <c r="IM59" s="183">
        <v>101.05044324400001</v>
      </c>
      <c r="IN59" s="183">
        <v>292.63191656100003</v>
      </c>
      <c r="IO59" s="183">
        <v>80.197789756000006</v>
      </c>
      <c r="IP59" s="183">
        <v>105.43594014999999</v>
      </c>
      <c r="IQ59" s="183">
        <v>173.65320180700002</v>
      </c>
      <c r="IR59" s="183">
        <v>158.60008696199998</v>
      </c>
      <c r="IS59" s="183">
        <v>753.39653363100001</v>
      </c>
      <c r="IT59" s="183">
        <v>9.1606075030000014</v>
      </c>
      <c r="IU59" s="183">
        <v>120.791473983</v>
      </c>
      <c r="IV59" s="183">
        <v>160.37972028500002</v>
      </c>
      <c r="IW59" s="183">
        <v>163.72374456899999</v>
      </c>
      <c r="IX59" s="183">
        <v>270.08122899700004</v>
      </c>
      <c r="IY59" s="183">
        <v>192.33654062599999</v>
      </c>
      <c r="IZ59" s="183">
        <v>180.28372089200002</v>
      </c>
      <c r="JA59" s="183">
        <v>186.03403647300001</v>
      </c>
      <c r="JB59" s="183">
        <v>143.953139695</v>
      </c>
      <c r="JC59" s="183">
        <v>216.79086877200001</v>
      </c>
      <c r="JD59" s="183">
        <v>393.70136376300002</v>
      </c>
      <c r="JE59" s="183">
        <v>155.52126662799998</v>
      </c>
      <c r="JF59" s="183">
        <v>75.718996438000005</v>
      </c>
      <c r="JG59" s="183">
        <v>101.501845523</v>
      </c>
      <c r="JH59" s="183">
        <v>218.19763052999997</v>
      </c>
      <c r="JI59" s="183">
        <v>58.830591548000001</v>
      </c>
      <c r="JJ59" s="183">
        <v>176.575366428</v>
      </c>
      <c r="JK59" s="183">
        <v>138.243105711</v>
      </c>
      <c r="JL59" s="183">
        <v>128.66205499500001</v>
      </c>
      <c r="JM59" s="183">
        <v>109.940369715</v>
      </c>
      <c r="JN59" s="183">
        <v>103.445403266</v>
      </c>
      <c r="JO59" s="183">
        <v>131.47505890799999</v>
      </c>
      <c r="JP59" s="183">
        <v>143.84024718199998</v>
      </c>
      <c r="JQ59" s="183">
        <v>189.86375836900001</v>
      </c>
      <c r="JR59" s="177">
        <v>87.110721589999997</v>
      </c>
      <c r="JS59" s="177">
        <v>93.535905581999984</v>
      </c>
      <c r="JT59" s="177">
        <v>163.027952148</v>
      </c>
      <c r="JU59" s="177">
        <v>182.92647248499998</v>
      </c>
      <c r="JV59" s="177"/>
      <c r="JW59" s="177"/>
      <c r="JX59" s="177"/>
      <c r="JY59" s="177"/>
      <c r="JZ59" s="177"/>
      <c r="KA59" s="177"/>
      <c r="KB59" s="177"/>
      <c r="KC59" s="177"/>
    </row>
    <row r="60" spans="1:289" s="27" customFormat="1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80">
        <v>18.764249133</v>
      </c>
      <c r="GY60" s="180">
        <v>14.657161009999999</v>
      </c>
      <c r="GZ60" s="180">
        <v>189.01965766400002</v>
      </c>
      <c r="HA60" s="180">
        <v>19.305537243000003</v>
      </c>
      <c r="HB60" s="180">
        <v>10.407426337</v>
      </c>
      <c r="HC60" s="180">
        <v>18.845349406</v>
      </c>
      <c r="HD60" s="180">
        <v>24.548681719999998</v>
      </c>
      <c r="HE60" s="180">
        <v>52.812218790000003</v>
      </c>
      <c r="HF60" s="180">
        <v>17.866112944000001</v>
      </c>
      <c r="HG60" s="180">
        <v>40.690642056999998</v>
      </c>
      <c r="HH60" s="180">
        <v>70.581661659000005</v>
      </c>
      <c r="HI60" s="180">
        <v>108.21823471399999</v>
      </c>
      <c r="HJ60" s="186">
        <v>8.4503174180000009</v>
      </c>
      <c r="HK60" s="186">
        <v>11.023418969</v>
      </c>
      <c r="HL60" s="186">
        <v>22.997737848999996</v>
      </c>
      <c r="HM60" s="186">
        <v>71.675286880000002</v>
      </c>
      <c r="HN60" s="186">
        <v>30.894451137000001</v>
      </c>
      <c r="HO60" s="186">
        <v>23.537512322000001</v>
      </c>
      <c r="HP60" s="186">
        <v>21.108397910000001</v>
      </c>
      <c r="HQ60" s="186">
        <v>46.838838991000003</v>
      </c>
      <c r="HR60" s="186">
        <v>30.399054747999998</v>
      </c>
      <c r="HS60" s="186">
        <v>47.002787067999996</v>
      </c>
      <c r="HT60" s="186">
        <v>38.919646358999991</v>
      </c>
      <c r="HU60" s="186">
        <v>61.270292998000002</v>
      </c>
      <c r="HV60" s="186">
        <v>17.415824048999998</v>
      </c>
      <c r="HW60" s="186">
        <v>15.68162616</v>
      </c>
      <c r="HX60" s="186">
        <v>22.192588903000001</v>
      </c>
      <c r="HY60" s="186">
        <v>32.830961524999999</v>
      </c>
      <c r="HZ60" s="186">
        <v>32.891077420999999</v>
      </c>
      <c r="IA60" s="186">
        <v>49.269101163999991</v>
      </c>
      <c r="IB60" s="186">
        <v>52.443594742999984</v>
      </c>
      <c r="IC60" s="186">
        <v>42.73939640799999</v>
      </c>
      <c r="ID60" s="186">
        <v>52.187625604999994</v>
      </c>
      <c r="IE60" s="186">
        <v>52.990386037999997</v>
      </c>
      <c r="IF60" s="186">
        <v>48.068290874000006</v>
      </c>
      <c r="IG60" s="186">
        <v>61.459369212000006</v>
      </c>
      <c r="IH60" s="186">
        <v>17.960889546000001</v>
      </c>
      <c r="II60" s="186">
        <v>14.814047390000001</v>
      </c>
      <c r="IJ60" s="186">
        <v>46.996443696</v>
      </c>
      <c r="IK60" s="186">
        <v>65.431476545999999</v>
      </c>
      <c r="IL60" s="186">
        <v>62.052607149000004</v>
      </c>
      <c r="IM60" s="186">
        <v>35.981243816000003</v>
      </c>
      <c r="IN60" s="186">
        <v>74.192838196999986</v>
      </c>
      <c r="IO60" s="186">
        <v>32.002067650000008</v>
      </c>
      <c r="IP60" s="186">
        <v>22.047084529999999</v>
      </c>
      <c r="IQ60" s="186">
        <v>48.677039709999995</v>
      </c>
      <c r="IR60" s="186">
        <v>49.540476529999999</v>
      </c>
      <c r="IS60" s="186">
        <v>349.77085186099998</v>
      </c>
      <c r="IT60" s="186">
        <v>8.6700339570000011</v>
      </c>
      <c r="IU60" s="186">
        <v>25.587230349999999</v>
      </c>
      <c r="IV60" s="186">
        <v>69.157256285000017</v>
      </c>
      <c r="IW60" s="186">
        <v>55.896597330999988</v>
      </c>
      <c r="IX60" s="186">
        <v>129.05403566500001</v>
      </c>
      <c r="IY60" s="186">
        <v>69.665342180999986</v>
      </c>
      <c r="IZ60" s="186">
        <v>117.82658553100001</v>
      </c>
      <c r="JA60" s="186">
        <v>110.63926989300001</v>
      </c>
      <c r="JB60" s="186">
        <v>42.102533298000012</v>
      </c>
      <c r="JC60" s="186">
        <v>78.474091732000005</v>
      </c>
      <c r="JD60" s="186">
        <v>67.929751530000004</v>
      </c>
      <c r="JE60" s="186">
        <v>73.199971740999999</v>
      </c>
      <c r="JF60" s="186">
        <v>40.171860508000002</v>
      </c>
      <c r="JG60" s="186">
        <v>68.375214540000002</v>
      </c>
      <c r="JH60" s="186">
        <v>18.622001135999998</v>
      </c>
      <c r="JI60" s="186">
        <v>36.796776799999996</v>
      </c>
      <c r="JJ60" s="186">
        <v>21.180817938000001</v>
      </c>
      <c r="JK60" s="186">
        <v>50.106992832000003</v>
      </c>
      <c r="JL60" s="186">
        <v>76.206496987000008</v>
      </c>
      <c r="JM60" s="186">
        <v>30.813325365999994</v>
      </c>
      <c r="JN60" s="186">
        <v>43.351516011999998</v>
      </c>
      <c r="JO60" s="186">
        <v>35.714635251000004</v>
      </c>
      <c r="JP60" s="186">
        <v>48.559964238000006</v>
      </c>
      <c r="JQ60" s="186">
        <v>27.661370541000004</v>
      </c>
      <c r="JR60" s="180">
        <v>13.094935425999999</v>
      </c>
      <c r="JS60" s="180">
        <v>13.826270913999997</v>
      </c>
      <c r="JT60" s="180">
        <v>36.225887188000002</v>
      </c>
      <c r="JU60" s="180">
        <v>76.500925924000001</v>
      </c>
      <c r="JV60" s="180"/>
      <c r="JW60" s="180"/>
      <c r="JX60" s="180"/>
      <c r="JY60" s="180"/>
      <c r="JZ60" s="180"/>
      <c r="KA60" s="180"/>
      <c r="KB60" s="180"/>
      <c r="KC60" s="180"/>
    </row>
    <row r="61" spans="1:289" ht="26.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77">
        <v>5</v>
      </c>
      <c r="GY61" s="177">
        <v>2.4363447000000003</v>
      </c>
      <c r="GZ61" s="177">
        <v>167</v>
      </c>
      <c r="HA61" s="177">
        <v>6.2526553000000007</v>
      </c>
      <c r="HB61" s="177">
        <v>3</v>
      </c>
      <c r="HC61" s="177">
        <v>3.3450000000000002</v>
      </c>
      <c r="HD61" s="177">
        <v>3.0049999999999999</v>
      </c>
      <c r="HE61" s="177">
        <v>22.293528770000002</v>
      </c>
      <c r="HF61" s="177">
        <v>3</v>
      </c>
      <c r="HG61" s="177">
        <v>2.9101815000000002</v>
      </c>
      <c r="HH61" s="177">
        <v>32.111750000000001</v>
      </c>
      <c r="HI61" s="177">
        <v>11.4790145</v>
      </c>
      <c r="HJ61" s="183">
        <v>4</v>
      </c>
      <c r="HK61" s="183">
        <v>4.2638749999999996</v>
      </c>
      <c r="HL61" s="183">
        <v>3.1</v>
      </c>
      <c r="HM61" s="183">
        <v>45.256456806000003</v>
      </c>
      <c r="HN61" s="183">
        <v>6.4</v>
      </c>
      <c r="HO61" s="183">
        <v>5.5</v>
      </c>
      <c r="HP61" s="183">
        <v>2</v>
      </c>
      <c r="HQ61" s="183">
        <v>6</v>
      </c>
      <c r="HR61" s="183">
        <v>5.9998313200000002</v>
      </c>
      <c r="HS61" s="183">
        <v>-1.0451150000000001E-3</v>
      </c>
      <c r="HT61" s="183">
        <v>9.999915660000001</v>
      </c>
      <c r="HU61" s="183">
        <v>11.01553292</v>
      </c>
      <c r="HV61" s="183">
        <v>6.627737647</v>
      </c>
      <c r="HW61" s="183">
        <v>1.3662738990000001</v>
      </c>
      <c r="HX61" s="183">
        <v>1.5</v>
      </c>
      <c r="HY61" s="183">
        <v>12</v>
      </c>
      <c r="HZ61" s="183">
        <v>10.5124616</v>
      </c>
      <c r="IA61" s="183">
        <v>6.5184609560000002</v>
      </c>
      <c r="IB61" s="183">
        <v>7.0026400210000004</v>
      </c>
      <c r="IC61" s="183">
        <v>1.5</v>
      </c>
      <c r="ID61" s="183">
        <v>7.6248199999999997</v>
      </c>
      <c r="IE61" s="183">
        <v>6.5</v>
      </c>
      <c r="IF61" s="183">
        <v>7.5</v>
      </c>
      <c r="IG61" s="183">
        <v>18.714478293999999</v>
      </c>
      <c r="IH61" s="183">
        <v>6.627737647</v>
      </c>
      <c r="II61" s="183">
        <v>1.5</v>
      </c>
      <c r="IJ61" s="183">
        <v>9.5039999999999996</v>
      </c>
      <c r="IK61" s="183">
        <v>28.292877187999999</v>
      </c>
      <c r="IL61" s="183">
        <v>1.499930446</v>
      </c>
      <c r="IM61" s="183">
        <v>6.8419799999999995</v>
      </c>
      <c r="IN61" s="183">
        <v>16.119040000000002</v>
      </c>
      <c r="IO61" s="183">
        <v>6.4192825030000007</v>
      </c>
      <c r="IP61" s="183">
        <v>2.6</v>
      </c>
      <c r="IQ61" s="183">
        <v>7.218267784</v>
      </c>
      <c r="IR61" s="183">
        <v>2.3199999999999998</v>
      </c>
      <c r="IS61" s="183">
        <v>15.972545002</v>
      </c>
      <c r="IT61" s="183">
        <v>2.9506307270000001</v>
      </c>
      <c r="IU61" s="183">
        <v>1.731943</v>
      </c>
      <c r="IV61" s="183">
        <v>4.1247049999999996</v>
      </c>
      <c r="IW61" s="183">
        <v>16.357658205</v>
      </c>
      <c r="IX61" s="183">
        <v>20.842849130999998</v>
      </c>
      <c r="IY61" s="183">
        <v>31.968753273999997</v>
      </c>
      <c r="IZ61" s="183">
        <v>36.931859482</v>
      </c>
      <c r="JA61" s="183">
        <v>8.6597728509999996</v>
      </c>
      <c r="JB61" s="183">
        <v>2.842391852</v>
      </c>
      <c r="JC61" s="183">
        <v>39.455628385999994</v>
      </c>
      <c r="JD61" s="183">
        <v>11.301531796999999</v>
      </c>
      <c r="JE61" s="183">
        <v>6.3771793140000002</v>
      </c>
      <c r="JF61" s="183">
        <v>21.401948098000002</v>
      </c>
      <c r="JG61" s="183">
        <v>43.055683438999999</v>
      </c>
      <c r="JH61" s="183">
        <v>3</v>
      </c>
      <c r="JI61" s="183">
        <v>5.1535831609999994</v>
      </c>
      <c r="JJ61" s="183">
        <v>0</v>
      </c>
      <c r="JK61" s="183">
        <v>2.929758648</v>
      </c>
      <c r="JL61" s="183">
        <v>35.798797314000005</v>
      </c>
      <c r="JM61" s="183">
        <v>2.5459731149999998</v>
      </c>
      <c r="JN61" s="183">
        <v>4.6303614559999993</v>
      </c>
      <c r="JO61" s="183">
        <v>3.9681812500000002</v>
      </c>
      <c r="JP61" s="183">
        <v>0.35340995600000003</v>
      </c>
      <c r="JQ61" s="183">
        <v>2.6143368860000002</v>
      </c>
      <c r="JR61" s="177">
        <v>3.693461992</v>
      </c>
      <c r="JS61" s="177">
        <v>1.3</v>
      </c>
      <c r="JT61" s="177">
        <v>4.3880368710000006</v>
      </c>
      <c r="JU61" s="177">
        <v>5.4619067679999995</v>
      </c>
      <c r="JV61" s="177"/>
      <c r="JW61" s="177"/>
      <c r="JX61" s="177"/>
      <c r="JY61" s="177"/>
      <c r="JZ61" s="177"/>
      <c r="KA61" s="177"/>
      <c r="KB61" s="177"/>
      <c r="KC61" s="177"/>
    </row>
    <row r="62" spans="1:289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77">
        <v>9.3737218999999996</v>
      </c>
      <c r="GY62" s="177">
        <v>6.0894722739999994</v>
      </c>
      <c r="GZ62" s="177">
        <v>9.487838009999999</v>
      </c>
      <c r="HA62" s="177">
        <v>7.3426401859999988</v>
      </c>
      <c r="HB62" s="177">
        <v>3.1594064259999999</v>
      </c>
      <c r="HC62" s="177">
        <v>9.1438699280000009</v>
      </c>
      <c r="HD62" s="177">
        <v>8.631641063</v>
      </c>
      <c r="HE62" s="177">
        <v>13.333719148</v>
      </c>
      <c r="HF62" s="177">
        <v>10.192797962</v>
      </c>
      <c r="HG62" s="177">
        <v>20.781027200999997</v>
      </c>
      <c r="HH62" s="177">
        <v>28.569984221000002</v>
      </c>
      <c r="HI62" s="177">
        <v>70.032026405999986</v>
      </c>
      <c r="HJ62" s="183">
        <v>0.69842334899999969</v>
      </c>
      <c r="HK62" s="183">
        <v>2.0229943599999998</v>
      </c>
      <c r="HL62" s="183">
        <v>8.1000107919999991</v>
      </c>
      <c r="HM62" s="183">
        <v>15.069289813999999</v>
      </c>
      <c r="HN62" s="183">
        <v>10.336424435000001</v>
      </c>
      <c r="HO62" s="183">
        <v>12.143719151000001</v>
      </c>
      <c r="HP62" s="183">
        <v>10.738969989999999</v>
      </c>
      <c r="HQ62" s="183">
        <v>27.511474710000002</v>
      </c>
      <c r="HR62" s="183">
        <v>16.802559879</v>
      </c>
      <c r="HS62" s="183">
        <v>28.536849829999998</v>
      </c>
      <c r="HT62" s="183">
        <v>23.204370296999997</v>
      </c>
      <c r="HU62" s="183">
        <v>36.791467458000007</v>
      </c>
      <c r="HV62" s="183">
        <v>4.0202161239999992</v>
      </c>
      <c r="HW62" s="183">
        <v>6.1566027989999998</v>
      </c>
      <c r="HX62" s="183">
        <v>12.794604133</v>
      </c>
      <c r="HY62" s="183">
        <v>9.5997889560000011</v>
      </c>
      <c r="HZ62" s="183">
        <v>11.612579852</v>
      </c>
      <c r="IA62" s="183">
        <v>27.384644579</v>
      </c>
      <c r="IB62" s="183">
        <v>25.878564189000002</v>
      </c>
      <c r="IC62" s="183">
        <v>29.054169043000002</v>
      </c>
      <c r="ID62" s="183">
        <v>30.744650118000003</v>
      </c>
      <c r="IE62" s="183">
        <v>35.589152184</v>
      </c>
      <c r="IF62" s="183">
        <v>20.903136431000004</v>
      </c>
      <c r="IG62" s="183">
        <v>28.433656696000007</v>
      </c>
      <c r="IH62" s="183">
        <v>4.6095970140000002</v>
      </c>
      <c r="II62" s="183">
        <v>4.7976671450000001</v>
      </c>
      <c r="IJ62" s="183">
        <v>12.655019925000001</v>
      </c>
      <c r="IK62" s="183">
        <v>25.299137942999998</v>
      </c>
      <c r="IL62" s="183">
        <v>29.598558240000003</v>
      </c>
      <c r="IM62" s="183">
        <v>14.267149925999998</v>
      </c>
      <c r="IN62" s="183">
        <v>32.398725514999995</v>
      </c>
      <c r="IO62" s="183">
        <v>16.398954414999999</v>
      </c>
      <c r="IP62" s="183">
        <v>8.0399105720000001</v>
      </c>
      <c r="IQ62" s="183">
        <v>20.515353934000004</v>
      </c>
      <c r="IR62" s="183">
        <v>23.750217762000002</v>
      </c>
      <c r="IS62" s="183">
        <v>26.761446427000003</v>
      </c>
      <c r="IT62" s="183">
        <v>1.3361637780000002</v>
      </c>
      <c r="IU62" s="183">
        <v>11.188073524</v>
      </c>
      <c r="IV62" s="183">
        <v>11.616618176000001</v>
      </c>
      <c r="IW62" s="183">
        <v>16.843373342</v>
      </c>
      <c r="IX62" s="183">
        <v>31.992113463999999</v>
      </c>
      <c r="IY62" s="183">
        <v>11.433426416999998</v>
      </c>
      <c r="IZ62" s="183">
        <v>29.400120528999999</v>
      </c>
      <c r="JA62" s="183">
        <v>33.653365161000004</v>
      </c>
      <c r="JB62" s="183">
        <v>20.083155403999999</v>
      </c>
      <c r="JC62" s="183">
        <v>19.449719883</v>
      </c>
      <c r="JD62" s="183">
        <v>37.768657339000001</v>
      </c>
      <c r="JE62" s="183">
        <v>24.432772022999998</v>
      </c>
      <c r="JF62" s="183">
        <v>1.2632620030000001</v>
      </c>
      <c r="JG62" s="183">
        <v>12.059348936000001</v>
      </c>
      <c r="JH62" s="183">
        <v>5.8447214269999996</v>
      </c>
      <c r="JI62" s="183">
        <v>10.566600957</v>
      </c>
      <c r="JJ62" s="183">
        <v>14.159957221000001</v>
      </c>
      <c r="JK62" s="183">
        <v>31.981525642000001</v>
      </c>
      <c r="JL62" s="183">
        <v>13.786978847999999</v>
      </c>
      <c r="JM62" s="183">
        <v>16.820229075</v>
      </c>
      <c r="JN62" s="183">
        <v>29.630137764000001</v>
      </c>
      <c r="JO62" s="183">
        <v>21.630848866000004</v>
      </c>
      <c r="JP62" s="183">
        <v>19.399022303999999</v>
      </c>
      <c r="JQ62" s="183">
        <v>20.967656888</v>
      </c>
      <c r="JR62" s="177">
        <v>1.5340776789999999</v>
      </c>
      <c r="JS62" s="177">
        <v>3.1404271099999983</v>
      </c>
      <c r="JT62" s="177">
        <v>14.612702312</v>
      </c>
      <c r="JU62" s="177">
        <v>16.445900549999998</v>
      </c>
      <c r="JV62" s="177"/>
      <c r="JW62" s="177"/>
      <c r="JX62" s="177"/>
      <c r="JY62" s="177"/>
      <c r="JZ62" s="177"/>
      <c r="KA62" s="177"/>
      <c r="KB62" s="177"/>
      <c r="KC62" s="177"/>
    </row>
    <row r="63" spans="1:289" ht="26.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77">
        <v>0</v>
      </c>
      <c r="GY63" s="177">
        <v>1.8450781360000001</v>
      </c>
      <c r="GZ63" s="177">
        <v>0</v>
      </c>
      <c r="HA63" s="177">
        <v>3.0983894810000003</v>
      </c>
      <c r="HB63" s="177">
        <v>5.5913407999999998E-2</v>
      </c>
      <c r="HC63" s="177">
        <v>1.8824019029999999</v>
      </c>
      <c r="HD63" s="177">
        <v>4.855034045</v>
      </c>
      <c r="HE63" s="177">
        <v>11.448992373000001</v>
      </c>
      <c r="HF63" s="177">
        <v>7.4534400000000001E-2</v>
      </c>
      <c r="HG63" s="177">
        <v>10.605515348999999</v>
      </c>
      <c r="HH63" s="177">
        <v>2.4441829529999994</v>
      </c>
      <c r="HI63" s="177">
        <v>11.517367579000002</v>
      </c>
      <c r="HJ63" s="183">
        <v>0</v>
      </c>
      <c r="HK63" s="183">
        <v>0.21630703000000001</v>
      </c>
      <c r="HL63" s="183">
        <v>3.2644365579999999</v>
      </c>
      <c r="HM63" s="183">
        <v>1.0902978999999988E-2</v>
      </c>
      <c r="HN63" s="183">
        <v>2.3515376800000012</v>
      </c>
      <c r="HO63" s="183">
        <v>0.28710568199999992</v>
      </c>
      <c r="HP63" s="183">
        <v>0.21158413400000017</v>
      </c>
      <c r="HQ63" s="183">
        <v>6.0131807450000005</v>
      </c>
      <c r="HR63" s="183">
        <v>7.4522594000000025E-2</v>
      </c>
      <c r="HS63" s="183">
        <v>12.816336096999999</v>
      </c>
      <c r="HT63" s="183">
        <v>0.47895432200000049</v>
      </c>
      <c r="HU63" s="183">
        <v>3.3292275900000003</v>
      </c>
      <c r="HV63" s="183">
        <v>0.21557721599999999</v>
      </c>
      <c r="HW63" s="183">
        <v>3.9306751580000001</v>
      </c>
      <c r="HX63" s="183">
        <v>2.0990644699999992</v>
      </c>
      <c r="HY63" s="183">
        <v>3.9295738720000002</v>
      </c>
      <c r="HZ63" s="183">
        <v>0.34395837600000051</v>
      </c>
      <c r="IA63" s="183">
        <v>0</v>
      </c>
      <c r="IB63" s="183">
        <v>0.16561581300000033</v>
      </c>
      <c r="IC63" s="183">
        <v>5.4251490999999985E-2</v>
      </c>
      <c r="ID63" s="183">
        <v>6.1869188470000003</v>
      </c>
      <c r="IE63" s="183">
        <v>4.1240110879999996</v>
      </c>
      <c r="IF63" s="183">
        <v>2.2832281679999995</v>
      </c>
      <c r="IG63" s="183">
        <v>0.60891933200000126</v>
      </c>
      <c r="IH63" s="183">
        <v>2.010738221</v>
      </c>
      <c r="II63" s="183">
        <v>0.88449999999999995</v>
      </c>
      <c r="IJ63" s="183">
        <v>0.62982123499999998</v>
      </c>
      <c r="IK63" s="183">
        <v>1.4964637730000003</v>
      </c>
      <c r="IL63" s="183">
        <v>6.9897078429999997</v>
      </c>
      <c r="IM63" s="183">
        <v>3.5798026539999999</v>
      </c>
      <c r="IN63" s="183">
        <v>1.8829649800000006</v>
      </c>
      <c r="IO63" s="183">
        <v>0.32346610499999995</v>
      </c>
      <c r="IP63" s="183">
        <v>0.58358900399999991</v>
      </c>
      <c r="IQ63" s="183">
        <v>6.7106545000000004E-2</v>
      </c>
      <c r="IR63" s="183">
        <v>3.3665896000000431E-2</v>
      </c>
      <c r="IS63" s="183">
        <v>3.6944807099999997</v>
      </c>
      <c r="IT63" s="183">
        <v>0.10048207100000001</v>
      </c>
      <c r="IU63" s="183">
        <v>3.3000000000000003E-5</v>
      </c>
      <c r="IV63" s="183">
        <v>1.8778349999999997</v>
      </c>
      <c r="IW63" s="183">
        <v>9.8186403000000005E-2</v>
      </c>
      <c r="IX63" s="183">
        <v>2.8170425000000012</v>
      </c>
      <c r="IY63" s="183">
        <v>0.05</v>
      </c>
      <c r="IZ63" s="183">
        <v>3.0372508649999999</v>
      </c>
      <c r="JA63" s="183">
        <v>0.42238947999999998</v>
      </c>
      <c r="JB63" s="183">
        <v>1.912616622</v>
      </c>
      <c r="JC63" s="183">
        <v>0.12609000000000015</v>
      </c>
      <c r="JD63" s="183">
        <v>2.847007724</v>
      </c>
      <c r="JE63" s="183">
        <v>7.2365264830000013</v>
      </c>
      <c r="JF63" s="183">
        <v>0</v>
      </c>
      <c r="JG63" s="183">
        <v>2</v>
      </c>
      <c r="JH63" s="183">
        <v>7.8671687000000004E-2</v>
      </c>
      <c r="JI63" s="183">
        <v>5.0128341439999993</v>
      </c>
      <c r="JJ63" s="183">
        <v>0.11094079499999999</v>
      </c>
      <c r="JK63" s="183">
        <v>4.0792134579999999</v>
      </c>
      <c r="JL63" s="183">
        <v>3.3002545820000004</v>
      </c>
      <c r="JM63" s="183">
        <v>3.6433954369999997</v>
      </c>
      <c r="JN63" s="183">
        <v>1.556757309</v>
      </c>
      <c r="JO63" s="183">
        <v>0</v>
      </c>
      <c r="JP63" s="183">
        <v>0.57900740000000039</v>
      </c>
      <c r="JQ63" s="183">
        <v>0.27215920800000004</v>
      </c>
      <c r="JR63" s="177">
        <v>1.35E-2</v>
      </c>
      <c r="JS63" s="177">
        <v>4.0849999999999991</v>
      </c>
      <c r="JT63" s="177">
        <v>6.3901097519999999</v>
      </c>
      <c r="JU63" s="177">
        <v>1.2701949349999995</v>
      </c>
      <c r="JV63" s="177"/>
      <c r="JW63" s="177"/>
      <c r="JX63" s="177"/>
      <c r="JY63" s="177"/>
      <c r="JZ63" s="177"/>
      <c r="KA63" s="177"/>
      <c r="KB63" s="177"/>
      <c r="KC63" s="177"/>
    </row>
    <row r="64" spans="1:289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77">
        <v>1.2874739369999999</v>
      </c>
      <c r="GY64" s="177">
        <v>1.7540126039999999</v>
      </c>
      <c r="GZ64" s="177">
        <v>9.8645663579999994</v>
      </c>
      <c r="HA64" s="177">
        <v>0.58592898000000004</v>
      </c>
      <c r="HB64" s="177">
        <v>1.791183207</v>
      </c>
      <c r="HC64" s="177">
        <v>1.6021542790000001</v>
      </c>
      <c r="HD64" s="177">
        <v>5.5557533160000006</v>
      </c>
      <c r="HE64" s="177">
        <v>3.3087252029999998</v>
      </c>
      <c r="HF64" s="177">
        <v>1.8815272860000001</v>
      </c>
      <c r="HG64" s="177">
        <v>4.1266647110000001</v>
      </c>
      <c r="HH64" s="177">
        <v>4.9861511890000001</v>
      </c>
      <c r="HI64" s="177">
        <v>13.274086691999999</v>
      </c>
      <c r="HJ64" s="183">
        <v>0.37367410600000001</v>
      </c>
      <c r="HK64" s="183">
        <v>1.8463226159999999</v>
      </c>
      <c r="HL64" s="183">
        <v>5.6023705360000005</v>
      </c>
      <c r="HM64" s="183">
        <v>8.6162173179999986</v>
      </c>
      <c r="HN64" s="183">
        <v>9.194069059000002</v>
      </c>
      <c r="HO64" s="183">
        <v>3.1042675260000001</v>
      </c>
      <c r="HP64" s="183">
        <v>5.7104238230000002</v>
      </c>
      <c r="HQ64" s="183">
        <v>4.8617635730000002</v>
      </c>
      <c r="HR64" s="183">
        <v>5.0369199920000005</v>
      </c>
      <c r="HS64" s="183">
        <v>3.2132262929999995</v>
      </c>
      <c r="HT64" s="183">
        <v>3.0366461169999996</v>
      </c>
      <c r="HU64" s="183">
        <v>8.2351588299999996</v>
      </c>
      <c r="HV64" s="183">
        <v>2.8549330989999997</v>
      </c>
      <c r="HW64" s="183">
        <v>1.3138143410000001</v>
      </c>
      <c r="HX64" s="183">
        <v>2.7481603369999994</v>
      </c>
      <c r="HY64" s="183">
        <v>4.7393387339999995</v>
      </c>
      <c r="HZ64" s="183">
        <v>7.6528176300000004</v>
      </c>
      <c r="IA64" s="183">
        <v>12.800235666000001</v>
      </c>
      <c r="IB64" s="183">
        <v>16.686014757000002</v>
      </c>
      <c r="IC64" s="183">
        <v>9.6552159109999991</v>
      </c>
      <c r="ID64" s="183">
        <v>5.0854766770000008</v>
      </c>
      <c r="IE64" s="183">
        <v>4.3414628030000006</v>
      </c>
      <c r="IF64" s="183">
        <v>15.171207175999999</v>
      </c>
      <c r="IG64" s="183">
        <v>10.802908691999999</v>
      </c>
      <c r="IH64" s="183">
        <v>0.325883331</v>
      </c>
      <c r="II64" s="183">
        <v>4.5575469119999994</v>
      </c>
      <c r="IJ64" s="183">
        <v>21.108269202999999</v>
      </c>
      <c r="IK64" s="183">
        <v>7.6636643089999996</v>
      </c>
      <c r="IL64" s="183">
        <v>21.177577286999998</v>
      </c>
      <c r="IM64" s="183">
        <v>8.652977903</v>
      </c>
      <c r="IN64" s="183">
        <v>21.201774368999999</v>
      </c>
      <c r="IO64" s="183">
        <v>6.2706182540000004</v>
      </c>
      <c r="IP64" s="183">
        <v>8.152824991000001</v>
      </c>
      <c r="IQ64" s="183">
        <v>18.585551484</v>
      </c>
      <c r="IR64" s="183">
        <v>21.254873773</v>
      </c>
      <c r="IS64" s="183">
        <v>301.42997352399999</v>
      </c>
      <c r="IT64" s="183">
        <v>0.45256469399999999</v>
      </c>
      <c r="IU64" s="183">
        <v>10.021988139000001</v>
      </c>
      <c r="IV64" s="183">
        <v>48.301905422000004</v>
      </c>
      <c r="IW64" s="183">
        <v>19.356186792999996</v>
      </c>
      <c r="IX64" s="183">
        <v>70.02083778299999</v>
      </c>
      <c r="IY64" s="183">
        <v>23.189010666999998</v>
      </c>
      <c r="IZ64" s="183">
        <v>45.361161967999998</v>
      </c>
      <c r="JA64" s="183">
        <v>63.852549713999998</v>
      </c>
      <c r="JB64" s="183">
        <v>14.708176733</v>
      </c>
      <c r="JC64" s="183">
        <v>16.926460775999999</v>
      </c>
      <c r="JD64" s="183">
        <v>13.491361981000001</v>
      </c>
      <c r="JE64" s="183">
        <v>33.803347690000003</v>
      </c>
      <c r="JF64" s="183">
        <v>13.431571811</v>
      </c>
      <c r="JG64" s="183">
        <v>8.1301821650000008</v>
      </c>
      <c r="JH64" s="183">
        <v>6.5776080220000006</v>
      </c>
      <c r="JI64" s="183">
        <v>14.129054625999999</v>
      </c>
      <c r="JJ64" s="183">
        <v>3.077123834</v>
      </c>
      <c r="JK64" s="183">
        <v>8.0704950840000009</v>
      </c>
      <c r="JL64" s="183">
        <v>19.691166243000001</v>
      </c>
      <c r="JM64" s="183">
        <v>4.4854277389999995</v>
      </c>
      <c r="JN64" s="183">
        <v>4.4979594829999989</v>
      </c>
      <c r="JO64" s="183">
        <v>7.9263051349999998</v>
      </c>
      <c r="JP64" s="183">
        <v>25.359224578000003</v>
      </c>
      <c r="JQ64" s="183">
        <v>2.766148276</v>
      </c>
      <c r="JR64" s="177">
        <v>3.786395755</v>
      </c>
      <c r="JS64" s="177">
        <v>2.3803648039999996</v>
      </c>
      <c r="JT64" s="177">
        <v>7.6240382530000002</v>
      </c>
      <c r="JU64" s="177">
        <v>50.121923670999998</v>
      </c>
      <c r="JV64" s="177"/>
      <c r="JW64" s="177"/>
      <c r="JX64" s="177"/>
      <c r="JY64" s="177"/>
      <c r="JZ64" s="177"/>
      <c r="KA64" s="177"/>
      <c r="KB64" s="177"/>
      <c r="KC64" s="177"/>
    </row>
    <row r="65" spans="1:289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77">
        <v>3.1030532960000001</v>
      </c>
      <c r="GY65" s="177">
        <v>2.5322532959999999</v>
      </c>
      <c r="GZ65" s="177">
        <v>2.6672532959999997</v>
      </c>
      <c r="HA65" s="177">
        <v>2.0259232959999998</v>
      </c>
      <c r="HB65" s="177">
        <v>2.4009232959999998</v>
      </c>
      <c r="HC65" s="177">
        <v>2.8719232959999998</v>
      </c>
      <c r="HD65" s="177">
        <v>2.5012532959999998</v>
      </c>
      <c r="HE65" s="177">
        <v>2.4272532959999999</v>
      </c>
      <c r="HF65" s="177">
        <v>2.717253296</v>
      </c>
      <c r="HG65" s="177">
        <v>2.2672532959999998</v>
      </c>
      <c r="HH65" s="177">
        <v>2.4695932960000002</v>
      </c>
      <c r="HI65" s="177">
        <v>1.9157395369999999</v>
      </c>
      <c r="HJ65" s="183">
        <v>3.3782199629999998</v>
      </c>
      <c r="HK65" s="183">
        <v>2.6739199629999999</v>
      </c>
      <c r="HL65" s="183">
        <v>2.930919963</v>
      </c>
      <c r="HM65" s="183">
        <v>2.7224199629999997</v>
      </c>
      <c r="HN65" s="183">
        <v>2.6124199629999998</v>
      </c>
      <c r="HO65" s="183">
        <v>2.5024199629999999</v>
      </c>
      <c r="HP65" s="183">
        <v>2.4474199629999998</v>
      </c>
      <c r="HQ65" s="183">
        <v>2.4524199629999996</v>
      </c>
      <c r="HR65" s="183">
        <v>2.4852209630000002</v>
      </c>
      <c r="HS65" s="183">
        <v>2.437419963</v>
      </c>
      <c r="HT65" s="183">
        <v>2.199759963</v>
      </c>
      <c r="HU65" s="183">
        <v>1.8989061999999999</v>
      </c>
      <c r="HV65" s="183">
        <v>3.6973599629999998</v>
      </c>
      <c r="HW65" s="183">
        <v>2.9142599630000001</v>
      </c>
      <c r="HX65" s="183">
        <v>3.050759963</v>
      </c>
      <c r="HY65" s="183">
        <v>2.5622599629999998</v>
      </c>
      <c r="HZ65" s="183">
        <v>2.7692599630000001</v>
      </c>
      <c r="IA65" s="183">
        <v>2.5657599630000001</v>
      </c>
      <c r="IB65" s="183">
        <v>2.7107599630000001</v>
      </c>
      <c r="IC65" s="183">
        <v>2.4757599629999998</v>
      </c>
      <c r="ID65" s="183">
        <v>2.5457599630000001</v>
      </c>
      <c r="IE65" s="183">
        <v>2.4357599629999998</v>
      </c>
      <c r="IF65" s="183">
        <v>2.2107190989999999</v>
      </c>
      <c r="IG65" s="183">
        <v>2.8994061980000003</v>
      </c>
      <c r="IH65" s="183">
        <v>4.386933333</v>
      </c>
      <c r="II65" s="183">
        <v>3.0743333330000002</v>
      </c>
      <c r="IJ65" s="183">
        <v>3.0993333330000001</v>
      </c>
      <c r="IK65" s="183">
        <v>2.6793333330000002</v>
      </c>
      <c r="IL65" s="183">
        <v>2.7868333330000001</v>
      </c>
      <c r="IM65" s="183">
        <v>2.6393333330000002</v>
      </c>
      <c r="IN65" s="183">
        <v>2.5903333330000002</v>
      </c>
      <c r="IO65" s="183">
        <v>2.5897463730000001</v>
      </c>
      <c r="IP65" s="183">
        <v>2.6707599630000001</v>
      </c>
      <c r="IQ65" s="183">
        <v>2.2907599630000002</v>
      </c>
      <c r="IR65" s="183">
        <v>2.1817190989999999</v>
      </c>
      <c r="IS65" s="183">
        <v>1.912406198</v>
      </c>
      <c r="IT65" s="183">
        <v>3.8301926870000003</v>
      </c>
      <c r="IU65" s="183">
        <v>2.6451926870000002</v>
      </c>
      <c r="IV65" s="183">
        <v>3.2361926870000004</v>
      </c>
      <c r="IW65" s="183">
        <v>3.2411925880000001</v>
      </c>
      <c r="IX65" s="183">
        <v>3.3811927869999998</v>
      </c>
      <c r="IY65" s="183">
        <v>3.024151823</v>
      </c>
      <c r="IZ65" s="183">
        <v>3.0961926870000003</v>
      </c>
      <c r="JA65" s="183">
        <v>4.0511926870000003</v>
      </c>
      <c r="JB65" s="183">
        <v>2.5561926870000002</v>
      </c>
      <c r="JC65" s="183">
        <v>2.5161926870000002</v>
      </c>
      <c r="JD65" s="183">
        <v>2.5211926889999998</v>
      </c>
      <c r="JE65" s="183">
        <v>1.3501462309999999</v>
      </c>
      <c r="JF65" s="183">
        <v>4.075078596</v>
      </c>
      <c r="JG65" s="183">
        <v>3.13</v>
      </c>
      <c r="JH65" s="183">
        <v>3.121</v>
      </c>
      <c r="JI65" s="183">
        <v>1.934703912</v>
      </c>
      <c r="JJ65" s="183">
        <v>3.8327960880000003</v>
      </c>
      <c r="JK65" s="183">
        <v>3.0459999999999998</v>
      </c>
      <c r="JL65" s="183">
        <v>3.6293000000000002</v>
      </c>
      <c r="JM65" s="183">
        <v>3.3183000000000002</v>
      </c>
      <c r="JN65" s="183">
        <v>3.0363000000000002</v>
      </c>
      <c r="JO65" s="183">
        <v>2.1893000000000002</v>
      </c>
      <c r="JP65" s="183">
        <v>2.8693</v>
      </c>
      <c r="JQ65" s="183">
        <v>1.0410692830000001</v>
      </c>
      <c r="JR65" s="177">
        <v>4.0674999999999999</v>
      </c>
      <c r="JS65" s="177">
        <v>2.9204789999999998</v>
      </c>
      <c r="JT65" s="177">
        <v>3.2109999999999999</v>
      </c>
      <c r="JU65" s="177">
        <v>3.2010000000000001</v>
      </c>
      <c r="JV65" s="177"/>
      <c r="JW65" s="177"/>
      <c r="JX65" s="177"/>
      <c r="JY65" s="177"/>
      <c r="JZ65" s="177"/>
      <c r="KA65" s="177"/>
      <c r="KB65" s="177"/>
      <c r="KC65" s="177"/>
    </row>
    <row r="66" spans="1:289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77">
        <v>22.478931315000001</v>
      </c>
      <c r="GY66" s="177">
        <v>27.097564800000001</v>
      </c>
      <c r="GZ66" s="177">
        <v>46.901405406999999</v>
      </c>
      <c r="HA66" s="177">
        <v>49.774045143000002</v>
      </c>
      <c r="HB66" s="177">
        <v>27.054628176999998</v>
      </c>
      <c r="HC66" s="177">
        <v>29.519857572999999</v>
      </c>
      <c r="HD66" s="177">
        <v>352.91899396700006</v>
      </c>
      <c r="HE66" s="177">
        <v>29.875429958000002</v>
      </c>
      <c r="HF66" s="177">
        <v>23.853387241</v>
      </c>
      <c r="HG66" s="177">
        <v>33.982388738000004</v>
      </c>
      <c r="HH66" s="177">
        <v>20.991512690999997</v>
      </c>
      <c r="HI66" s="177">
        <v>87.763063751999994</v>
      </c>
      <c r="HJ66" s="183">
        <v>0.27291959300000002</v>
      </c>
      <c r="HK66" s="183">
        <v>25.898858449999999</v>
      </c>
      <c r="HL66" s="183">
        <v>243.32799751900001</v>
      </c>
      <c r="HM66" s="183">
        <v>41.145424731000006</v>
      </c>
      <c r="HN66" s="183">
        <v>42.289897074999999</v>
      </c>
      <c r="HO66" s="183">
        <v>31.161473807000004</v>
      </c>
      <c r="HP66" s="183">
        <v>277.55703398600002</v>
      </c>
      <c r="HQ66" s="183">
        <v>94.227623324000021</v>
      </c>
      <c r="HR66" s="183">
        <v>86.266356905000009</v>
      </c>
      <c r="HS66" s="183">
        <v>39.133362240999993</v>
      </c>
      <c r="HT66" s="183">
        <v>113.03705746599999</v>
      </c>
      <c r="HU66" s="183">
        <v>159.784836523</v>
      </c>
      <c r="HV66" s="183">
        <v>0</v>
      </c>
      <c r="HW66" s="183">
        <v>62.556478902000009</v>
      </c>
      <c r="HX66" s="183">
        <v>304.57103292700003</v>
      </c>
      <c r="HY66" s="183">
        <v>69.636870342000009</v>
      </c>
      <c r="HZ66" s="183">
        <v>66.100421888</v>
      </c>
      <c r="IA66" s="183">
        <v>63.781035868000004</v>
      </c>
      <c r="IB66" s="183">
        <v>306.17511106200004</v>
      </c>
      <c r="IC66" s="183">
        <v>56.483348630999998</v>
      </c>
      <c r="ID66" s="183">
        <v>35.617158116000006</v>
      </c>
      <c r="IE66" s="183">
        <v>72.672556830999994</v>
      </c>
      <c r="IF66" s="183">
        <v>108.93505503700001</v>
      </c>
      <c r="IG66" s="183">
        <v>119.34626064899999</v>
      </c>
      <c r="IH66" s="183">
        <v>30.741253902</v>
      </c>
      <c r="II66" s="183">
        <v>51.064245620000001</v>
      </c>
      <c r="IJ66" s="183">
        <v>242.042341467</v>
      </c>
      <c r="IK66" s="183">
        <v>38.558706221000001</v>
      </c>
      <c r="IL66" s="183">
        <v>86.032046842</v>
      </c>
      <c r="IM66" s="183">
        <v>65.069199428000005</v>
      </c>
      <c r="IN66" s="183">
        <v>218.43907836400001</v>
      </c>
      <c r="IO66" s="183">
        <v>48.195722105999998</v>
      </c>
      <c r="IP66" s="183">
        <v>83.388855620000001</v>
      </c>
      <c r="IQ66" s="183">
        <v>124.97616209700001</v>
      </c>
      <c r="IR66" s="183">
        <v>109.05961043199999</v>
      </c>
      <c r="IS66" s="183">
        <v>403.62568177000003</v>
      </c>
      <c r="IT66" s="183">
        <v>0.49057354600000008</v>
      </c>
      <c r="IU66" s="183">
        <v>95.204243633000004</v>
      </c>
      <c r="IV66" s="183">
        <v>91.222464000000002</v>
      </c>
      <c r="IW66" s="183">
        <v>107.82714723800001</v>
      </c>
      <c r="IX66" s="183">
        <v>141.027193332</v>
      </c>
      <c r="IY66" s="183">
        <v>122.67119844499999</v>
      </c>
      <c r="IZ66" s="183">
        <v>62.457135361000006</v>
      </c>
      <c r="JA66" s="183">
        <v>75.394766579999995</v>
      </c>
      <c r="JB66" s="183">
        <v>101.85060639699999</v>
      </c>
      <c r="JC66" s="183">
        <v>138.31677704000001</v>
      </c>
      <c r="JD66" s="183">
        <v>325.77161223299998</v>
      </c>
      <c r="JE66" s="183">
        <v>82.321294886999993</v>
      </c>
      <c r="JF66" s="183">
        <v>35.547135930000003</v>
      </c>
      <c r="JG66" s="183">
        <v>33.126630982999998</v>
      </c>
      <c r="JH66" s="183">
        <v>199.57562939399998</v>
      </c>
      <c r="JI66" s="183">
        <v>22.033814748000001</v>
      </c>
      <c r="JJ66" s="183">
        <v>155.39454849000001</v>
      </c>
      <c r="JK66" s="183">
        <v>88.136112879000009</v>
      </c>
      <c r="JL66" s="183">
        <v>52.455558007999997</v>
      </c>
      <c r="JM66" s="183">
        <v>79.127044349000002</v>
      </c>
      <c r="JN66" s="183">
        <v>60.093887254000002</v>
      </c>
      <c r="JO66" s="183">
        <v>95.760423657000004</v>
      </c>
      <c r="JP66" s="183">
        <v>95.280282943999993</v>
      </c>
      <c r="JQ66" s="183">
        <v>162.20238782800001</v>
      </c>
      <c r="JR66" s="177">
        <v>74.015786164000005</v>
      </c>
      <c r="JS66" s="177">
        <v>79.709634667999993</v>
      </c>
      <c r="JT66" s="177">
        <v>126.80206496</v>
      </c>
      <c r="JU66" s="177">
        <v>106.42554656099999</v>
      </c>
      <c r="JV66" s="177"/>
      <c r="JW66" s="177"/>
      <c r="JX66" s="177"/>
      <c r="JY66" s="177"/>
      <c r="JZ66" s="177"/>
      <c r="KA66" s="177"/>
      <c r="KB66" s="177"/>
      <c r="KC66" s="177"/>
    </row>
    <row r="67" spans="1:289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77">
        <v>22.478931315000001</v>
      </c>
      <c r="GY67" s="177">
        <v>27.097564800000001</v>
      </c>
      <c r="GZ67" s="177">
        <v>46.901405406999999</v>
      </c>
      <c r="HA67" s="177">
        <v>49.774045143000002</v>
      </c>
      <c r="HB67" s="177">
        <v>27.054628176999998</v>
      </c>
      <c r="HC67" s="177">
        <v>29.519857572999999</v>
      </c>
      <c r="HD67" s="177">
        <v>27.486033716000005</v>
      </c>
      <c r="HE67" s="177">
        <v>29.875429959000002</v>
      </c>
      <c r="HF67" s="177">
        <v>23.853387241</v>
      </c>
      <c r="HG67" s="177">
        <v>33.982388738000004</v>
      </c>
      <c r="HH67" s="177">
        <v>20.991512690999997</v>
      </c>
      <c r="HI67" s="177">
        <v>28.966010846999996</v>
      </c>
      <c r="HJ67" s="183">
        <v>0.27291959300000002</v>
      </c>
      <c r="HK67" s="183">
        <v>25.898858449999999</v>
      </c>
      <c r="HL67" s="183">
        <v>13.327997526999999</v>
      </c>
      <c r="HM67" s="183">
        <v>41.145424731000006</v>
      </c>
      <c r="HN67" s="183">
        <v>42.289897074999999</v>
      </c>
      <c r="HO67" s="183">
        <v>31.161473807000004</v>
      </c>
      <c r="HP67" s="183">
        <v>53.216877894999996</v>
      </c>
      <c r="HQ67" s="183">
        <v>94.227623324000021</v>
      </c>
      <c r="HR67" s="183">
        <v>59.688302193000006</v>
      </c>
      <c r="HS67" s="183">
        <v>39.133362240999993</v>
      </c>
      <c r="HT67" s="183">
        <v>113.03705746599999</v>
      </c>
      <c r="HU67" s="183">
        <v>159.784836523</v>
      </c>
      <c r="HV67" s="183">
        <v>0</v>
      </c>
      <c r="HW67" s="183">
        <v>62.556478902000009</v>
      </c>
      <c r="HX67" s="183">
        <v>64.483648744999996</v>
      </c>
      <c r="HY67" s="183">
        <v>69.636870342000009</v>
      </c>
      <c r="HZ67" s="183">
        <v>66.100421888</v>
      </c>
      <c r="IA67" s="183">
        <v>63.781035868000004</v>
      </c>
      <c r="IB67" s="183">
        <v>66.08772685000001</v>
      </c>
      <c r="IC67" s="183">
        <v>56.483348630999998</v>
      </c>
      <c r="ID67" s="183">
        <v>35.617158116000006</v>
      </c>
      <c r="IE67" s="183">
        <v>72.672556830999994</v>
      </c>
      <c r="IF67" s="183">
        <v>108.93505503700001</v>
      </c>
      <c r="IG67" s="183">
        <v>104.84626066199999</v>
      </c>
      <c r="IH67" s="183">
        <v>30.741253902</v>
      </c>
      <c r="II67" s="183">
        <v>51.064245620000001</v>
      </c>
      <c r="IJ67" s="183">
        <v>64.504475353999993</v>
      </c>
      <c r="IK67" s="183">
        <v>38.558706221000001</v>
      </c>
      <c r="IL67" s="183">
        <v>86.032046842</v>
      </c>
      <c r="IM67" s="183">
        <v>65.069199428000005</v>
      </c>
      <c r="IN67" s="183">
        <v>40.901212222000005</v>
      </c>
      <c r="IO67" s="183">
        <v>48.195722105999998</v>
      </c>
      <c r="IP67" s="183">
        <v>83.388855620000001</v>
      </c>
      <c r="IQ67" s="183">
        <v>124.97616209700001</v>
      </c>
      <c r="IR67" s="183">
        <v>109.05961043199999</v>
      </c>
      <c r="IS67" s="183">
        <v>226.08781564899999</v>
      </c>
      <c r="IT67" s="183">
        <v>0.49057354600000008</v>
      </c>
      <c r="IU67" s="183">
        <v>95.204243633000004</v>
      </c>
      <c r="IV67" s="183">
        <v>91.222464000000002</v>
      </c>
      <c r="IW67" s="183">
        <v>107.82714723800001</v>
      </c>
      <c r="IX67" s="183">
        <v>141.027193332</v>
      </c>
      <c r="IY67" s="183">
        <v>122.67119844499999</v>
      </c>
      <c r="IZ67" s="183">
        <v>62.457135361000006</v>
      </c>
      <c r="JA67" s="183">
        <v>75.394766579999995</v>
      </c>
      <c r="JB67" s="183">
        <v>101.85060639699999</v>
      </c>
      <c r="JC67" s="183">
        <v>138.31677704000001</v>
      </c>
      <c r="JD67" s="183">
        <v>140.458101046</v>
      </c>
      <c r="JE67" s="183">
        <v>82.321294886999993</v>
      </c>
      <c r="JF67" s="183">
        <v>35.547135930000003</v>
      </c>
      <c r="JG67" s="183">
        <v>33.126630982999998</v>
      </c>
      <c r="JH67" s="183">
        <v>199.57562939399998</v>
      </c>
      <c r="JI67" s="183">
        <v>22.033814748000001</v>
      </c>
      <c r="JJ67" s="183">
        <v>69.974537282</v>
      </c>
      <c r="JK67" s="183">
        <v>88.136112879000009</v>
      </c>
      <c r="JL67" s="183">
        <v>47.455558074000002</v>
      </c>
      <c r="JM67" s="183">
        <v>64.827044451999996</v>
      </c>
      <c r="JN67" s="183">
        <v>34.093887281999997</v>
      </c>
      <c r="JO67" s="183">
        <v>65.760423697000007</v>
      </c>
      <c r="JP67" s="183">
        <v>64.280282972999998</v>
      </c>
      <c r="JQ67" s="183">
        <v>51.702387829000003</v>
      </c>
      <c r="JR67" s="177">
        <v>74.015786164000005</v>
      </c>
      <c r="JS67" s="177">
        <v>51.627481136</v>
      </c>
      <c r="JT67" s="177">
        <v>94.802064959999996</v>
      </c>
      <c r="JU67" s="177">
        <v>105.42554656099999</v>
      </c>
      <c r="JV67" s="177"/>
      <c r="JW67" s="177"/>
      <c r="JX67" s="177"/>
      <c r="JY67" s="177"/>
      <c r="JZ67" s="177"/>
      <c r="KA67" s="177"/>
      <c r="KB67" s="177"/>
      <c r="KC67" s="177"/>
    </row>
    <row r="68" spans="1:289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77">
        <v>0</v>
      </c>
      <c r="GY68" s="177">
        <v>0</v>
      </c>
      <c r="GZ68" s="177">
        <v>0</v>
      </c>
      <c r="HA68" s="177">
        <v>0</v>
      </c>
      <c r="HB68" s="177">
        <v>0</v>
      </c>
      <c r="HC68" s="177">
        <v>0</v>
      </c>
      <c r="HD68" s="177">
        <v>0</v>
      </c>
      <c r="HE68" s="177">
        <v>0</v>
      </c>
      <c r="HF68" s="177">
        <v>0</v>
      </c>
      <c r="HG68" s="177">
        <v>0</v>
      </c>
      <c r="HH68" s="177">
        <v>0</v>
      </c>
      <c r="HI68" s="177">
        <v>0</v>
      </c>
      <c r="HJ68" s="183">
        <v>0</v>
      </c>
      <c r="HK68" s="183">
        <v>0</v>
      </c>
      <c r="HL68" s="183">
        <v>0</v>
      </c>
      <c r="HM68" s="183">
        <v>0</v>
      </c>
      <c r="HN68" s="183">
        <v>0</v>
      </c>
      <c r="HO68" s="183">
        <v>0</v>
      </c>
      <c r="HP68" s="183">
        <v>0</v>
      </c>
      <c r="HQ68" s="183">
        <v>0</v>
      </c>
      <c r="HR68" s="183">
        <v>0</v>
      </c>
      <c r="HS68" s="183">
        <v>0</v>
      </c>
      <c r="HT68" s="183">
        <v>0</v>
      </c>
      <c r="HU68" s="183">
        <v>0</v>
      </c>
      <c r="HV68" s="183">
        <v>0</v>
      </c>
      <c r="HW68" s="183">
        <v>0</v>
      </c>
      <c r="HX68" s="183">
        <v>0</v>
      </c>
      <c r="HY68" s="183">
        <v>0</v>
      </c>
      <c r="HZ68" s="183">
        <v>0</v>
      </c>
      <c r="IA68" s="183">
        <v>0</v>
      </c>
      <c r="IB68" s="183">
        <v>0</v>
      </c>
      <c r="IC68" s="183">
        <v>0</v>
      </c>
      <c r="ID68" s="183">
        <v>0</v>
      </c>
      <c r="IE68" s="183">
        <v>0</v>
      </c>
      <c r="IF68" s="183">
        <v>0</v>
      </c>
      <c r="IG68" s="183">
        <v>0</v>
      </c>
      <c r="IH68" s="183">
        <v>0</v>
      </c>
      <c r="II68" s="183">
        <v>0</v>
      </c>
      <c r="IJ68" s="183">
        <v>0</v>
      </c>
      <c r="IK68" s="183">
        <v>0</v>
      </c>
      <c r="IL68" s="183">
        <v>0</v>
      </c>
      <c r="IM68" s="183">
        <v>0</v>
      </c>
      <c r="IN68" s="183">
        <v>0</v>
      </c>
      <c r="IO68" s="183">
        <v>0</v>
      </c>
      <c r="IP68" s="183">
        <v>0</v>
      </c>
      <c r="IQ68" s="183">
        <v>0</v>
      </c>
      <c r="IR68" s="183">
        <v>0</v>
      </c>
      <c r="IS68" s="183">
        <v>0</v>
      </c>
      <c r="IT68" s="183">
        <v>0</v>
      </c>
      <c r="IU68" s="183">
        <v>0</v>
      </c>
      <c r="IV68" s="183">
        <v>0</v>
      </c>
      <c r="IW68" s="183">
        <v>0</v>
      </c>
      <c r="IX68" s="183">
        <v>0</v>
      </c>
      <c r="IY68" s="183">
        <v>0</v>
      </c>
      <c r="IZ68" s="183">
        <v>0</v>
      </c>
      <c r="JA68" s="183">
        <v>0</v>
      </c>
      <c r="JB68" s="183">
        <v>0</v>
      </c>
      <c r="JC68" s="183">
        <v>0</v>
      </c>
      <c r="JD68" s="183">
        <v>0</v>
      </c>
      <c r="JE68" s="183">
        <v>0</v>
      </c>
      <c r="JF68" s="183">
        <v>0</v>
      </c>
      <c r="JG68" s="183">
        <v>0</v>
      </c>
      <c r="JH68" s="183">
        <v>0</v>
      </c>
      <c r="JI68" s="183">
        <v>0</v>
      </c>
      <c r="JJ68" s="183">
        <v>0</v>
      </c>
      <c r="JK68" s="183">
        <v>0</v>
      </c>
      <c r="JL68" s="183">
        <v>0</v>
      </c>
      <c r="JM68" s="183">
        <v>0</v>
      </c>
      <c r="JN68" s="183">
        <v>0</v>
      </c>
      <c r="JO68" s="183">
        <v>0</v>
      </c>
      <c r="JP68" s="183">
        <v>0</v>
      </c>
      <c r="JQ68" s="183">
        <v>0</v>
      </c>
      <c r="JR68" s="177">
        <v>0</v>
      </c>
      <c r="JS68" s="177">
        <v>0</v>
      </c>
      <c r="JT68" s="177">
        <v>0</v>
      </c>
      <c r="JU68" s="177">
        <v>0</v>
      </c>
      <c r="JV68" s="177"/>
      <c r="JW68" s="177"/>
      <c r="JX68" s="177"/>
      <c r="JY68" s="177"/>
      <c r="JZ68" s="177"/>
      <c r="KA68" s="177"/>
      <c r="KB68" s="177"/>
      <c r="KC68" s="177"/>
    </row>
    <row r="69" spans="1:289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77">
        <v>0</v>
      </c>
      <c r="GY69" s="177">
        <v>0</v>
      </c>
      <c r="GZ69" s="177">
        <v>0</v>
      </c>
      <c r="HA69" s="177">
        <v>0</v>
      </c>
      <c r="HB69" s="177">
        <v>0</v>
      </c>
      <c r="HC69" s="177">
        <v>0</v>
      </c>
      <c r="HD69" s="177">
        <v>325.432960251</v>
      </c>
      <c r="HE69" s="177">
        <v>-9.9999999999999986E-10</v>
      </c>
      <c r="HF69" s="177">
        <v>0</v>
      </c>
      <c r="HG69" s="177">
        <v>0</v>
      </c>
      <c r="HH69" s="177">
        <v>0</v>
      </c>
      <c r="HI69" s="177">
        <v>58.797052904999994</v>
      </c>
      <c r="HJ69" s="183">
        <v>0</v>
      </c>
      <c r="HK69" s="183">
        <v>0</v>
      </c>
      <c r="HL69" s="183">
        <v>229.999999992</v>
      </c>
      <c r="HM69" s="183">
        <v>0</v>
      </c>
      <c r="HN69" s="183">
        <v>0</v>
      </c>
      <c r="HO69" s="183">
        <v>0</v>
      </c>
      <c r="HP69" s="183">
        <v>224.34015609100001</v>
      </c>
      <c r="HQ69" s="183">
        <v>0</v>
      </c>
      <c r="HR69" s="183">
        <v>26.578054712</v>
      </c>
      <c r="HS69" s="183">
        <v>0</v>
      </c>
      <c r="HT69" s="183">
        <v>0</v>
      </c>
      <c r="HU69" s="183">
        <v>0</v>
      </c>
      <c r="HV69" s="183">
        <v>0</v>
      </c>
      <c r="HW69" s="183">
        <v>0</v>
      </c>
      <c r="HX69" s="183">
        <v>240.08738418200002</v>
      </c>
      <c r="HY69" s="183">
        <v>0</v>
      </c>
      <c r="HZ69" s="183">
        <v>0</v>
      </c>
      <c r="IA69" s="183">
        <v>0</v>
      </c>
      <c r="IB69" s="183">
        <v>240.08738421200002</v>
      </c>
      <c r="IC69" s="183">
        <v>0</v>
      </c>
      <c r="ID69" s="183">
        <v>0</v>
      </c>
      <c r="IE69" s="183">
        <v>0</v>
      </c>
      <c r="IF69" s="183">
        <v>0</v>
      </c>
      <c r="IG69" s="183">
        <v>14.499999986999999</v>
      </c>
      <c r="IH69" s="183">
        <v>0</v>
      </c>
      <c r="II69" s="183">
        <v>0</v>
      </c>
      <c r="IJ69" s="183">
        <v>177.53786611300001</v>
      </c>
      <c r="IK69" s="183">
        <v>0</v>
      </c>
      <c r="IL69" s="183">
        <v>0</v>
      </c>
      <c r="IM69" s="183">
        <v>0</v>
      </c>
      <c r="IN69" s="183">
        <v>177.53786614200001</v>
      </c>
      <c r="IO69" s="183">
        <v>0</v>
      </c>
      <c r="IP69" s="183">
        <v>0</v>
      </c>
      <c r="IQ69" s="183">
        <v>0</v>
      </c>
      <c r="IR69" s="183">
        <v>0</v>
      </c>
      <c r="IS69" s="183">
        <v>177.53786612100001</v>
      </c>
      <c r="IT69" s="183">
        <v>0</v>
      </c>
      <c r="IU69" s="183">
        <v>0</v>
      </c>
      <c r="IV69" s="183">
        <v>0</v>
      </c>
      <c r="IW69" s="183">
        <v>0</v>
      </c>
      <c r="IX69" s="183">
        <v>0</v>
      </c>
      <c r="IY69" s="183">
        <v>0</v>
      </c>
      <c r="IZ69" s="183">
        <v>0</v>
      </c>
      <c r="JA69" s="183">
        <v>0</v>
      </c>
      <c r="JB69" s="183">
        <v>0</v>
      </c>
      <c r="JC69" s="183">
        <v>0</v>
      </c>
      <c r="JD69" s="183">
        <v>185.31351118699999</v>
      </c>
      <c r="JE69" s="183">
        <v>0</v>
      </c>
      <c r="JF69" s="183">
        <v>0</v>
      </c>
      <c r="JG69" s="183">
        <v>0</v>
      </c>
      <c r="JH69" s="183">
        <v>0</v>
      </c>
      <c r="JI69" s="183">
        <v>0</v>
      </c>
      <c r="JJ69" s="183">
        <v>85.420011207999991</v>
      </c>
      <c r="JK69" s="183">
        <v>0</v>
      </c>
      <c r="JL69" s="183">
        <v>4.9999999340000008</v>
      </c>
      <c r="JM69" s="183">
        <v>14.299999896999999</v>
      </c>
      <c r="JN69" s="183">
        <v>25.999999972000001</v>
      </c>
      <c r="JO69" s="183">
        <v>29.99999996</v>
      </c>
      <c r="JP69" s="183">
        <v>30.999999971000001</v>
      </c>
      <c r="JQ69" s="183">
        <v>110.49999999900001</v>
      </c>
      <c r="JR69" s="177">
        <v>0</v>
      </c>
      <c r="JS69" s="177">
        <v>28.082153532</v>
      </c>
      <c r="JT69" s="177">
        <v>32</v>
      </c>
      <c r="JU69" s="177">
        <v>1</v>
      </c>
      <c r="JV69" s="177"/>
      <c r="JW69" s="177"/>
      <c r="JX69" s="177"/>
      <c r="JY69" s="177"/>
      <c r="JZ69" s="177"/>
      <c r="KA69" s="177"/>
      <c r="KB69" s="177"/>
      <c r="KC69" s="177"/>
    </row>
    <row r="70" spans="1:289" ht="7.5" customHeight="1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77"/>
      <c r="GY70" s="177"/>
      <c r="GZ70" s="177"/>
      <c r="HA70" s="177"/>
      <c r="HB70" s="177"/>
      <c r="HC70" s="177"/>
      <c r="HD70" s="177"/>
      <c r="HE70" s="177"/>
      <c r="HF70" s="177"/>
      <c r="HG70" s="177"/>
      <c r="HH70" s="177"/>
      <c r="HI70" s="177"/>
      <c r="HJ70" s="183"/>
      <c r="HK70" s="183"/>
      <c r="HL70" s="183"/>
      <c r="HM70" s="183"/>
      <c r="HN70" s="183"/>
      <c r="HO70" s="183"/>
      <c r="HP70" s="183"/>
      <c r="HQ70" s="183"/>
      <c r="HR70" s="183"/>
      <c r="HS70" s="183"/>
      <c r="HT70" s="183"/>
      <c r="HU70" s="183"/>
      <c r="HV70" s="183"/>
      <c r="HW70" s="183"/>
      <c r="HX70" s="183"/>
      <c r="HY70" s="183"/>
      <c r="HZ70" s="183"/>
      <c r="IA70" s="183"/>
      <c r="IB70" s="183"/>
      <c r="IC70" s="183"/>
      <c r="ID70" s="183"/>
      <c r="IE70" s="183"/>
      <c r="IF70" s="183"/>
      <c r="IG70" s="183"/>
      <c r="IH70" s="183"/>
      <c r="II70" s="183"/>
      <c r="IJ70" s="183"/>
      <c r="IK70" s="183"/>
      <c r="IL70" s="183"/>
      <c r="IM70" s="183"/>
      <c r="IN70" s="183"/>
      <c r="IO70" s="183"/>
      <c r="IP70" s="183"/>
      <c r="IQ70" s="183"/>
      <c r="IR70" s="183"/>
      <c r="IS70" s="183"/>
      <c r="IT70" s="183"/>
      <c r="IU70" s="183"/>
      <c r="IV70" s="183"/>
      <c r="IW70" s="183"/>
      <c r="IX70" s="183"/>
      <c r="IY70" s="183"/>
      <c r="IZ70" s="183"/>
      <c r="JA70" s="183"/>
      <c r="JB70" s="183"/>
      <c r="JC70" s="183"/>
      <c r="JD70" s="183"/>
      <c r="JE70" s="183"/>
      <c r="JF70" s="183"/>
      <c r="JG70" s="183"/>
      <c r="JH70" s="183"/>
      <c r="JI70" s="183"/>
      <c r="JJ70" s="183"/>
      <c r="JK70" s="183"/>
      <c r="JL70" s="183"/>
      <c r="JM70" s="183"/>
      <c r="JN70" s="183"/>
      <c r="JO70" s="183"/>
      <c r="JP70" s="183"/>
      <c r="JQ70" s="183"/>
      <c r="JR70" s="177"/>
      <c r="JS70" s="177"/>
      <c r="JT70" s="177"/>
      <c r="JU70" s="177"/>
      <c r="JV70" s="177"/>
      <c r="JW70" s="177"/>
      <c r="JX70" s="177"/>
      <c r="JY70" s="177"/>
      <c r="JZ70" s="177"/>
      <c r="KA70" s="177"/>
      <c r="KB70" s="177"/>
      <c r="KC70" s="177"/>
    </row>
    <row r="71" spans="1:289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77">
        <v>122.85454824699991</v>
      </c>
      <c r="GY71" s="177">
        <v>93.400280959000611</v>
      </c>
      <c r="GZ71" s="177">
        <v>-496.41882633700016</v>
      </c>
      <c r="HA71" s="177">
        <v>-1734.4812734090006</v>
      </c>
      <c r="HB71" s="177">
        <v>-664.55776934599999</v>
      </c>
      <c r="HC71" s="177">
        <v>-214.7344359119993</v>
      </c>
      <c r="HD71" s="177">
        <v>-281.75379703399994</v>
      </c>
      <c r="HE71" s="177">
        <v>-274.96643460799942</v>
      </c>
      <c r="HF71" s="177">
        <v>-491.07974826899999</v>
      </c>
      <c r="HG71" s="177">
        <v>-319.18911852000019</v>
      </c>
      <c r="HH71" s="177">
        <v>48.042428829999153</v>
      </c>
      <c r="HI71" s="177">
        <v>-1803.465695396002</v>
      </c>
      <c r="HJ71" s="183">
        <v>848.96992785400016</v>
      </c>
      <c r="HK71" s="183">
        <v>12.137308710000525</v>
      </c>
      <c r="HL71" s="183">
        <v>-549.28236193999965</v>
      </c>
      <c r="HM71" s="183">
        <v>91.251280878000216</v>
      </c>
      <c r="HN71" s="183">
        <v>296.9289315240012</v>
      </c>
      <c r="HO71" s="183">
        <v>159.03790858000002</v>
      </c>
      <c r="HP71" s="183">
        <v>85.394233523999901</v>
      </c>
      <c r="HQ71" s="183">
        <v>-377.82721408399993</v>
      </c>
      <c r="HR71" s="183">
        <v>-61.838962732000709</v>
      </c>
      <c r="HS71" s="183">
        <v>-238.44118697400017</v>
      </c>
      <c r="HT71" s="183">
        <v>137.45154410699979</v>
      </c>
      <c r="HU71" s="183">
        <v>-2353.1505870380001</v>
      </c>
      <c r="HV71" s="183">
        <v>487.35626008700001</v>
      </c>
      <c r="HW71" s="183">
        <v>110.58905746000028</v>
      </c>
      <c r="HX71" s="183">
        <v>-641.1399070489997</v>
      </c>
      <c r="HY71" s="183">
        <v>758.62583480500007</v>
      </c>
      <c r="HZ71" s="183">
        <v>1042.5764552249993</v>
      </c>
      <c r="IA71" s="183">
        <v>27.670754383999338</v>
      </c>
      <c r="IB71" s="183">
        <v>360.52305825899884</v>
      </c>
      <c r="IC71" s="183">
        <v>-157.20767317000036</v>
      </c>
      <c r="ID71" s="183">
        <v>162.64793679800005</v>
      </c>
      <c r="IE71" s="183">
        <v>-431.02765843399993</v>
      </c>
      <c r="IF71" s="183">
        <v>140.7586171920002</v>
      </c>
      <c r="IG71" s="183">
        <v>-2075.9568085220017</v>
      </c>
      <c r="IH71" s="183">
        <v>60.089517969000553</v>
      </c>
      <c r="II71" s="183">
        <v>-493.7975441399999</v>
      </c>
      <c r="IJ71" s="183">
        <v>-670.20636770200008</v>
      </c>
      <c r="IK71" s="183">
        <v>-129.17630966800016</v>
      </c>
      <c r="IL71" s="183">
        <v>515.85544108499926</v>
      </c>
      <c r="IM71" s="183">
        <v>288.83818403000078</v>
      </c>
      <c r="IN71" s="183">
        <v>394.92014657399977</v>
      </c>
      <c r="IO71" s="183">
        <v>-143.69332220600018</v>
      </c>
      <c r="IP71" s="183">
        <v>-228.85756748999938</v>
      </c>
      <c r="IQ71" s="183">
        <v>-334.17170214900034</v>
      </c>
      <c r="IR71" s="183">
        <v>127.28688409400002</v>
      </c>
      <c r="IS71" s="183">
        <v>-3950.7019679220002</v>
      </c>
      <c r="IT71" s="183">
        <v>1002.3856376040003</v>
      </c>
      <c r="IU71" s="183">
        <v>-591.62787570999944</v>
      </c>
      <c r="IV71" s="183">
        <v>-1699.7818783279995</v>
      </c>
      <c r="IW71" s="183">
        <v>1123.5998421269996</v>
      </c>
      <c r="IX71" s="183">
        <v>1144.9855842650004</v>
      </c>
      <c r="IY71" s="183">
        <v>450.90408300599984</v>
      </c>
      <c r="IZ71" s="183">
        <v>272.70787805200052</v>
      </c>
      <c r="JA71" s="183">
        <v>-812.31715226200004</v>
      </c>
      <c r="JB71" s="183">
        <v>-167.19173734499873</v>
      </c>
      <c r="JC71" s="183">
        <v>-331.00781719200131</v>
      </c>
      <c r="JD71" s="183">
        <v>-859.33549173100073</v>
      </c>
      <c r="JE71" s="183">
        <v>-1755.2083073820013</v>
      </c>
      <c r="JF71" s="183">
        <v>150.56811746199992</v>
      </c>
      <c r="JG71" s="183">
        <v>-232.51884824999979</v>
      </c>
      <c r="JH71" s="183">
        <v>-992.2092077289999</v>
      </c>
      <c r="JI71" s="183">
        <v>1182.5267751609986</v>
      </c>
      <c r="JJ71" s="183">
        <v>1166.7208306000011</v>
      </c>
      <c r="JK71" s="183">
        <v>-120.24891857599869</v>
      </c>
      <c r="JL71" s="183">
        <v>525.09536593199937</v>
      </c>
      <c r="JM71" s="183">
        <v>-884.863314962</v>
      </c>
      <c r="JN71" s="183">
        <v>171.47688038800061</v>
      </c>
      <c r="JO71" s="183">
        <v>-186.67104935400039</v>
      </c>
      <c r="JP71" s="183">
        <v>-155.48401763500078</v>
      </c>
      <c r="JQ71" s="183">
        <v>-2294.5725975479991</v>
      </c>
      <c r="JR71" s="177">
        <v>-284.39054779599974</v>
      </c>
      <c r="JS71" s="177">
        <v>-1088.3122062939992</v>
      </c>
      <c r="JT71" s="177">
        <v>-757.02737264900043</v>
      </c>
      <c r="JU71" s="177">
        <v>754.70050567599992</v>
      </c>
      <c r="JV71" s="177"/>
      <c r="JW71" s="177"/>
      <c r="JX71" s="177"/>
      <c r="JY71" s="177"/>
      <c r="JZ71" s="177"/>
      <c r="KA71" s="177"/>
      <c r="KB71" s="177"/>
      <c r="KC71" s="177"/>
    </row>
    <row r="72" spans="1:289" ht="7.5" customHeight="1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77"/>
      <c r="GY72" s="177"/>
      <c r="GZ72" s="177"/>
      <c r="HA72" s="177"/>
      <c r="HB72" s="177"/>
      <c r="HC72" s="177"/>
      <c r="HD72" s="177"/>
      <c r="HE72" s="177"/>
      <c r="HF72" s="177"/>
      <c r="HG72" s="177"/>
      <c r="HH72" s="177"/>
      <c r="HI72" s="177"/>
      <c r="HJ72" s="183"/>
      <c r="HK72" s="183"/>
      <c r="HL72" s="183"/>
      <c r="HM72" s="183"/>
      <c r="HN72" s="183"/>
      <c r="HO72" s="183"/>
      <c r="HP72" s="183"/>
      <c r="HQ72" s="183"/>
      <c r="HR72" s="183"/>
      <c r="HS72" s="183"/>
      <c r="HT72" s="183"/>
      <c r="HU72" s="183"/>
      <c r="HV72" s="183"/>
      <c r="HW72" s="183"/>
      <c r="HX72" s="183"/>
      <c r="HY72" s="183"/>
      <c r="HZ72" s="183"/>
      <c r="IA72" s="183"/>
      <c r="IB72" s="183"/>
      <c r="IC72" s="183"/>
      <c r="ID72" s="183"/>
      <c r="IE72" s="183"/>
      <c r="IF72" s="183"/>
      <c r="IG72" s="183"/>
      <c r="IH72" s="183"/>
      <c r="II72" s="183"/>
      <c r="IJ72" s="183"/>
      <c r="IK72" s="183"/>
      <c r="IL72" s="183"/>
      <c r="IM72" s="183"/>
      <c r="IN72" s="183"/>
      <c r="IO72" s="183"/>
      <c r="IP72" s="183"/>
      <c r="IQ72" s="183"/>
      <c r="IR72" s="183"/>
      <c r="IS72" s="183"/>
      <c r="IT72" s="183"/>
      <c r="IU72" s="183"/>
      <c r="IV72" s="183"/>
      <c r="IW72" s="183"/>
      <c r="IX72" s="183"/>
      <c r="IY72" s="183"/>
      <c r="IZ72" s="183"/>
      <c r="JA72" s="183"/>
      <c r="JB72" s="183"/>
      <c r="JC72" s="183"/>
      <c r="JD72" s="183"/>
      <c r="JE72" s="183"/>
      <c r="JF72" s="183"/>
      <c r="JG72" s="183"/>
      <c r="JH72" s="183"/>
      <c r="JI72" s="183"/>
      <c r="JJ72" s="183"/>
      <c r="JK72" s="183"/>
      <c r="JL72" s="183"/>
      <c r="JM72" s="183"/>
      <c r="JN72" s="183"/>
      <c r="JO72" s="183"/>
      <c r="JP72" s="183"/>
      <c r="JQ72" s="183"/>
      <c r="JR72" s="177"/>
      <c r="JS72" s="177"/>
      <c r="JT72" s="177"/>
      <c r="JU72" s="177"/>
      <c r="JV72" s="177"/>
      <c r="JW72" s="177"/>
      <c r="JX72" s="177"/>
      <c r="JY72" s="177"/>
      <c r="JZ72" s="177"/>
      <c r="KA72" s="177"/>
      <c r="KB72" s="177"/>
      <c r="KC72" s="177"/>
    </row>
    <row r="73" spans="1:289" s="10" customFormat="1" ht="6.75" customHeight="1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77"/>
      <c r="GY73" s="177"/>
      <c r="GZ73" s="177"/>
      <c r="HA73" s="177"/>
      <c r="HB73" s="177"/>
      <c r="HC73" s="177"/>
      <c r="HD73" s="177"/>
      <c r="HE73" s="177"/>
      <c r="HF73" s="177"/>
      <c r="HG73" s="177"/>
      <c r="HH73" s="177"/>
      <c r="HI73" s="177"/>
      <c r="HJ73" s="183"/>
      <c r="HK73" s="183"/>
      <c r="HL73" s="183"/>
      <c r="HM73" s="183"/>
      <c r="HN73" s="183"/>
      <c r="HO73" s="183"/>
      <c r="HP73" s="183"/>
      <c r="HQ73" s="183"/>
      <c r="HR73" s="183"/>
      <c r="HS73" s="183"/>
      <c r="HT73" s="183"/>
      <c r="HU73" s="183"/>
      <c r="HV73" s="183"/>
      <c r="HW73" s="183"/>
      <c r="HX73" s="183"/>
      <c r="HY73" s="183"/>
      <c r="HZ73" s="183"/>
      <c r="IA73" s="183"/>
      <c r="IB73" s="183"/>
      <c r="IC73" s="183"/>
      <c r="ID73" s="183"/>
      <c r="IE73" s="183"/>
      <c r="IF73" s="183"/>
      <c r="IG73" s="183"/>
      <c r="IH73" s="183"/>
      <c r="II73" s="183"/>
      <c r="IJ73" s="183"/>
      <c r="IK73" s="183"/>
      <c r="IL73" s="183"/>
      <c r="IM73" s="183"/>
      <c r="IN73" s="183"/>
      <c r="IO73" s="183"/>
      <c r="IP73" s="183"/>
      <c r="IQ73" s="183"/>
      <c r="IR73" s="183"/>
      <c r="IS73" s="183"/>
      <c r="IT73" s="183"/>
      <c r="IU73" s="183"/>
      <c r="IV73" s="183"/>
      <c r="IW73" s="183"/>
      <c r="IX73" s="183"/>
      <c r="IY73" s="183"/>
      <c r="IZ73" s="183"/>
      <c r="JA73" s="183"/>
      <c r="JB73" s="183"/>
      <c r="JC73" s="183"/>
      <c r="JD73" s="183"/>
      <c r="JE73" s="183"/>
      <c r="JF73" s="183"/>
      <c r="JG73" s="183"/>
      <c r="JH73" s="183"/>
      <c r="JI73" s="183"/>
      <c r="JJ73" s="183"/>
      <c r="JK73" s="183"/>
      <c r="JL73" s="183"/>
      <c r="JM73" s="183"/>
      <c r="JN73" s="183"/>
      <c r="JO73" s="183"/>
      <c r="JP73" s="183"/>
      <c r="JQ73" s="183"/>
      <c r="JR73" s="177"/>
      <c r="JS73" s="177"/>
      <c r="JT73" s="177"/>
      <c r="JU73" s="177"/>
      <c r="JV73" s="177"/>
      <c r="JW73" s="177"/>
      <c r="JX73" s="177"/>
      <c r="JY73" s="177"/>
      <c r="JZ73" s="177"/>
      <c r="KA73" s="177"/>
      <c r="KB73" s="177"/>
      <c r="KC73" s="177"/>
    </row>
    <row r="74" spans="1:289" s="16" customFormat="1" ht="14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77">
        <v>192.15273772799995</v>
      </c>
      <c r="GY74" s="177">
        <v>329.84726874999996</v>
      </c>
      <c r="GZ74" s="177">
        <v>1087.0036912142689</v>
      </c>
      <c r="HA74" s="177">
        <v>625.24383709500023</v>
      </c>
      <c r="HB74" s="177">
        <v>533.10587041300005</v>
      </c>
      <c r="HC74" s="177">
        <v>634.01283350099993</v>
      </c>
      <c r="HD74" s="177">
        <v>715.00596093059812</v>
      </c>
      <c r="HE74" s="177">
        <v>474.89873150799997</v>
      </c>
      <c r="HF74" s="177">
        <v>612.57603950600014</v>
      </c>
      <c r="HG74" s="177">
        <v>656.4707370399999</v>
      </c>
      <c r="HH74" s="177">
        <v>543.43496989499988</v>
      </c>
      <c r="HI74" s="177">
        <v>2309.1323341470002</v>
      </c>
      <c r="HJ74" s="183">
        <v>351.200546342</v>
      </c>
      <c r="HK74" s="183">
        <v>256.878163347</v>
      </c>
      <c r="HL74" s="183">
        <v>549.36670378999997</v>
      </c>
      <c r="HM74" s="183">
        <v>572.115925404</v>
      </c>
      <c r="HN74" s="183">
        <v>447.30158323800003</v>
      </c>
      <c r="HO74" s="183">
        <v>602.67154546399979</v>
      </c>
      <c r="HP74" s="183">
        <v>670.32467355199992</v>
      </c>
      <c r="HQ74" s="183">
        <v>514.17291009999997</v>
      </c>
      <c r="HR74" s="183">
        <v>782.87648019799997</v>
      </c>
      <c r="HS74" s="183">
        <v>798.04740953099986</v>
      </c>
      <c r="HT74" s="183">
        <v>484.37519161999995</v>
      </c>
      <c r="HU74" s="183">
        <v>1847.869838826</v>
      </c>
      <c r="HV74" s="183">
        <v>150.41103527000001</v>
      </c>
      <c r="HW74" s="183">
        <v>704.32763323999984</v>
      </c>
      <c r="HX74" s="183">
        <v>782.70984796899972</v>
      </c>
      <c r="HY74" s="183">
        <v>635.54538233499989</v>
      </c>
      <c r="HZ74" s="183">
        <v>446.16607789999995</v>
      </c>
      <c r="IA74" s="183">
        <v>745.59017486897312</v>
      </c>
      <c r="IB74" s="183">
        <v>606.82756364900001</v>
      </c>
      <c r="IC74" s="183">
        <v>620.548820933</v>
      </c>
      <c r="ID74" s="183">
        <v>653.03030324600002</v>
      </c>
      <c r="IE74" s="183">
        <v>1056.3443942690001</v>
      </c>
      <c r="IF74" s="183">
        <v>730.54544868900007</v>
      </c>
      <c r="IG74" s="183">
        <v>1247.3256469080002</v>
      </c>
      <c r="IH74" s="183">
        <v>360.286152238</v>
      </c>
      <c r="II74" s="183">
        <v>535.47513248199994</v>
      </c>
      <c r="IJ74" s="183">
        <v>615.89220963100001</v>
      </c>
      <c r="IK74" s="183">
        <v>886.91010285099992</v>
      </c>
      <c r="IL74" s="183">
        <v>363.67095662999998</v>
      </c>
      <c r="IM74" s="183">
        <v>332.22961023699997</v>
      </c>
      <c r="IN74" s="183">
        <v>602.87989839299996</v>
      </c>
      <c r="IO74" s="183">
        <v>349.55572974400008</v>
      </c>
      <c r="IP74" s="183">
        <v>264.53358075799997</v>
      </c>
      <c r="IQ74" s="183">
        <v>658.11103892300002</v>
      </c>
      <c r="IR74" s="183">
        <v>928.61867993700002</v>
      </c>
      <c r="IS74" s="183">
        <v>2366.272428498</v>
      </c>
      <c r="IT74" s="183">
        <v>37.041825209999999</v>
      </c>
      <c r="IU74" s="183">
        <v>184.82380115500004</v>
      </c>
      <c r="IV74" s="183">
        <v>468.93283557800009</v>
      </c>
      <c r="IW74" s="183">
        <v>612.93987192400004</v>
      </c>
      <c r="IX74" s="183">
        <v>508.08560216199999</v>
      </c>
      <c r="IY74" s="183">
        <v>529.7948712650001</v>
      </c>
      <c r="IZ74" s="183">
        <v>715.2767886649998</v>
      </c>
      <c r="JA74" s="183">
        <v>645.81966667200004</v>
      </c>
      <c r="JB74" s="183">
        <v>538.2603576869999</v>
      </c>
      <c r="JC74" s="183">
        <v>588.54177369600006</v>
      </c>
      <c r="JD74" s="183">
        <v>718.50151981600004</v>
      </c>
      <c r="JE74" s="183">
        <v>810.47758804299997</v>
      </c>
      <c r="JF74" s="183">
        <v>380.00272154300001</v>
      </c>
      <c r="JG74" s="183">
        <v>907.87870943500013</v>
      </c>
      <c r="JH74" s="183">
        <v>466.08035353199995</v>
      </c>
      <c r="JI74" s="183">
        <v>318.76106640099999</v>
      </c>
      <c r="JJ74" s="183">
        <v>397.49302823000005</v>
      </c>
      <c r="JK74" s="183">
        <v>427.320404983</v>
      </c>
      <c r="JL74" s="183">
        <v>521.96925679200001</v>
      </c>
      <c r="JM74" s="183">
        <v>336.38564140400001</v>
      </c>
      <c r="JN74" s="183">
        <v>513.85940780199996</v>
      </c>
      <c r="JO74" s="183">
        <v>470.56536564200007</v>
      </c>
      <c r="JP74" s="183">
        <v>589.86032436000005</v>
      </c>
      <c r="JQ74" s="183">
        <v>433.36291846900002</v>
      </c>
      <c r="JR74" s="177">
        <v>347.71265574099999</v>
      </c>
      <c r="JS74" s="177">
        <v>346.01908041499996</v>
      </c>
      <c r="JT74" s="177">
        <v>382.35169162</v>
      </c>
      <c r="JU74" s="177">
        <v>728.28405998299991</v>
      </c>
      <c r="JV74" s="177"/>
      <c r="JW74" s="177"/>
      <c r="JX74" s="177"/>
      <c r="JY74" s="177"/>
      <c r="JZ74" s="177"/>
      <c r="KA74" s="177"/>
      <c r="KB74" s="177"/>
      <c r="KC74" s="177"/>
    </row>
    <row r="75" spans="1:289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77">
        <v>184.45806172799996</v>
      </c>
      <c r="GY75" s="177">
        <v>323.66625989699997</v>
      </c>
      <c r="GZ75" s="177">
        <v>745.78827330299987</v>
      </c>
      <c r="HA75" s="177">
        <v>616.5801459180002</v>
      </c>
      <c r="HB75" s="177">
        <v>531.32989416200007</v>
      </c>
      <c r="HC75" s="177">
        <v>628.71745793999992</v>
      </c>
      <c r="HD75" s="177">
        <v>411.97029782300007</v>
      </c>
      <c r="HE75" s="177">
        <v>472.35451294299997</v>
      </c>
      <c r="HF75" s="177">
        <v>489.86777134100009</v>
      </c>
      <c r="HG75" s="177">
        <v>647.77833204499996</v>
      </c>
      <c r="HH75" s="177">
        <v>531.89577888399992</v>
      </c>
      <c r="HI75" s="177">
        <v>2249.6624149620002</v>
      </c>
      <c r="HJ75" s="183">
        <v>56.722097298999984</v>
      </c>
      <c r="HK75" s="183">
        <v>256.12129134700001</v>
      </c>
      <c r="HL75" s="183">
        <v>446.67393295800002</v>
      </c>
      <c r="HM75" s="183">
        <v>561.97159128399994</v>
      </c>
      <c r="HN75" s="183">
        <v>446.34024823800002</v>
      </c>
      <c r="HO75" s="183">
        <v>477.93062447399984</v>
      </c>
      <c r="HP75" s="183">
        <v>513.66646919300001</v>
      </c>
      <c r="HQ75" s="183">
        <v>512.26262429299993</v>
      </c>
      <c r="HR75" s="183">
        <v>659.71209988299995</v>
      </c>
      <c r="HS75" s="183">
        <v>660.28680381399988</v>
      </c>
      <c r="HT75" s="183">
        <v>482.92633577599997</v>
      </c>
      <c r="HU75" s="183">
        <v>1715.978650219</v>
      </c>
      <c r="HV75" s="183">
        <v>148.23167074600002</v>
      </c>
      <c r="HW75" s="183">
        <v>566.42913321299989</v>
      </c>
      <c r="HX75" s="183">
        <v>485.77311215999976</v>
      </c>
      <c r="HY75" s="183">
        <v>626.19290550199992</v>
      </c>
      <c r="HZ75" s="183">
        <v>435.90611576099997</v>
      </c>
      <c r="IA75" s="183">
        <v>549.22808893900014</v>
      </c>
      <c r="IB75" s="183">
        <v>599.64698422399999</v>
      </c>
      <c r="IC75" s="183">
        <v>618.97392008700001</v>
      </c>
      <c r="ID75" s="183">
        <v>648.02599124599999</v>
      </c>
      <c r="IE75" s="183">
        <v>1008.8468665370001</v>
      </c>
      <c r="IF75" s="183">
        <v>606.27433354000004</v>
      </c>
      <c r="IG75" s="183">
        <v>1239.5135494280003</v>
      </c>
      <c r="IH75" s="183">
        <v>308.62149716700003</v>
      </c>
      <c r="II75" s="183">
        <v>527.13948275999996</v>
      </c>
      <c r="IJ75" s="183">
        <v>474.64080677700008</v>
      </c>
      <c r="IK75" s="183">
        <v>860.44673445399997</v>
      </c>
      <c r="IL75" s="183">
        <v>347.91515812999995</v>
      </c>
      <c r="IM75" s="183">
        <v>326.91210064699999</v>
      </c>
      <c r="IN75" s="183">
        <v>592.40043401200001</v>
      </c>
      <c r="IO75" s="183">
        <v>288.8359776530001</v>
      </c>
      <c r="IP75" s="183">
        <v>261.40965575799999</v>
      </c>
      <c r="IQ75" s="183">
        <v>596.22092383000006</v>
      </c>
      <c r="IR75" s="183">
        <v>883.52175959600004</v>
      </c>
      <c r="IS75" s="183">
        <v>2250.0884096539999</v>
      </c>
      <c r="IT75" s="183">
        <v>33.694866810000001</v>
      </c>
      <c r="IU75" s="183">
        <v>111.44811590300004</v>
      </c>
      <c r="IV75" s="183">
        <v>464.98149370800007</v>
      </c>
      <c r="IW75" s="183">
        <v>604.62276099900009</v>
      </c>
      <c r="IX75" s="183">
        <v>499.62814789699996</v>
      </c>
      <c r="IY75" s="183">
        <v>473.88904741100009</v>
      </c>
      <c r="IZ75" s="183">
        <v>714.07327816199984</v>
      </c>
      <c r="JA75" s="183">
        <v>511.73482078400002</v>
      </c>
      <c r="JB75" s="183">
        <v>534.61586540099995</v>
      </c>
      <c r="JC75" s="183">
        <v>582.8297692220001</v>
      </c>
      <c r="JD75" s="183">
        <v>692.72334497700001</v>
      </c>
      <c r="JE75" s="183">
        <v>777.06818651100002</v>
      </c>
      <c r="JF75" s="183">
        <v>367.81199148299999</v>
      </c>
      <c r="JG75" s="183">
        <v>904.49115439400009</v>
      </c>
      <c r="JH75" s="183">
        <v>461.83569623499994</v>
      </c>
      <c r="JI75" s="183">
        <v>314.11359140100001</v>
      </c>
      <c r="JJ75" s="183">
        <v>367.81260823000008</v>
      </c>
      <c r="JK75" s="183">
        <v>412.95969917899998</v>
      </c>
      <c r="JL75" s="183">
        <v>518.78731479199996</v>
      </c>
      <c r="JM75" s="183">
        <v>334.38564145999999</v>
      </c>
      <c r="JN75" s="183">
        <v>505.20100780199994</v>
      </c>
      <c r="JO75" s="183">
        <v>468.56536569600007</v>
      </c>
      <c r="JP75" s="183">
        <v>589.86032436000005</v>
      </c>
      <c r="JQ75" s="183">
        <v>433.018342469</v>
      </c>
      <c r="JR75" s="177">
        <v>337.17888390899998</v>
      </c>
      <c r="JS75" s="177">
        <v>344.49828841499999</v>
      </c>
      <c r="JT75" s="177">
        <v>368.40775301999997</v>
      </c>
      <c r="JU75" s="177">
        <v>718.93511665999995</v>
      </c>
      <c r="JV75" s="177"/>
      <c r="JW75" s="177"/>
      <c r="JX75" s="177"/>
      <c r="JY75" s="177"/>
      <c r="JZ75" s="177"/>
      <c r="KA75" s="177"/>
      <c r="KB75" s="177"/>
      <c r="KC75" s="177"/>
    </row>
    <row r="76" spans="1:289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77">
        <v>7.6946760000000003</v>
      </c>
      <c r="GY76" s="177">
        <v>6.1810088530000007</v>
      </c>
      <c r="GZ76" s="177">
        <v>1.2058228309999999</v>
      </c>
      <c r="HA76" s="177">
        <v>8.6636911770000005</v>
      </c>
      <c r="HB76" s="177">
        <v>1.7759762510000001</v>
      </c>
      <c r="HC76" s="177">
        <v>5.2953755610000002</v>
      </c>
      <c r="HD76" s="177">
        <v>0.60692312700000006</v>
      </c>
      <c r="HE76" s="177">
        <v>2.544218565</v>
      </c>
      <c r="HF76" s="177">
        <v>2.979952634</v>
      </c>
      <c r="HG76" s="177">
        <v>8.6924049949999986</v>
      </c>
      <c r="HH76" s="177">
        <v>11.539191011000002</v>
      </c>
      <c r="HI76" s="177">
        <v>6.7265083969999999</v>
      </c>
      <c r="HJ76" s="183">
        <v>4.3542000000000004E-2</v>
      </c>
      <c r="HK76" s="183">
        <v>0.7568720000000001</v>
      </c>
      <c r="HL76" s="183">
        <v>0.46079100000000001</v>
      </c>
      <c r="HM76" s="183">
        <v>10.144334120000002</v>
      </c>
      <c r="HN76" s="183">
        <v>0.96133499999999994</v>
      </c>
      <c r="HO76" s="183">
        <v>2.3693932499999999</v>
      </c>
      <c r="HP76" s="183">
        <v>3.2376322160000002</v>
      </c>
      <c r="HQ76" s="183">
        <v>1.9102858070000002</v>
      </c>
      <c r="HR76" s="183">
        <v>1.5840022660000002</v>
      </c>
      <c r="HS76" s="183">
        <v>0.49872349999999999</v>
      </c>
      <c r="HT76" s="183">
        <v>1.4488558439999999</v>
      </c>
      <c r="HU76" s="183">
        <v>9.4411769999999997</v>
      </c>
      <c r="HV76" s="183">
        <v>2.1793645239999999</v>
      </c>
      <c r="HW76" s="183">
        <v>0.22769010000000001</v>
      </c>
      <c r="HX76" s="183">
        <v>2.4427370179999999</v>
      </c>
      <c r="HY76" s="183">
        <v>9.3524768330000008</v>
      </c>
      <c r="HZ76" s="183">
        <v>10.259962139000001</v>
      </c>
      <c r="IA76" s="183">
        <v>3.4304171329999997</v>
      </c>
      <c r="IB76" s="183">
        <v>7.1805794249999995</v>
      </c>
      <c r="IC76" s="183">
        <v>1.574900846</v>
      </c>
      <c r="ID76" s="183">
        <v>5.0043119999999996</v>
      </c>
      <c r="IE76" s="183">
        <v>1.1074111499999999</v>
      </c>
      <c r="IF76" s="183">
        <v>2.6037714999999997</v>
      </c>
      <c r="IG76" s="183">
        <v>7.8120974799999994</v>
      </c>
      <c r="IH76" s="183">
        <v>0</v>
      </c>
      <c r="II76" s="183">
        <v>8.3356497219999994</v>
      </c>
      <c r="IJ76" s="183">
        <v>2.422942682</v>
      </c>
      <c r="IK76" s="183">
        <v>2.5699564700000002</v>
      </c>
      <c r="IL76" s="183">
        <v>15.755798500000001</v>
      </c>
      <c r="IM76" s="183">
        <v>5.3175095899999993</v>
      </c>
      <c r="IN76" s="183">
        <v>10.479464381000001</v>
      </c>
      <c r="IO76" s="183">
        <v>7.5623311209999997</v>
      </c>
      <c r="IP76" s="183">
        <v>3.1239250000000003</v>
      </c>
      <c r="IQ76" s="183">
        <v>5.5131234809999992</v>
      </c>
      <c r="IR76" s="183">
        <v>5.7114250000000002</v>
      </c>
      <c r="IS76" s="183">
        <v>6.603900361</v>
      </c>
      <c r="IT76" s="183">
        <v>3.3469584000000001</v>
      </c>
      <c r="IU76" s="183">
        <v>8.8194265639999987</v>
      </c>
      <c r="IV76" s="183">
        <v>3.9513418699999998</v>
      </c>
      <c r="IW76" s="183">
        <v>8.3171109249999997</v>
      </c>
      <c r="IX76" s="183">
        <v>8.4574542649999991</v>
      </c>
      <c r="IY76" s="183">
        <v>4.8409505489999995</v>
      </c>
      <c r="IZ76" s="183">
        <v>1.203510503</v>
      </c>
      <c r="JA76" s="183">
        <v>7.0126755730000001</v>
      </c>
      <c r="JB76" s="183">
        <v>3.6444922860000002</v>
      </c>
      <c r="JC76" s="183">
        <v>5.7120044740000004</v>
      </c>
      <c r="JD76" s="183">
        <v>25.778174838999998</v>
      </c>
      <c r="JE76" s="183">
        <v>33.409401532000004</v>
      </c>
      <c r="JF76" s="183">
        <v>12.19073006</v>
      </c>
      <c r="JG76" s="183">
        <v>3.3875550410000002</v>
      </c>
      <c r="JH76" s="183">
        <v>4.2446572969999998</v>
      </c>
      <c r="JI76" s="183">
        <v>4.647475</v>
      </c>
      <c r="JJ76" s="183">
        <v>29.680419999999998</v>
      </c>
      <c r="JK76" s="183">
        <v>14.360705804</v>
      </c>
      <c r="JL76" s="183">
        <v>3.1819419999999998</v>
      </c>
      <c r="JM76" s="183">
        <v>1.9999999439999998</v>
      </c>
      <c r="JN76" s="183">
        <v>8.6584000000000003</v>
      </c>
      <c r="JO76" s="183">
        <v>1.999999946</v>
      </c>
      <c r="JP76" s="183">
        <v>0</v>
      </c>
      <c r="JQ76" s="183">
        <v>0.34457600000000005</v>
      </c>
      <c r="JR76" s="177">
        <v>10.533771831999999</v>
      </c>
      <c r="JS76" s="177">
        <v>1.5207919999999999</v>
      </c>
      <c r="JT76" s="177">
        <v>13.943938599999999</v>
      </c>
      <c r="JU76" s="177">
        <v>9.3489433229999985</v>
      </c>
      <c r="JV76" s="177"/>
      <c r="JW76" s="177"/>
      <c r="JX76" s="177"/>
      <c r="JY76" s="177"/>
      <c r="JZ76" s="177"/>
      <c r="KA76" s="177"/>
      <c r="KB76" s="177"/>
      <c r="KC76" s="177"/>
    </row>
    <row r="77" spans="1:289" ht="13.9" customHeight="1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77">
        <v>0</v>
      </c>
      <c r="GY77" s="177">
        <v>0</v>
      </c>
      <c r="GZ77" s="177">
        <v>340.00959508026898</v>
      </c>
      <c r="HA77" s="177">
        <v>0</v>
      </c>
      <c r="HB77" s="177">
        <v>0</v>
      </c>
      <c r="HC77" s="177">
        <v>0</v>
      </c>
      <c r="HD77" s="177">
        <v>302.42873998059798</v>
      </c>
      <c r="HE77" s="177">
        <v>0</v>
      </c>
      <c r="HF77" s="177">
        <v>119.72831553100001</v>
      </c>
      <c r="HG77" s="177">
        <v>0</v>
      </c>
      <c r="HH77" s="177">
        <v>0</v>
      </c>
      <c r="HI77" s="177">
        <v>52.743410787999998</v>
      </c>
      <c r="HJ77" s="183">
        <v>294.43490704300001</v>
      </c>
      <c r="HK77" s="183">
        <v>0</v>
      </c>
      <c r="HL77" s="183">
        <v>102.23197983199999</v>
      </c>
      <c r="HM77" s="183">
        <v>0</v>
      </c>
      <c r="HN77" s="183">
        <v>0</v>
      </c>
      <c r="HO77" s="183">
        <v>122.37152774</v>
      </c>
      <c r="HP77" s="183">
        <v>153.42057214299999</v>
      </c>
      <c r="HQ77" s="183">
        <v>0</v>
      </c>
      <c r="HR77" s="183">
        <v>121.580378049</v>
      </c>
      <c r="HS77" s="183">
        <v>137.26188221699999</v>
      </c>
      <c r="HT77" s="183">
        <v>0</v>
      </c>
      <c r="HU77" s="183">
        <v>122.45001160699999</v>
      </c>
      <c r="HV77" s="183">
        <v>0</v>
      </c>
      <c r="HW77" s="183">
        <v>137.67080992699999</v>
      </c>
      <c r="HX77" s="183">
        <v>294.49399879099997</v>
      </c>
      <c r="HY77" s="183">
        <v>0</v>
      </c>
      <c r="HZ77" s="183">
        <v>0</v>
      </c>
      <c r="IA77" s="183">
        <v>192.93166879697301</v>
      </c>
      <c r="IB77" s="183">
        <v>0</v>
      </c>
      <c r="IC77" s="183">
        <v>0</v>
      </c>
      <c r="ID77" s="183">
        <v>0</v>
      </c>
      <c r="IE77" s="183">
        <v>46.390116582000005</v>
      </c>
      <c r="IF77" s="183">
        <v>121.667343649</v>
      </c>
      <c r="IG77" s="183">
        <v>0</v>
      </c>
      <c r="IH77" s="183">
        <v>51.664655070999999</v>
      </c>
      <c r="II77" s="183">
        <v>0</v>
      </c>
      <c r="IJ77" s="183">
        <v>138.82846017199998</v>
      </c>
      <c r="IK77" s="183">
        <v>23.893411927000002</v>
      </c>
      <c r="IL77" s="183">
        <v>0</v>
      </c>
      <c r="IM77" s="183">
        <v>0</v>
      </c>
      <c r="IN77" s="183">
        <v>0</v>
      </c>
      <c r="IO77" s="183">
        <v>53.157420969999997</v>
      </c>
      <c r="IP77" s="183">
        <v>0</v>
      </c>
      <c r="IQ77" s="183">
        <v>56.376991611999998</v>
      </c>
      <c r="IR77" s="183">
        <v>39.385495341000002</v>
      </c>
      <c r="IS77" s="183">
        <v>109.58011848299999</v>
      </c>
      <c r="IT77" s="183">
        <v>0</v>
      </c>
      <c r="IU77" s="183">
        <v>64.556258688</v>
      </c>
      <c r="IV77" s="183">
        <v>0</v>
      </c>
      <c r="IW77" s="183">
        <v>0</v>
      </c>
      <c r="IX77" s="183">
        <v>0</v>
      </c>
      <c r="IY77" s="183">
        <v>51.064873304999999</v>
      </c>
      <c r="IZ77" s="183">
        <v>0</v>
      </c>
      <c r="JA77" s="183">
        <v>127.07217031499999</v>
      </c>
      <c r="JB77" s="183">
        <v>0</v>
      </c>
      <c r="JC77" s="183">
        <v>0</v>
      </c>
      <c r="JD77" s="183">
        <v>0</v>
      </c>
      <c r="JE77" s="183">
        <v>0</v>
      </c>
      <c r="JF77" s="183">
        <v>0</v>
      </c>
      <c r="JG77" s="183">
        <v>0</v>
      </c>
      <c r="JH77" s="183">
        <v>0</v>
      </c>
      <c r="JI77" s="183">
        <v>0</v>
      </c>
      <c r="JJ77" s="183">
        <v>0</v>
      </c>
      <c r="JK77" s="183">
        <v>0</v>
      </c>
      <c r="JL77" s="183">
        <v>0</v>
      </c>
      <c r="JM77" s="183">
        <v>0</v>
      </c>
      <c r="JN77" s="183">
        <v>0</v>
      </c>
      <c r="JO77" s="183">
        <v>0</v>
      </c>
      <c r="JP77" s="183">
        <v>0</v>
      </c>
      <c r="JQ77" s="183">
        <v>0</v>
      </c>
      <c r="JR77" s="177">
        <v>0</v>
      </c>
      <c r="JS77" s="177">
        <v>0</v>
      </c>
      <c r="JT77" s="177">
        <v>0</v>
      </c>
      <c r="JU77" s="177">
        <v>0</v>
      </c>
      <c r="JV77" s="177"/>
      <c r="JW77" s="177"/>
      <c r="JX77" s="177"/>
      <c r="JY77" s="177"/>
      <c r="JZ77" s="177"/>
      <c r="KA77" s="177"/>
      <c r="KB77" s="177"/>
      <c r="KC77" s="177"/>
    </row>
    <row r="78" spans="1:289" s="45" customFormat="1" ht="15.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81">
        <v>-69.298189481000037</v>
      </c>
      <c r="GY78" s="181">
        <v>-236.44698779099934</v>
      </c>
      <c r="GZ78" s="181">
        <v>-1583.422517551269</v>
      </c>
      <c r="HA78" s="181">
        <v>-2359.7251105040009</v>
      </c>
      <c r="HB78" s="181">
        <v>-1197.663639759</v>
      </c>
      <c r="HC78" s="181">
        <v>-848.74726941299923</v>
      </c>
      <c r="HD78" s="181">
        <v>-996.75975796459807</v>
      </c>
      <c r="HE78" s="181">
        <v>-749.86516611599939</v>
      </c>
      <c r="HF78" s="181">
        <v>-1103.6557877750001</v>
      </c>
      <c r="HG78" s="181">
        <v>-975.6598555600001</v>
      </c>
      <c r="HH78" s="181">
        <v>-495.39254106500073</v>
      </c>
      <c r="HI78" s="181">
        <v>-4112.5980295430018</v>
      </c>
      <c r="HJ78" s="187">
        <v>497.76938151200017</v>
      </c>
      <c r="HK78" s="187">
        <v>-244.74085463699947</v>
      </c>
      <c r="HL78" s="187">
        <v>-1098.6490657299996</v>
      </c>
      <c r="HM78" s="187">
        <v>-480.86464452599978</v>
      </c>
      <c r="HN78" s="187">
        <v>-150.37265171399883</v>
      </c>
      <c r="HO78" s="187">
        <v>-443.63363688399977</v>
      </c>
      <c r="HP78" s="187">
        <v>-584.93044002800002</v>
      </c>
      <c r="HQ78" s="187">
        <v>-892.0001241839999</v>
      </c>
      <c r="HR78" s="187">
        <v>-844.71544293000068</v>
      </c>
      <c r="HS78" s="187">
        <v>-1036.488596505</v>
      </c>
      <c r="HT78" s="187">
        <v>-346.92364751300016</v>
      </c>
      <c r="HU78" s="187">
        <v>-4201.0204258640006</v>
      </c>
      <c r="HV78" s="187">
        <v>336.945224817</v>
      </c>
      <c r="HW78" s="187">
        <v>-593.73857577999956</v>
      </c>
      <c r="HX78" s="187">
        <v>-1423.8497550179995</v>
      </c>
      <c r="HY78" s="187">
        <v>123.08045247000018</v>
      </c>
      <c r="HZ78" s="187">
        <v>596.41037732499944</v>
      </c>
      <c r="IA78" s="187">
        <v>-717.91942048497378</v>
      </c>
      <c r="IB78" s="187">
        <v>-246.30450539000117</v>
      </c>
      <c r="IC78" s="187">
        <v>-777.75649410300036</v>
      </c>
      <c r="ID78" s="187">
        <v>-490.38236644799997</v>
      </c>
      <c r="IE78" s="187">
        <v>-1487.372052703</v>
      </c>
      <c r="IF78" s="187">
        <v>-589.78683149699987</v>
      </c>
      <c r="IG78" s="187">
        <v>-3323.2824554300018</v>
      </c>
      <c r="IH78" s="187">
        <v>-300.19663426899945</v>
      </c>
      <c r="II78" s="187">
        <v>-1029.2726766219998</v>
      </c>
      <c r="IJ78" s="187">
        <v>-1286.0985773330001</v>
      </c>
      <c r="IK78" s="187">
        <v>-1016.0864125190001</v>
      </c>
      <c r="IL78" s="187">
        <v>152.18448445499928</v>
      </c>
      <c r="IM78" s="187">
        <v>-43.391426206999199</v>
      </c>
      <c r="IN78" s="187">
        <v>-207.95975181900019</v>
      </c>
      <c r="IO78" s="187">
        <v>-493.24905195000025</v>
      </c>
      <c r="IP78" s="187">
        <v>-493.39114824799935</v>
      </c>
      <c r="IQ78" s="187">
        <v>-992.28274107200036</v>
      </c>
      <c r="IR78" s="187">
        <v>-801.33179584300001</v>
      </c>
      <c r="IS78" s="187">
        <v>-6316.9743964200006</v>
      </c>
      <c r="IT78" s="187">
        <v>965.34381239400034</v>
      </c>
      <c r="IU78" s="187">
        <v>-776.45167686499951</v>
      </c>
      <c r="IV78" s="187">
        <v>-2168.7147139059998</v>
      </c>
      <c r="IW78" s="187">
        <v>510.6599702029996</v>
      </c>
      <c r="IX78" s="187">
        <v>636.89998210300041</v>
      </c>
      <c r="IY78" s="187">
        <v>-78.89078825900026</v>
      </c>
      <c r="IZ78" s="187">
        <v>-442.56891061299928</v>
      </c>
      <c r="JA78" s="187">
        <v>-1458.1368189340001</v>
      </c>
      <c r="JB78" s="187">
        <v>-705.45209503199862</v>
      </c>
      <c r="JC78" s="187">
        <v>-919.54959088800138</v>
      </c>
      <c r="JD78" s="187">
        <v>-1577.8370115470007</v>
      </c>
      <c r="JE78" s="187">
        <v>-2565.685895425001</v>
      </c>
      <c r="JF78" s="187">
        <v>-229.43460408100009</v>
      </c>
      <c r="JG78" s="187">
        <v>-1140.3975576849998</v>
      </c>
      <c r="JH78" s="187">
        <v>-1458.2895612609998</v>
      </c>
      <c r="JI78" s="187">
        <v>863.76570875999857</v>
      </c>
      <c r="JJ78" s="187">
        <v>769.22780237000109</v>
      </c>
      <c r="JK78" s="187">
        <v>-547.56932355899869</v>
      </c>
      <c r="JL78" s="187">
        <v>3.1261091399993575</v>
      </c>
      <c r="JM78" s="187">
        <v>-1221.2489563660001</v>
      </c>
      <c r="JN78" s="187">
        <v>-342.38252741399936</v>
      </c>
      <c r="JO78" s="187">
        <v>-657.23641499600046</v>
      </c>
      <c r="JP78" s="187">
        <v>-745.34434199500083</v>
      </c>
      <c r="JQ78" s="187">
        <v>-2727.9355160169989</v>
      </c>
      <c r="JR78" s="181">
        <v>-632.10320353699967</v>
      </c>
      <c r="JS78" s="181">
        <v>-1434.3312867089992</v>
      </c>
      <c r="JT78" s="181">
        <v>-1139.3790642690005</v>
      </c>
      <c r="JU78" s="181">
        <v>26.416445693000014</v>
      </c>
      <c r="JV78" s="181"/>
      <c r="JW78" s="181"/>
      <c r="JX78" s="181"/>
      <c r="JY78" s="181"/>
      <c r="JZ78" s="181"/>
      <c r="KA78" s="181"/>
      <c r="KB78" s="181"/>
      <c r="KC78" s="181"/>
    </row>
    <row r="79" spans="1:289" ht="5.25" customHeight="1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77"/>
      <c r="GY79" s="177"/>
      <c r="GZ79" s="177"/>
      <c r="HA79" s="177"/>
      <c r="HB79" s="177"/>
      <c r="HC79" s="177"/>
      <c r="HD79" s="177"/>
      <c r="HE79" s="177"/>
      <c r="HF79" s="177"/>
      <c r="HG79" s="177"/>
      <c r="HH79" s="177"/>
      <c r="HI79" s="177"/>
      <c r="HJ79" s="183"/>
      <c r="HK79" s="183"/>
      <c r="HL79" s="183"/>
      <c r="HM79" s="183"/>
      <c r="HN79" s="183"/>
      <c r="HO79" s="183"/>
      <c r="HP79" s="183"/>
      <c r="HQ79" s="183"/>
      <c r="HR79" s="183"/>
      <c r="HS79" s="183"/>
      <c r="HT79" s="183"/>
      <c r="HU79" s="183"/>
      <c r="HV79" s="183"/>
      <c r="HW79" s="183"/>
      <c r="HX79" s="183"/>
      <c r="HY79" s="183"/>
      <c r="HZ79" s="183"/>
      <c r="IA79" s="183"/>
      <c r="IB79" s="183"/>
      <c r="IC79" s="183"/>
      <c r="ID79" s="183"/>
      <c r="IE79" s="183"/>
      <c r="IF79" s="183"/>
      <c r="IG79" s="183"/>
      <c r="IH79" s="183"/>
      <c r="II79" s="183"/>
      <c r="IJ79" s="183"/>
      <c r="IK79" s="183"/>
      <c r="IL79" s="183"/>
      <c r="IM79" s="183"/>
      <c r="IN79" s="183"/>
      <c r="IO79" s="183"/>
      <c r="IP79" s="183"/>
      <c r="IQ79" s="183"/>
      <c r="IR79" s="183"/>
      <c r="IS79" s="183"/>
      <c r="IT79" s="183"/>
      <c r="IU79" s="183"/>
      <c r="IV79" s="183"/>
      <c r="IW79" s="183"/>
      <c r="IX79" s="183"/>
      <c r="IY79" s="183"/>
      <c r="IZ79" s="183"/>
      <c r="JA79" s="183"/>
      <c r="JB79" s="183"/>
      <c r="JC79" s="183"/>
      <c r="JD79" s="183"/>
      <c r="JE79" s="183"/>
      <c r="JF79" s="183"/>
      <c r="JG79" s="183"/>
      <c r="JH79" s="183"/>
      <c r="JI79" s="183"/>
      <c r="JJ79" s="183"/>
      <c r="JK79" s="183"/>
      <c r="JL79" s="183"/>
      <c r="JM79" s="183"/>
      <c r="JN79" s="183"/>
      <c r="JO79" s="183"/>
      <c r="JP79" s="183"/>
      <c r="JQ79" s="183"/>
      <c r="JR79" s="177"/>
      <c r="JS79" s="177"/>
      <c r="JT79" s="177"/>
      <c r="JU79" s="177"/>
      <c r="JV79" s="177"/>
      <c r="JW79" s="177"/>
      <c r="JX79" s="177"/>
      <c r="JY79" s="177"/>
      <c r="JZ79" s="177"/>
      <c r="KA79" s="177"/>
      <c r="KB79" s="177"/>
      <c r="KC79" s="177"/>
    </row>
    <row r="80" spans="1:289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77"/>
      <c r="GY80" s="177"/>
      <c r="GZ80" s="177"/>
      <c r="HA80" s="177"/>
      <c r="HB80" s="177"/>
      <c r="HC80" s="177"/>
      <c r="HD80" s="177"/>
      <c r="HE80" s="177"/>
      <c r="HF80" s="177"/>
      <c r="HG80" s="177"/>
      <c r="HH80" s="177"/>
      <c r="HI80" s="177"/>
      <c r="HJ80" s="183"/>
      <c r="HK80" s="183"/>
      <c r="HL80" s="183"/>
      <c r="HM80" s="183"/>
      <c r="HN80" s="183"/>
      <c r="HO80" s="183"/>
      <c r="HP80" s="183"/>
      <c r="HQ80" s="183"/>
      <c r="HR80" s="183"/>
      <c r="HS80" s="183"/>
      <c r="HT80" s="183"/>
      <c r="HU80" s="183"/>
      <c r="HV80" s="183"/>
      <c r="HW80" s="183"/>
      <c r="HX80" s="183"/>
      <c r="HY80" s="183"/>
      <c r="HZ80" s="183"/>
      <c r="IA80" s="183"/>
      <c r="IB80" s="183"/>
      <c r="IC80" s="183"/>
      <c r="ID80" s="183"/>
      <c r="IE80" s="183"/>
      <c r="IF80" s="183"/>
      <c r="IG80" s="183"/>
      <c r="IH80" s="183"/>
      <c r="II80" s="183"/>
      <c r="IJ80" s="183"/>
      <c r="IK80" s="183"/>
      <c r="IL80" s="183"/>
      <c r="IM80" s="183"/>
      <c r="IN80" s="183"/>
      <c r="IO80" s="183"/>
      <c r="IP80" s="183"/>
      <c r="IQ80" s="183"/>
      <c r="IR80" s="183"/>
      <c r="IS80" s="183"/>
      <c r="IT80" s="183"/>
      <c r="IU80" s="183"/>
      <c r="IV80" s="183"/>
      <c r="IW80" s="183"/>
      <c r="IX80" s="183"/>
      <c r="IY80" s="183"/>
      <c r="IZ80" s="183"/>
      <c r="JA80" s="183"/>
      <c r="JB80" s="183"/>
      <c r="JC80" s="183"/>
      <c r="JD80" s="183"/>
      <c r="JE80" s="183"/>
      <c r="JF80" s="183"/>
      <c r="JG80" s="183"/>
      <c r="JH80" s="183"/>
      <c r="JI80" s="183"/>
      <c r="JJ80" s="183"/>
      <c r="JK80" s="183"/>
      <c r="JL80" s="183"/>
      <c r="JM80" s="183"/>
      <c r="JN80" s="183"/>
      <c r="JO80" s="183"/>
      <c r="JP80" s="183"/>
      <c r="JQ80" s="183"/>
      <c r="JR80" s="177"/>
      <c r="JS80" s="177"/>
      <c r="JT80" s="177"/>
      <c r="JU80" s="177"/>
      <c r="JV80" s="177"/>
      <c r="JW80" s="177"/>
      <c r="JX80" s="177"/>
      <c r="JY80" s="177"/>
      <c r="JZ80" s="177"/>
      <c r="KA80" s="177"/>
      <c r="KB80" s="177"/>
      <c r="KC80" s="177"/>
    </row>
    <row r="81" spans="1:289" ht="10.5" customHeight="1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77"/>
      <c r="GY81" s="177"/>
      <c r="GZ81" s="177"/>
      <c r="HA81" s="177"/>
      <c r="HB81" s="177"/>
      <c r="HC81" s="177"/>
      <c r="HD81" s="177"/>
      <c r="HE81" s="177"/>
      <c r="HF81" s="177"/>
      <c r="HG81" s="177"/>
      <c r="HH81" s="177"/>
      <c r="HI81" s="177"/>
      <c r="HJ81" s="183"/>
      <c r="HK81" s="183"/>
      <c r="HL81" s="183"/>
      <c r="HM81" s="183"/>
      <c r="HN81" s="183"/>
      <c r="HO81" s="183"/>
      <c r="HP81" s="183"/>
      <c r="HQ81" s="183"/>
      <c r="HR81" s="183"/>
      <c r="HS81" s="183"/>
      <c r="HT81" s="183"/>
      <c r="HU81" s="183"/>
      <c r="HV81" s="183"/>
      <c r="HW81" s="183"/>
      <c r="HX81" s="183"/>
      <c r="HY81" s="183"/>
      <c r="HZ81" s="183"/>
      <c r="IA81" s="183"/>
      <c r="IB81" s="183"/>
      <c r="IC81" s="183"/>
      <c r="ID81" s="183"/>
      <c r="IE81" s="183"/>
      <c r="IF81" s="183"/>
      <c r="IG81" s="183"/>
      <c r="IH81" s="183"/>
      <c r="II81" s="183"/>
      <c r="IJ81" s="183"/>
      <c r="IK81" s="183"/>
      <c r="IL81" s="183"/>
      <c r="IM81" s="183"/>
      <c r="IN81" s="183"/>
      <c r="IO81" s="183"/>
      <c r="IP81" s="183"/>
      <c r="IQ81" s="183"/>
      <c r="IR81" s="183"/>
      <c r="IS81" s="183"/>
      <c r="IT81" s="183"/>
      <c r="IU81" s="183"/>
      <c r="IV81" s="183"/>
      <c r="IW81" s="183"/>
      <c r="IX81" s="183"/>
      <c r="IY81" s="183"/>
      <c r="IZ81" s="183"/>
      <c r="JA81" s="183"/>
      <c r="JB81" s="183"/>
      <c r="JC81" s="183"/>
      <c r="JD81" s="183"/>
      <c r="JE81" s="183"/>
      <c r="JF81" s="183"/>
      <c r="JG81" s="183"/>
      <c r="JH81" s="183"/>
      <c r="JI81" s="183"/>
      <c r="JJ81" s="183"/>
      <c r="JK81" s="183"/>
      <c r="JL81" s="183"/>
      <c r="JM81" s="183"/>
      <c r="JN81" s="183"/>
      <c r="JO81" s="183"/>
      <c r="JP81" s="183"/>
      <c r="JQ81" s="183"/>
      <c r="JR81" s="177"/>
      <c r="JS81" s="177"/>
      <c r="JT81" s="177"/>
      <c r="JU81" s="177"/>
      <c r="JV81" s="177"/>
      <c r="JW81" s="177"/>
      <c r="JX81" s="177"/>
      <c r="JY81" s="177"/>
      <c r="JZ81" s="177"/>
      <c r="KA81" s="177"/>
      <c r="KB81" s="177"/>
      <c r="KC81" s="177"/>
    </row>
    <row r="82" spans="1:289" s="16" customFormat="1" ht="14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77">
        <v>3265.1092217005939</v>
      </c>
      <c r="GY82" s="177">
        <v>332.63781257375592</v>
      </c>
      <c r="GZ82" s="177">
        <v>2747.2876135053912</v>
      </c>
      <c r="HA82" s="177">
        <v>5780.6440161487126</v>
      </c>
      <c r="HB82" s="177">
        <v>-1472.5118649612907</v>
      </c>
      <c r="HC82" s="177">
        <v>-566.98698193820314</v>
      </c>
      <c r="HD82" s="177">
        <v>-1617.8525709465098</v>
      </c>
      <c r="HE82" s="177">
        <v>-1106.310041272943</v>
      </c>
      <c r="HF82" s="177">
        <v>-298.84944257130536</v>
      </c>
      <c r="HG82" s="177">
        <v>-281.7899586716909</v>
      </c>
      <c r="HH82" s="177">
        <v>-366.72505644377657</v>
      </c>
      <c r="HI82" s="177">
        <v>324.26417011684805</v>
      </c>
      <c r="HJ82" s="183">
        <v>3433.1500896124794</v>
      </c>
      <c r="HK82" s="183">
        <v>-449.99490536915198</v>
      </c>
      <c r="HL82" s="183">
        <v>-1337.6371232462775</v>
      </c>
      <c r="HM82" s="183">
        <v>624.69097851008917</v>
      </c>
      <c r="HN82" s="183">
        <v>62.865987360629966</v>
      </c>
      <c r="HO82" s="183">
        <v>203.75903081913569</v>
      </c>
      <c r="HP82" s="183">
        <v>186.12085610654944</v>
      </c>
      <c r="HQ82" s="183">
        <v>-901.72490927566446</v>
      </c>
      <c r="HR82" s="183">
        <v>-580.75825553873096</v>
      </c>
      <c r="HS82" s="183">
        <v>578.47406340663656</v>
      </c>
      <c r="HT82" s="183">
        <v>1547.1819274457814</v>
      </c>
      <c r="HU82" s="183">
        <v>-1896.4000410956496</v>
      </c>
      <c r="HV82" s="183">
        <v>1029.8677917933881</v>
      </c>
      <c r="HW82" s="183">
        <v>1248.8458354875102</v>
      </c>
      <c r="HX82" s="183">
        <v>-1076.5904365615702</v>
      </c>
      <c r="HY82" s="183">
        <v>184.8064157339748</v>
      </c>
      <c r="HZ82" s="183">
        <v>2073.3753530151839</v>
      </c>
      <c r="IA82" s="183">
        <v>-329.06301537710061</v>
      </c>
      <c r="IB82" s="183">
        <v>45.372041049668773</v>
      </c>
      <c r="IC82" s="183">
        <v>-418.26394490303596</v>
      </c>
      <c r="ID82" s="183">
        <v>1029.9176726785681</v>
      </c>
      <c r="IE82" s="183">
        <v>1238.8438406987202</v>
      </c>
      <c r="IF82" s="183">
        <v>-915.712402647369</v>
      </c>
      <c r="IG82" s="183">
        <v>-2408.9767489584569</v>
      </c>
      <c r="IH82" s="183">
        <v>47.742805617724223</v>
      </c>
      <c r="II82" s="183">
        <v>-575.5391866699033</v>
      </c>
      <c r="IJ82" s="183">
        <v>-783.67654629411527</v>
      </c>
      <c r="IK82" s="183">
        <v>158.89390416868912</v>
      </c>
      <c r="IL82" s="183">
        <v>-265.47025143900339</v>
      </c>
      <c r="IM82" s="183">
        <v>281.0712814522015</v>
      </c>
      <c r="IN82" s="183">
        <v>4197.4687696707442</v>
      </c>
      <c r="IO82" s="183">
        <v>-1231.0962531790208</v>
      </c>
      <c r="IP82" s="183">
        <v>489.15356658901783</v>
      </c>
      <c r="IQ82" s="183">
        <v>-405.71327093265296</v>
      </c>
      <c r="IR82" s="183">
        <v>-615.09613539183124</v>
      </c>
      <c r="IS82" s="183">
        <v>-1824.917376734724</v>
      </c>
      <c r="IT82" s="183">
        <v>-1021.9301791981368</v>
      </c>
      <c r="IU82" s="183">
        <v>6691.0526495389449</v>
      </c>
      <c r="IV82" s="183">
        <v>-2780.3319370007994</v>
      </c>
      <c r="IW82" s="183">
        <v>1032.9323695654336</v>
      </c>
      <c r="IX82" s="183">
        <v>1521.62250532751</v>
      </c>
      <c r="IY82" s="183">
        <v>1196.9125215232857</v>
      </c>
      <c r="IZ82" s="183">
        <v>-312.96146151344402</v>
      </c>
      <c r="JA82" s="183">
        <v>-1488.3632967455189</v>
      </c>
      <c r="JB82" s="183">
        <v>-1211.4422126146512</v>
      </c>
      <c r="JC82" s="183">
        <v>398.30968855251842</v>
      </c>
      <c r="JD82" s="183">
        <v>-1119.7267750241986</v>
      </c>
      <c r="JE82" s="183">
        <v>-2942.1166630269895</v>
      </c>
      <c r="JF82" s="183">
        <v>319.47266532185813</v>
      </c>
      <c r="JG82" s="183">
        <v>1076.7600171756744</v>
      </c>
      <c r="JH82" s="183">
        <v>4908.9513276237512</v>
      </c>
      <c r="JI82" s="183">
        <v>3.2562495216394609</v>
      </c>
      <c r="JJ82" s="183">
        <v>-917.26554188944499</v>
      </c>
      <c r="JK82" s="183">
        <v>-484.82103577624548</v>
      </c>
      <c r="JL82" s="183">
        <v>1713.8487337761912</v>
      </c>
      <c r="JM82" s="183">
        <v>-737.41467203982825</v>
      </c>
      <c r="JN82" s="183">
        <v>-1067.4239503453118</v>
      </c>
      <c r="JO82" s="183">
        <v>-638.6208822904689</v>
      </c>
      <c r="JP82" s="183">
        <v>-610.38876501781635</v>
      </c>
      <c r="JQ82" s="183">
        <v>-3137.3034634679561</v>
      </c>
      <c r="JR82" s="177">
        <v>3620.2416423312484</v>
      </c>
      <c r="JS82" s="177">
        <v>-1197.2314447058438</v>
      </c>
      <c r="JT82" s="177">
        <v>2999.0835944014539</v>
      </c>
      <c r="JU82" s="177">
        <v>8.712866797000002</v>
      </c>
      <c r="JV82" s="177"/>
      <c r="JW82" s="177"/>
      <c r="JX82" s="177"/>
      <c r="JY82" s="177"/>
      <c r="JZ82" s="177"/>
      <c r="KA82" s="177"/>
      <c r="KB82" s="177"/>
      <c r="KC82" s="177"/>
    </row>
    <row r="83" spans="1:289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77">
        <v>3265.1092217005939</v>
      </c>
      <c r="GY83" s="177">
        <v>332.63781257375592</v>
      </c>
      <c r="GZ83" s="177">
        <v>2747.2876135053912</v>
      </c>
      <c r="HA83" s="177">
        <v>5780.6440161487126</v>
      </c>
      <c r="HB83" s="177">
        <v>-1472.5118649612907</v>
      </c>
      <c r="HC83" s="177">
        <v>-566.98698193820314</v>
      </c>
      <c r="HD83" s="177">
        <v>-1617.8525709465098</v>
      </c>
      <c r="HE83" s="177">
        <v>-1106.310041272943</v>
      </c>
      <c r="HF83" s="177">
        <v>-298.84944257130536</v>
      </c>
      <c r="HG83" s="177">
        <v>-281.7899586716909</v>
      </c>
      <c r="HH83" s="177">
        <v>-366.72505644377657</v>
      </c>
      <c r="HI83" s="177">
        <v>324.26417011684805</v>
      </c>
      <c r="HJ83" s="183">
        <v>3433.1500896124794</v>
      </c>
      <c r="HK83" s="183">
        <v>-449.99490536915198</v>
      </c>
      <c r="HL83" s="183">
        <v>-1337.6371232462775</v>
      </c>
      <c r="HM83" s="183">
        <v>624.69097851008917</v>
      </c>
      <c r="HN83" s="183">
        <v>62.865987360629966</v>
      </c>
      <c r="HO83" s="183">
        <v>203.75903081913569</v>
      </c>
      <c r="HP83" s="183">
        <v>186.12085610654944</v>
      </c>
      <c r="HQ83" s="183">
        <v>-901.72490927566446</v>
      </c>
      <c r="HR83" s="183">
        <v>-580.75825553873096</v>
      </c>
      <c r="HS83" s="183">
        <v>578.47406340663656</v>
      </c>
      <c r="HT83" s="183">
        <v>1547.1819274457814</v>
      </c>
      <c r="HU83" s="183">
        <v>-1896.4000410956496</v>
      </c>
      <c r="HV83" s="183">
        <v>1029.8677917933881</v>
      </c>
      <c r="HW83" s="183">
        <v>1248.8458354875102</v>
      </c>
      <c r="HX83" s="183">
        <v>-1076.5904365615702</v>
      </c>
      <c r="HY83" s="183">
        <v>184.8064157339748</v>
      </c>
      <c r="HZ83" s="183">
        <v>2073.3753530151839</v>
      </c>
      <c r="IA83" s="183">
        <v>-329.06301537710061</v>
      </c>
      <c r="IB83" s="183">
        <v>45.372041049668773</v>
      </c>
      <c r="IC83" s="183">
        <v>-418.26394490303596</v>
      </c>
      <c r="ID83" s="183">
        <v>1029.9176726785681</v>
      </c>
      <c r="IE83" s="183">
        <v>1238.8438406987202</v>
      </c>
      <c r="IF83" s="183">
        <v>-915.712402647369</v>
      </c>
      <c r="IG83" s="183">
        <v>-2408.9767489584569</v>
      </c>
      <c r="IH83" s="183">
        <v>47.742805617724223</v>
      </c>
      <c r="II83" s="183">
        <v>-575.5391866699033</v>
      </c>
      <c r="IJ83" s="183">
        <v>-783.67654629411527</v>
      </c>
      <c r="IK83" s="183">
        <v>158.89390416868912</v>
      </c>
      <c r="IL83" s="183">
        <v>-265.47025143900339</v>
      </c>
      <c r="IM83" s="183">
        <v>281.0712814522015</v>
      </c>
      <c r="IN83" s="183">
        <v>4197.4687696707442</v>
      </c>
      <c r="IO83" s="183">
        <v>-1231.0962531790208</v>
      </c>
      <c r="IP83" s="183">
        <v>489.15356658901783</v>
      </c>
      <c r="IQ83" s="183">
        <v>-405.71327093265296</v>
      </c>
      <c r="IR83" s="183">
        <v>-615.09613539183124</v>
      </c>
      <c r="IS83" s="183">
        <v>-1824.917376734724</v>
      </c>
      <c r="IT83" s="183">
        <v>-1021.9301791981368</v>
      </c>
      <c r="IU83" s="183">
        <v>6691.0526495389449</v>
      </c>
      <c r="IV83" s="183">
        <v>-2780.3319370007994</v>
      </c>
      <c r="IW83" s="183">
        <v>1032.9323695654336</v>
      </c>
      <c r="IX83" s="183">
        <v>1521.62250532751</v>
      </c>
      <c r="IY83" s="183">
        <v>1196.9125215232857</v>
      </c>
      <c r="IZ83" s="183">
        <v>-312.96146151344402</v>
      </c>
      <c r="JA83" s="183">
        <v>-1488.3632967455189</v>
      </c>
      <c r="JB83" s="183">
        <v>-1211.4422126146512</v>
      </c>
      <c r="JC83" s="183">
        <v>398.30968855251842</v>
      </c>
      <c r="JD83" s="183">
        <v>-1119.7267750241986</v>
      </c>
      <c r="JE83" s="183">
        <v>-2942.1166630269895</v>
      </c>
      <c r="JF83" s="183">
        <v>319.47266532185813</v>
      </c>
      <c r="JG83" s="183">
        <v>1076.7600171756744</v>
      </c>
      <c r="JH83" s="183">
        <v>4908.9513276237512</v>
      </c>
      <c r="JI83" s="183">
        <v>3.2562495216394609</v>
      </c>
      <c r="JJ83" s="183">
        <v>-917.26554188944499</v>
      </c>
      <c r="JK83" s="183">
        <v>-484.82103577624548</v>
      </c>
      <c r="JL83" s="183">
        <v>1713.8487337761912</v>
      </c>
      <c r="JM83" s="183">
        <v>-737.41467203982825</v>
      </c>
      <c r="JN83" s="183">
        <v>-1067.4239503453118</v>
      </c>
      <c r="JO83" s="183">
        <v>-638.6208822904689</v>
      </c>
      <c r="JP83" s="183">
        <v>-610.38876501781635</v>
      </c>
      <c r="JQ83" s="183">
        <v>-3137.3034634679561</v>
      </c>
      <c r="JR83" s="177">
        <v>3620.2416423312484</v>
      </c>
      <c r="JS83" s="177">
        <v>-1197.2314447058438</v>
      </c>
      <c r="JT83" s="177">
        <v>2999.0835944014539</v>
      </c>
      <c r="JU83" s="177">
        <v>8.712866797000002</v>
      </c>
      <c r="JV83" s="177"/>
      <c r="JW83" s="177"/>
      <c r="JX83" s="177"/>
      <c r="JY83" s="177"/>
      <c r="JZ83" s="177"/>
      <c r="KA83" s="177"/>
      <c r="KB83" s="177"/>
      <c r="KC83" s="177"/>
    </row>
    <row r="84" spans="1:289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77">
        <v>0</v>
      </c>
      <c r="GY84" s="177">
        <v>0</v>
      </c>
      <c r="GZ84" s="177">
        <v>0</v>
      </c>
      <c r="HA84" s="177">
        <v>0</v>
      </c>
      <c r="HB84" s="177">
        <v>0</v>
      </c>
      <c r="HC84" s="177">
        <v>0</v>
      </c>
      <c r="HD84" s="177">
        <v>0</v>
      </c>
      <c r="HE84" s="177">
        <v>0</v>
      </c>
      <c r="HF84" s="177">
        <v>0</v>
      </c>
      <c r="HG84" s="177">
        <v>0</v>
      </c>
      <c r="HH84" s="177">
        <v>0</v>
      </c>
      <c r="HI84" s="177">
        <v>0</v>
      </c>
      <c r="HJ84" s="183">
        <v>0</v>
      </c>
      <c r="HK84" s="183">
        <v>0</v>
      </c>
      <c r="HL84" s="183">
        <v>0</v>
      </c>
      <c r="HM84" s="183">
        <v>0</v>
      </c>
      <c r="HN84" s="183">
        <v>0</v>
      </c>
      <c r="HO84" s="183">
        <v>0</v>
      </c>
      <c r="HP84" s="183">
        <v>0</v>
      </c>
      <c r="HQ84" s="183">
        <v>0</v>
      </c>
      <c r="HR84" s="183">
        <v>0</v>
      </c>
      <c r="HS84" s="183">
        <v>0</v>
      </c>
      <c r="HT84" s="183">
        <v>0</v>
      </c>
      <c r="HU84" s="183">
        <v>0</v>
      </c>
      <c r="HV84" s="183">
        <v>0</v>
      </c>
      <c r="HW84" s="183">
        <v>0</v>
      </c>
      <c r="HX84" s="183">
        <v>0</v>
      </c>
      <c r="HY84" s="183">
        <v>0</v>
      </c>
      <c r="HZ84" s="183">
        <v>0</v>
      </c>
      <c r="IA84" s="183">
        <v>0</v>
      </c>
      <c r="IB84" s="183">
        <v>0</v>
      </c>
      <c r="IC84" s="183">
        <v>0</v>
      </c>
      <c r="ID84" s="183">
        <v>0</v>
      </c>
      <c r="IE84" s="183">
        <v>0</v>
      </c>
      <c r="IF84" s="183">
        <v>0</v>
      </c>
      <c r="IG84" s="183">
        <v>0</v>
      </c>
      <c r="IH84" s="183">
        <v>0</v>
      </c>
      <c r="II84" s="183">
        <v>0</v>
      </c>
      <c r="IJ84" s="183">
        <v>0</v>
      </c>
      <c r="IK84" s="183">
        <v>0</v>
      </c>
      <c r="IL84" s="183">
        <v>0</v>
      </c>
      <c r="IM84" s="183">
        <v>0</v>
      </c>
      <c r="IN84" s="183">
        <v>0</v>
      </c>
      <c r="IO84" s="183">
        <v>0</v>
      </c>
      <c r="IP84" s="183">
        <v>0</v>
      </c>
      <c r="IQ84" s="183">
        <v>0</v>
      </c>
      <c r="IR84" s="183">
        <v>0</v>
      </c>
      <c r="IS84" s="183">
        <v>0</v>
      </c>
      <c r="IT84" s="183">
        <v>0</v>
      </c>
      <c r="IU84" s="183">
        <v>0</v>
      </c>
      <c r="IV84" s="183">
        <v>0</v>
      </c>
      <c r="IW84" s="183">
        <v>0</v>
      </c>
      <c r="IX84" s="183">
        <v>0</v>
      </c>
      <c r="IY84" s="183">
        <v>0</v>
      </c>
      <c r="IZ84" s="183">
        <v>0</v>
      </c>
      <c r="JA84" s="183">
        <v>0</v>
      </c>
      <c r="JB84" s="183">
        <v>0</v>
      </c>
      <c r="JC84" s="183">
        <v>0</v>
      </c>
      <c r="JD84" s="183">
        <v>0</v>
      </c>
      <c r="JE84" s="183">
        <v>0</v>
      </c>
      <c r="JF84" s="183">
        <v>0</v>
      </c>
      <c r="JG84" s="183">
        <v>0</v>
      </c>
      <c r="JH84" s="183">
        <v>0</v>
      </c>
      <c r="JI84" s="183">
        <v>0</v>
      </c>
      <c r="JJ84" s="183">
        <v>0</v>
      </c>
      <c r="JK84" s="183">
        <v>0</v>
      </c>
      <c r="JL84" s="183">
        <v>0</v>
      </c>
      <c r="JM84" s="183">
        <v>0</v>
      </c>
      <c r="JN84" s="183">
        <v>0</v>
      </c>
      <c r="JO84" s="183">
        <v>0</v>
      </c>
      <c r="JP84" s="183">
        <v>0</v>
      </c>
      <c r="JQ84" s="183">
        <v>0</v>
      </c>
      <c r="JR84" s="177">
        <v>0</v>
      </c>
      <c r="JS84" s="177">
        <v>0</v>
      </c>
      <c r="JT84" s="177">
        <v>0</v>
      </c>
      <c r="JU84" s="177">
        <v>0</v>
      </c>
      <c r="JV84" s="177"/>
      <c r="JW84" s="177"/>
      <c r="JX84" s="177"/>
      <c r="JY84" s="177"/>
      <c r="JZ84" s="177"/>
      <c r="KA84" s="177"/>
      <c r="KB84" s="177"/>
      <c r="KC84" s="177"/>
    </row>
    <row r="85" spans="1:289" s="16" customFormat="1" ht="14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77">
        <v>4295.0021391460004</v>
      </c>
      <c r="GY85" s="177">
        <v>744.30490440200003</v>
      </c>
      <c r="GZ85" s="177">
        <v>3843.2346266222689</v>
      </c>
      <c r="HA85" s="177">
        <v>3277.7335404629998</v>
      </c>
      <c r="HB85" s="177">
        <v>826.15425645799996</v>
      </c>
      <c r="HC85" s="177">
        <v>12.850689056999983</v>
      </c>
      <c r="HD85" s="177">
        <v>673.50562951659799</v>
      </c>
      <c r="HE85" s="177">
        <v>-19.344264469999985</v>
      </c>
      <c r="HF85" s="177">
        <v>889.60978057900002</v>
      </c>
      <c r="HG85" s="177">
        <v>1564.2081516950002</v>
      </c>
      <c r="HH85" s="177">
        <v>1412.6707275889999</v>
      </c>
      <c r="HI85" s="177">
        <v>4682.6580369660005</v>
      </c>
      <c r="HJ85" s="183">
        <v>4669.3002783510001</v>
      </c>
      <c r="HK85" s="183">
        <v>208.52529535299999</v>
      </c>
      <c r="HL85" s="183">
        <v>517.72980428300002</v>
      </c>
      <c r="HM85" s="183">
        <v>573.69443376599997</v>
      </c>
      <c r="HN85" s="183">
        <v>-42.651590705999993</v>
      </c>
      <c r="HO85" s="183">
        <v>581.47083318599994</v>
      </c>
      <c r="HP85" s="183">
        <v>756.03089962800004</v>
      </c>
      <c r="HQ85" s="183">
        <v>378.24541871299999</v>
      </c>
      <c r="HR85" s="183">
        <v>490.88714562700011</v>
      </c>
      <c r="HS85" s="183">
        <v>819.50834425399989</v>
      </c>
      <c r="HT85" s="183">
        <v>2460.0603359159995</v>
      </c>
      <c r="HU85" s="183">
        <v>1855.5574027990001</v>
      </c>
      <c r="HV85" s="183">
        <v>66.738998314999662</v>
      </c>
      <c r="HW85" s="183">
        <v>807.67977038599997</v>
      </c>
      <c r="HX85" s="183">
        <v>490.167820576</v>
      </c>
      <c r="HY85" s="183">
        <v>240.25088086700006</v>
      </c>
      <c r="HZ85" s="183">
        <v>1714.205332215</v>
      </c>
      <c r="IA85" s="183">
        <v>569.62845444797313</v>
      </c>
      <c r="IB85" s="183">
        <v>516.07050295299996</v>
      </c>
      <c r="IC85" s="183">
        <v>358.05901475499991</v>
      </c>
      <c r="ID85" s="183">
        <v>1569.6255521210003</v>
      </c>
      <c r="IE85" s="183">
        <v>1911.5451343749999</v>
      </c>
      <c r="IF85" s="183">
        <v>-213.49222268600002</v>
      </c>
      <c r="IG85" s="183">
        <v>237.59048417999986</v>
      </c>
      <c r="IH85" s="183">
        <v>2352.705991586</v>
      </c>
      <c r="II85" s="183">
        <v>-1097.163570487</v>
      </c>
      <c r="IJ85" s="183">
        <v>755.79403215499997</v>
      </c>
      <c r="IK85" s="183">
        <v>1090.9989846199999</v>
      </c>
      <c r="IL85" s="183">
        <v>-190.93621516400003</v>
      </c>
      <c r="IM85" s="183">
        <v>199.90619304100002</v>
      </c>
      <c r="IN85" s="183">
        <v>4458.6042673970005</v>
      </c>
      <c r="IO85" s="183">
        <v>-535.35289968899997</v>
      </c>
      <c r="IP85" s="183">
        <v>854.28511848599987</v>
      </c>
      <c r="IQ85" s="183">
        <v>487.30944538800009</v>
      </c>
      <c r="IR85" s="183">
        <v>717.8428640840001</v>
      </c>
      <c r="IS85" s="183">
        <v>4190.648933341</v>
      </c>
      <c r="IT85" s="183">
        <v>-1521.7260932849999</v>
      </c>
      <c r="IU85" s="183">
        <v>4295.8483699769995</v>
      </c>
      <c r="IV85" s="183">
        <v>-549.798588688</v>
      </c>
      <c r="IW85" s="183">
        <v>1153.2862042270001</v>
      </c>
      <c r="IX85" s="183">
        <v>1505.7304167899997</v>
      </c>
      <c r="IY85" s="183">
        <v>909.80212153999992</v>
      </c>
      <c r="IZ85" s="183">
        <v>678.19981373100006</v>
      </c>
      <c r="JA85" s="183">
        <v>44.507139940999934</v>
      </c>
      <c r="JB85" s="183">
        <v>62.915004827999923</v>
      </c>
      <c r="JC85" s="183">
        <v>1670.2285169199997</v>
      </c>
      <c r="JD85" s="183">
        <v>218.57116936399996</v>
      </c>
      <c r="JE85" s="183">
        <v>403.93700590900005</v>
      </c>
      <c r="JF85" s="183">
        <v>-296.85228073699989</v>
      </c>
      <c r="JG85" s="183">
        <v>202.44650839999997</v>
      </c>
      <c r="JH85" s="183">
        <v>6430.712044981</v>
      </c>
      <c r="JI85" s="183">
        <v>-54.738918429999998</v>
      </c>
      <c r="JJ85" s="183">
        <v>-759.767759598</v>
      </c>
      <c r="JK85" s="183">
        <v>205.81998429900003</v>
      </c>
      <c r="JL85" s="183">
        <v>1708.0984117909998</v>
      </c>
      <c r="JM85" s="183">
        <v>712.65214578999996</v>
      </c>
      <c r="JN85" s="183">
        <v>64.15163384600001</v>
      </c>
      <c r="JO85" s="183">
        <v>-38.654895615000015</v>
      </c>
      <c r="JP85" s="183">
        <v>137.25998008599998</v>
      </c>
      <c r="JQ85" s="183">
        <v>242.44328772999998</v>
      </c>
      <c r="JR85" s="177">
        <v>871.32885106700019</v>
      </c>
      <c r="JS85" s="177">
        <v>340.398936542</v>
      </c>
      <c r="JT85" s="177">
        <v>4363.4995054330011</v>
      </c>
      <c r="JU85" s="177">
        <v>-322.396696099</v>
      </c>
      <c r="JV85" s="177"/>
      <c r="JW85" s="177"/>
      <c r="JX85" s="177"/>
      <c r="JY85" s="177"/>
      <c r="JZ85" s="177"/>
      <c r="KA85" s="177"/>
      <c r="KB85" s="177"/>
      <c r="KC85" s="177"/>
    </row>
    <row r="86" spans="1:289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77">
        <v>878.87078529499979</v>
      </c>
      <c r="GY86" s="177">
        <v>-199.69966118699995</v>
      </c>
      <c r="GZ86" s="177">
        <v>3891.5630476390002</v>
      </c>
      <c r="HA86" s="177">
        <v>-3959.8673090810003</v>
      </c>
      <c r="HB86" s="177">
        <v>-447.61397596799998</v>
      </c>
      <c r="HC86" s="177">
        <v>-152.41159611700002</v>
      </c>
      <c r="HD86" s="177">
        <v>147.76389956200001</v>
      </c>
      <c r="HE86" s="177">
        <v>-134.55916714799997</v>
      </c>
      <c r="HF86" s="177">
        <v>649.59886309800004</v>
      </c>
      <c r="HG86" s="177">
        <v>2.7266493959999707</v>
      </c>
      <c r="HH86" s="177">
        <v>475.54838920599997</v>
      </c>
      <c r="HI86" s="177">
        <v>816.09428813000022</v>
      </c>
      <c r="HJ86" s="183">
        <v>918.69324740500008</v>
      </c>
      <c r="HK86" s="183">
        <v>98.310507419999979</v>
      </c>
      <c r="HL86" s="183">
        <v>295.44448527500003</v>
      </c>
      <c r="HM86" s="183">
        <v>286.80615148699997</v>
      </c>
      <c r="HN86" s="183">
        <v>22.000025976000018</v>
      </c>
      <c r="HO86" s="183">
        <v>112.19727048999999</v>
      </c>
      <c r="HP86" s="183">
        <v>266.21093465600001</v>
      </c>
      <c r="HQ86" s="183">
        <v>323.095029673</v>
      </c>
      <c r="HR86" s="183">
        <v>-46.86946810500001</v>
      </c>
      <c r="HS86" s="183">
        <v>214.67323175000001</v>
      </c>
      <c r="HT86" s="183">
        <v>-789.73131593300002</v>
      </c>
      <c r="HU86" s="183">
        <v>671.43699021000009</v>
      </c>
      <c r="HV86" s="183">
        <v>-1347.9420593930004</v>
      </c>
      <c r="HW86" s="183">
        <v>333.27082194099995</v>
      </c>
      <c r="HX86" s="183">
        <v>123.61144247200002</v>
      </c>
      <c r="HY86" s="183">
        <v>-130.738301845</v>
      </c>
      <c r="HZ86" s="183">
        <v>17.451254062</v>
      </c>
      <c r="IA86" s="183">
        <v>23.242960031000003</v>
      </c>
      <c r="IB86" s="183">
        <v>310.91712368599997</v>
      </c>
      <c r="IC86" s="183">
        <v>-15.018666679000015</v>
      </c>
      <c r="ID86" s="183">
        <v>-56.631383043</v>
      </c>
      <c r="IE86" s="183">
        <v>62.704012530000014</v>
      </c>
      <c r="IF86" s="183">
        <v>-365.64037602500002</v>
      </c>
      <c r="IG86" s="183">
        <v>1026.1107919599999</v>
      </c>
      <c r="IH86" s="183">
        <v>184.24045347099985</v>
      </c>
      <c r="II86" s="183">
        <v>-1523.0070610780001</v>
      </c>
      <c r="IJ86" s="183">
        <v>371.33405000500005</v>
      </c>
      <c r="IK86" s="183">
        <v>-91.886324022000025</v>
      </c>
      <c r="IL86" s="183">
        <v>-104.81838329500002</v>
      </c>
      <c r="IM86" s="183">
        <v>186.04631074800002</v>
      </c>
      <c r="IN86" s="183">
        <v>1164.5474922869998</v>
      </c>
      <c r="IO86" s="183">
        <v>-651.47579849600004</v>
      </c>
      <c r="IP86" s="183">
        <v>137.925569731</v>
      </c>
      <c r="IQ86" s="183">
        <v>-148.23701886499998</v>
      </c>
      <c r="IR86" s="183">
        <v>390.71166259100005</v>
      </c>
      <c r="IS86" s="183">
        <v>3862.6130101970002</v>
      </c>
      <c r="IT86" s="183">
        <v>-1589.4222035089999</v>
      </c>
      <c r="IU86" s="183">
        <v>-2169.1278144509997</v>
      </c>
      <c r="IV86" s="183">
        <v>-10.610886925000001</v>
      </c>
      <c r="IW86" s="183">
        <v>1136.2957109650001</v>
      </c>
      <c r="IX86" s="183">
        <v>-144.92893577900003</v>
      </c>
      <c r="IY86" s="183">
        <v>480.85150161499996</v>
      </c>
      <c r="IZ86" s="183">
        <v>485.06880283500004</v>
      </c>
      <c r="JA86" s="183">
        <v>-350.34723871900007</v>
      </c>
      <c r="JB86" s="183">
        <v>308.35336829099998</v>
      </c>
      <c r="JC86" s="183">
        <v>124.12462435400001</v>
      </c>
      <c r="JD86" s="183">
        <v>385.04989166399997</v>
      </c>
      <c r="JE86" s="183">
        <v>-288.18999733700002</v>
      </c>
      <c r="JF86" s="183">
        <v>-365.95643868399986</v>
      </c>
      <c r="JG86" s="183">
        <v>0.2873445299999986</v>
      </c>
      <c r="JH86" s="183">
        <v>-75.210792562999984</v>
      </c>
      <c r="JI86" s="183">
        <v>-97.113445256999995</v>
      </c>
      <c r="JJ86" s="183">
        <v>-302.38343177299998</v>
      </c>
      <c r="JK86" s="183">
        <v>-39.908643410999957</v>
      </c>
      <c r="JL86" s="183">
        <v>137.67525922600001</v>
      </c>
      <c r="JM86" s="183">
        <v>477.20195628499999</v>
      </c>
      <c r="JN86" s="183">
        <v>-36.128103224000029</v>
      </c>
      <c r="JO86" s="183">
        <v>-161.70711596699999</v>
      </c>
      <c r="JP86" s="183">
        <v>512.24843071099997</v>
      </c>
      <c r="JQ86" s="183">
        <v>-237.82850202400002</v>
      </c>
      <c r="JR86" s="177">
        <v>91.060292405000183</v>
      </c>
      <c r="JS86" s="177">
        <v>93.091463132999991</v>
      </c>
      <c r="JT86" s="177">
        <v>-446.97574008999999</v>
      </c>
      <c r="JU86" s="177">
        <v>697.26354811800002</v>
      </c>
      <c r="JV86" s="177"/>
      <c r="JW86" s="177"/>
      <c r="JX86" s="177"/>
      <c r="JY86" s="177"/>
      <c r="JZ86" s="177"/>
      <c r="KA86" s="177"/>
      <c r="KB86" s="177"/>
      <c r="KC86" s="177"/>
    </row>
    <row r="87" spans="1:289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77">
        <v>3416.1313538510003</v>
      </c>
      <c r="GY87" s="177">
        <v>944.00456558899998</v>
      </c>
      <c r="GZ87" s="177">
        <v>-48.328421016731014</v>
      </c>
      <c r="HA87" s="177">
        <v>7237.6008495440001</v>
      </c>
      <c r="HB87" s="177">
        <v>1273.7682324259999</v>
      </c>
      <c r="HC87" s="177">
        <v>165.262285174</v>
      </c>
      <c r="HD87" s="177">
        <v>525.74172995459799</v>
      </c>
      <c r="HE87" s="177">
        <v>115.21490267799999</v>
      </c>
      <c r="HF87" s="177">
        <v>240.01091748100004</v>
      </c>
      <c r="HG87" s="177">
        <v>1561.4815022990001</v>
      </c>
      <c r="HH87" s="177">
        <v>937.12233838299983</v>
      </c>
      <c r="HI87" s="177">
        <v>3866.5637488360003</v>
      </c>
      <c r="HJ87" s="183">
        <v>3750.6070309459997</v>
      </c>
      <c r="HK87" s="183">
        <v>110.214787933</v>
      </c>
      <c r="HL87" s="183">
        <v>222.28531900799999</v>
      </c>
      <c r="HM87" s="183">
        <v>286.88828227900001</v>
      </c>
      <c r="HN87" s="183">
        <v>-64.651616682000011</v>
      </c>
      <c r="HO87" s="183">
        <v>469.273562696</v>
      </c>
      <c r="HP87" s="183">
        <v>489.81996497199998</v>
      </c>
      <c r="HQ87" s="183">
        <v>55.150389039999993</v>
      </c>
      <c r="HR87" s="183">
        <v>537.75661373200012</v>
      </c>
      <c r="HS87" s="183">
        <v>604.83511250399988</v>
      </c>
      <c r="HT87" s="183">
        <v>3249.7916518489997</v>
      </c>
      <c r="HU87" s="183">
        <v>1184.1204125890001</v>
      </c>
      <c r="HV87" s="183">
        <v>1414.681057708</v>
      </c>
      <c r="HW87" s="183">
        <v>474.40894844500002</v>
      </c>
      <c r="HX87" s="183">
        <v>366.55637810399998</v>
      </c>
      <c r="HY87" s="183">
        <v>370.98918271200006</v>
      </c>
      <c r="HZ87" s="183">
        <v>1696.7540781529999</v>
      </c>
      <c r="IA87" s="183">
        <v>546.38549441697307</v>
      </c>
      <c r="IB87" s="183">
        <v>205.15337926700002</v>
      </c>
      <c r="IC87" s="183">
        <v>373.07768143399994</v>
      </c>
      <c r="ID87" s="183">
        <v>1626.2569351640002</v>
      </c>
      <c r="IE87" s="183">
        <v>1848.8411218449999</v>
      </c>
      <c r="IF87" s="183">
        <v>152.148153339</v>
      </c>
      <c r="IG87" s="183">
        <v>-788.52030778000005</v>
      </c>
      <c r="IH87" s="183">
        <v>2168.4655381150001</v>
      </c>
      <c r="II87" s="183">
        <v>425.84349059100003</v>
      </c>
      <c r="IJ87" s="183">
        <v>384.45998214999997</v>
      </c>
      <c r="IK87" s="183">
        <v>1182.8853086419999</v>
      </c>
      <c r="IL87" s="183">
        <v>-86.117831869000014</v>
      </c>
      <c r="IM87" s="183">
        <v>13.859882292999998</v>
      </c>
      <c r="IN87" s="183">
        <v>3294.0567751100002</v>
      </c>
      <c r="IO87" s="183">
        <v>116.12289880700001</v>
      </c>
      <c r="IP87" s="183">
        <v>716.35954875499988</v>
      </c>
      <c r="IQ87" s="183">
        <v>635.54646425300007</v>
      </c>
      <c r="IR87" s="183">
        <v>327.13120149300005</v>
      </c>
      <c r="IS87" s="183">
        <v>328.03592314399998</v>
      </c>
      <c r="IT87" s="183">
        <v>67.696110224000009</v>
      </c>
      <c r="IU87" s="183">
        <v>6464.9761844279992</v>
      </c>
      <c r="IV87" s="183">
        <v>-539.18770176299995</v>
      </c>
      <c r="IW87" s="183">
        <v>16.990493262000005</v>
      </c>
      <c r="IX87" s="183">
        <v>1650.6593525689998</v>
      </c>
      <c r="IY87" s="183">
        <v>428.95061992499996</v>
      </c>
      <c r="IZ87" s="183">
        <v>193.13101089599999</v>
      </c>
      <c r="JA87" s="183">
        <v>394.85437866000001</v>
      </c>
      <c r="JB87" s="183">
        <v>-245.43836346300006</v>
      </c>
      <c r="JC87" s="183">
        <v>1546.1038925659998</v>
      </c>
      <c r="JD87" s="183">
        <v>-166.47872230000002</v>
      </c>
      <c r="JE87" s="183">
        <v>692.12700324600007</v>
      </c>
      <c r="JF87" s="183">
        <v>69.104157947000004</v>
      </c>
      <c r="JG87" s="183">
        <v>202.15916386999999</v>
      </c>
      <c r="JH87" s="183">
        <v>6505.9228375439998</v>
      </c>
      <c r="JI87" s="183">
        <v>42.374526826999997</v>
      </c>
      <c r="JJ87" s="183">
        <v>-457.38432782500001</v>
      </c>
      <c r="JK87" s="183">
        <v>245.72862770999998</v>
      </c>
      <c r="JL87" s="183">
        <v>1570.4231525649998</v>
      </c>
      <c r="JM87" s="183">
        <v>235.450189505</v>
      </c>
      <c r="JN87" s="183">
        <v>100.27973707000004</v>
      </c>
      <c r="JO87" s="183">
        <v>123.05222035199998</v>
      </c>
      <c r="JP87" s="183">
        <v>-374.98845062499998</v>
      </c>
      <c r="JQ87" s="183">
        <v>480.271789754</v>
      </c>
      <c r="JR87" s="177">
        <v>780.26855866200003</v>
      </c>
      <c r="JS87" s="177">
        <v>247.30747340900001</v>
      </c>
      <c r="JT87" s="177">
        <v>4810.4752455230009</v>
      </c>
      <c r="JU87" s="177">
        <v>-1019.660244217</v>
      </c>
      <c r="JV87" s="177"/>
      <c r="JW87" s="177"/>
      <c r="JX87" s="177"/>
      <c r="JY87" s="177"/>
      <c r="JZ87" s="177"/>
      <c r="KA87" s="177"/>
      <c r="KB87" s="177"/>
      <c r="KC87" s="177"/>
    </row>
    <row r="88" spans="1:289" ht="6" customHeight="1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77"/>
      <c r="GY88" s="177"/>
      <c r="GZ88" s="177"/>
      <c r="HA88" s="177"/>
      <c r="HB88" s="177"/>
      <c r="HC88" s="177"/>
      <c r="HD88" s="177"/>
      <c r="HE88" s="177"/>
      <c r="HF88" s="177"/>
      <c r="HG88" s="177"/>
      <c r="HH88" s="177"/>
      <c r="HI88" s="177"/>
      <c r="HJ88" s="183"/>
      <c r="HK88" s="183"/>
      <c r="HL88" s="183"/>
      <c r="HM88" s="183"/>
      <c r="HN88" s="183"/>
      <c r="HO88" s="183"/>
      <c r="HP88" s="183"/>
      <c r="HQ88" s="183"/>
      <c r="HR88" s="183"/>
      <c r="HS88" s="183"/>
      <c r="HT88" s="183"/>
      <c r="HU88" s="183"/>
      <c r="HV88" s="183"/>
      <c r="HW88" s="183"/>
      <c r="HX88" s="183"/>
      <c r="HY88" s="183"/>
      <c r="HZ88" s="183"/>
      <c r="IA88" s="183"/>
      <c r="IB88" s="183"/>
      <c r="IC88" s="183"/>
      <c r="ID88" s="183"/>
      <c r="IE88" s="183"/>
      <c r="IF88" s="183"/>
      <c r="IG88" s="183"/>
      <c r="IH88" s="183"/>
      <c r="II88" s="183"/>
      <c r="IJ88" s="183"/>
      <c r="IK88" s="183"/>
      <c r="IL88" s="183"/>
      <c r="IM88" s="183"/>
      <c r="IN88" s="183"/>
      <c r="IO88" s="183"/>
      <c r="IP88" s="183"/>
      <c r="IQ88" s="183"/>
      <c r="IR88" s="183"/>
      <c r="IS88" s="183"/>
      <c r="IT88" s="183"/>
      <c r="IU88" s="183"/>
      <c r="IV88" s="183"/>
      <c r="IW88" s="183"/>
      <c r="IX88" s="183"/>
      <c r="IY88" s="183"/>
      <c r="IZ88" s="183"/>
      <c r="JA88" s="183"/>
      <c r="JB88" s="183"/>
      <c r="JC88" s="183"/>
      <c r="JD88" s="183"/>
      <c r="JE88" s="183"/>
      <c r="JF88" s="183"/>
      <c r="JG88" s="183"/>
      <c r="JH88" s="183"/>
      <c r="JI88" s="183"/>
      <c r="JJ88" s="183"/>
      <c r="JK88" s="183"/>
      <c r="JL88" s="183"/>
      <c r="JM88" s="183"/>
      <c r="JN88" s="183"/>
      <c r="JO88" s="183"/>
      <c r="JP88" s="183"/>
      <c r="JQ88" s="183"/>
      <c r="JR88" s="177"/>
      <c r="JS88" s="177"/>
      <c r="JT88" s="177"/>
      <c r="JU88" s="177"/>
      <c r="JV88" s="177"/>
      <c r="JW88" s="177"/>
      <c r="JX88" s="177"/>
      <c r="JY88" s="177"/>
      <c r="JZ88" s="177"/>
      <c r="KA88" s="177"/>
      <c r="KB88" s="177"/>
      <c r="KC88" s="177"/>
    </row>
    <row r="89" spans="1:289" s="10" customFormat="1" ht="14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77">
        <v>878.87078529499979</v>
      </c>
      <c r="GY89" s="177">
        <v>-256.92266118699996</v>
      </c>
      <c r="GZ89" s="177">
        <v>584.56304763899993</v>
      </c>
      <c r="HA89" s="177">
        <v>-151.60730908099998</v>
      </c>
      <c r="HB89" s="177">
        <v>-149.61397596800001</v>
      </c>
      <c r="HC89" s="177">
        <v>-212.03982813000002</v>
      </c>
      <c r="HD89" s="177">
        <v>86.771990187000014</v>
      </c>
      <c r="HE89" s="177">
        <v>95.167832852000004</v>
      </c>
      <c r="HF89" s="177">
        <v>283.94184491299995</v>
      </c>
      <c r="HG89" s="177">
        <v>-247.20535060399999</v>
      </c>
      <c r="HH89" s="177">
        <v>245.05928621799998</v>
      </c>
      <c r="HI89" s="177">
        <v>1135.1805610780002</v>
      </c>
      <c r="HJ89" s="183">
        <v>554.91924740500008</v>
      </c>
      <c r="HK89" s="183">
        <v>-81.689492579999978</v>
      </c>
      <c r="HL89" s="183">
        <v>235.50748527500002</v>
      </c>
      <c r="HM89" s="183">
        <v>142.80615148699999</v>
      </c>
      <c r="HN89" s="183">
        <v>-161.59987958799996</v>
      </c>
      <c r="HO89" s="183">
        <v>-119.844778644</v>
      </c>
      <c r="HP89" s="183">
        <v>127.71093465600002</v>
      </c>
      <c r="HQ89" s="183">
        <v>183.09502967300003</v>
      </c>
      <c r="HR89" s="183">
        <v>-63.479468105000002</v>
      </c>
      <c r="HS89" s="183">
        <v>134.07323174999999</v>
      </c>
      <c r="HT89" s="183">
        <v>-54.879315933000001</v>
      </c>
      <c r="HU89" s="183">
        <v>672.82947132000004</v>
      </c>
      <c r="HV89" s="183">
        <v>-1342.065710309</v>
      </c>
      <c r="HW89" s="183">
        <v>357.43823226299992</v>
      </c>
      <c r="HX89" s="183">
        <v>135.651016115</v>
      </c>
      <c r="HY89" s="183">
        <v>-133.369373564</v>
      </c>
      <c r="HZ89" s="183">
        <v>44.717945753000002</v>
      </c>
      <c r="IA89" s="183">
        <v>41.776765588000004</v>
      </c>
      <c r="IB89" s="183">
        <v>572.01518919099999</v>
      </c>
      <c r="IC89" s="183">
        <v>82.426517996000001</v>
      </c>
      <c r="ID89" s="183">
        <v>-37.658358093000004</v>
      </c>
      <c r="IE89" s="183">
        <v>181.16541122999999</v>
      </c>
      <c r="IF89" s="183">
        <v>-365.56636060800002</v>
      </c>
      <c r="IG89" s="183">
        <v>1201.5641440219999</v>
      </c>
      <c r="IH89" s="183">
        <v>262.28053812300004</v>
      </c>
      <c r="II89" s="183">
        <v>-1674.1639874079999</v>
      </c>
      <c r="IJ89" s="183">
        <v>304.22217989700005</v>
      </c>
      <c r="IK89" s="183">
        <v>-173.73975221100002</v>
      </c>
      <c r="IL89" s="183">
        <v>-140.519369318</v>
      </c>
      <c r="IM89" s="183">
        <v>-191.80422299899999</v>
      </c>
      <c r="IN89" s="183">
        <v>1188.15267423</v>
      </c>
      <c r="IO89" s="183">
        <v>-688.80243422900003</v>
      </c>
      <c r="IP89" s="183">
        <v>152.54492323599999</v>
      </c>
      <c r="IQ89" s="183">
        <v>318.24182003200002</v>
      </c>
      <c r="IR89" s="183">
        <v>402.69668003500004</v>
      </c>
      <c r="IS89" s="183">
        <v>2530.1702743210003</v>
      </c>
      <c r="IT89" s="183">
        <v>-1589.4222035089999</v>
      </c>
      <c r="IU89" s="183">
        <v>-2152.4696421599997</v>
      </c>
      <c r="IV89" s="183">
        <v>-10.534886925</v>
      </c>
      <c r="IW89" s="183">
        <v>251.21471096499999</v>
      </c>
      <c r="IX89" s="183">
        <v>-118.41265638</v>
      </c>
      <c r="IY89" s="183">
        <v>187.35150161499999</v>
      </c>
      <c r="IZ89" s="183">
        <v>498.60040018199999</v>
      </c>
      <c r="JA89" s="183">
        <v>-332.959770107</v>
      </c>
      <c r="JB89" s="183">
        <v>86.605489255999998</v>
      </c>
      <c r="JC89" s="183">
        <v>125.33306672400001</v>
      </c>
      <c r="JD89" s="183">
        <v>385.06078254400001</v>
      </c>
      <c r="JE89" s="183">
        <v>-347.11157996200001</v>
      </c>
      <c r="JF89" s="183">
        <v>-365.94550166499994</v>
      </c>
      <c r="JG89" s="183">
        <v>18.373872838</v>
      </c>
      <c r="JH89" s="183">
        <v>-337.163433457</v>
      </c>
      <c r="JI89" s="183">
        <v>-96.620575290999994</v>
      </c>
      <c r="JJ89" s="183">
        <v>-302.382794773</v>
      </c>
      <c r="JK89" s="183">
        <v>304.51839762899999</v>
      </c>
      <c r="JL89" s="183">
        <v>137.67525922600001</v>
      </c>
      <c r="JM89" s="183">
        <v>493.75960717499999</v>
      </c>
      <c r="JN89" s="183">
        <v>-486.12810322400003</v>
      </c>
      <c r="JO89" s="183">
        <v>-161.62000996699999</v>
      </c>
      <c r="JP89" s="183">
        <v>300.73137102499999</v>
      </c>
      <c r="JQ89" s="183">
        <v>-237.852982083</v>
      </c>
      <c r="JR89" s="177">
        <v>91.060292405000155</v>
      </c>
      <c r="JS89" s="177">
        <v>108.162257846</v>
      </c>
      <c r="JT89" s="177">
        <v>-446.97574008999999</v>
      </c>
      <c r="JU89" s="177">
        <v>0</v>
      </c>
      <c r="JV89" s="177"/>
      <c r="JW89" s="177"/>
      <c r="JX89" s="177"/>
      <c r="JY89" s="177"/>
      <c r="JZ89" s="177"/>
      <c r="KA89" s="177"/>
      <c r="KB89" s="177"/>
      <c r="KC89" s="177"/>
    </row>
    <row r="90" spans="1:289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77">
        <v>1162.4274716409998</v>
      </c>
      <c r="GY90" s="177">
        <v>308.676937689</v>
      </c>
      <c r="GZ90" s="177">
        <v>597.97486594399993</v>
      </c>
      <c r="HA90" s="177">
        <v>-138.153609776</v>
      </c>
      <c r="HB90" s="177">
        <v>-135.14141665100001</v>
      </c>
      <c r="HC90" s="177">
        <v>-198.34726433100002</v>
      </c>
      <c r="HD90" s="177">
        <v>100.69326934300001</v>
      </c>
      <c r="HE90" s="177">
        <v>108.579651157</v>
      </c>
      <c r="HF90" s="177">
        <v>297.35366321799995</v>
      </c>
      <c r="HG90" s="177">
        <v>-80.099766752999997</v>
      </c>
      <c r="HH90" s="177">
        <v>261.24309498899999</v>
      </c>
      <c r="HI90" s="177">
        <v>1151.0198243730001</v>
      </c>
      <c r="HJ90" s="183">
        <v>822.35032837400001</v>
      </c>
      <c r="HK90" s="183">
        <v>372.12589246100003</v>
      </c>
      <c r="HL90" s="183">
        <v>260.90915541100003</v>
      </c>
      <c r="HM90" s="183">
        <v>159.27805819599999</v>
      </c>
      <c r="HN90" s="183">
        <v>-145.11117287899998</v>
      </c>
      <c r="HO90" s="183">
        <v>-101.87294301200001</v>
      </c>
      <c r="HP90" s="183">
        <v>144.94764362700002</v>
      </c>
      <c r="HQ90" s="183">
        <v>200.24168864400002</v>
      </c>
      <c r="HR90" s="183">
        <v>-46.332809134000001</v>
      </c>
      <c r="HS90" s="183">
        <v>165.698664888</v>
      </c>
      <c r="HT90" s="183">
        <v>-17.824839433000001</v>
      </c>
      <c r="HU90" s="183">
        <v>851.63930425800004</v>
      </c>
      <c r="HV90" s="183">
        <v>986.26709684999992</v>
      </c>
      <c r="HW90" s="183">
        <v>589.62574898799994</v>
      </c>
      <c r="HX90" s="183">
        <v>135.651016115</v>
      </c>
      <c r="HY90" s="183">
        <v>-133.369373564</v>
      </c>
      <c r="HZ90" s="183">
        <v>44.717945753000002</v>
      </c>
      <c r="IA90" s="183">
        <v>41.776765588000004</v>
      </c>
      <c r="IB90" s="183">
        <v>572.01518919099999</v>
      </c>
      <c r="IC90" s="183">
        <v>82.426517996000001</v>
      </c>
      <c r="ID90" s="183">
        <v>-37.658358093000004</v>
      </c>
      <c r="IE90" s="183">
        <v>181.16541122999999</v>
      </c>
      <c r="IF90" s="183">
        <v>-365.56636060800002</v>
      </c>
      <c r="IG90" s="183">
        <v>1201.5641440219999</v>
      </c>
      <c r="IH90" s="183">
        <v>1737.4103849140001</v>
      </c>
      <c r="II90" s="183">
        <v>127.72003228600001</v>
      </c>
      <c r="IJ90" s="183">
        <v>304.22217989700005</v>
      </c>
      <c r="IK90" s="183">
        <v>-173.73975221100002</v>
      </c>
      <c r="IL90" s="183">
        <v>-140.519369318</v>
      </c>
      <c r="IM90" s="183">
        <v>-191.80422299899999</v>
      </c>
      <c r="IN90" s="183">
        <v>1188.15267423</v>
      </c>
      <c r="IO90" s="183">
        <v>-688.80243422900003</v>
      </c>
      <c r="IP90" s="183">
        <v>152.54492323599999</v>
      </c>
      <c r="IQ90" s="183">
        <v>318.24182003200002</v>
      </c>
      <c r="IR90" s="183">
        <v>402.69668003500004</v>
      </c>
      <c r="IS90" s="183">
        <v>2530.1702743210003</v>
      </c>
      <c r="IT90" s="183">
        <v>936.29007372399997</v>
      </c>
      <c r="IU90" s="183">
        <v>806.44533820600009</v>
      </c>
      <c r="IV90" s="183">
        <v>-10.534886925</v>
      </c>
      <c r="IW90" s="183">
        <v>251.21471096499999</v>
      </c>
      <c r="IX90" s="183">
        <v>-118.41265638</v>
      </c>
      <c r="IY90" s="183">
        <v>187.35150161499999</v>
      </c>
      <c r="IZ90" s="183">
        <v>498.60040018199999</v>
      </c>
      <c r="JA90" s="183">
        <v>-332.959770107</v>
      </c>
      <c r="JB90" s="183">
        <v>86.605489255999998</v>
      </c>
      <c r="JC90" s="183">
        <v>125.33306672400001</v>
      </c>
      <c r="JD90" s="183">
        <v>385.06078254400001</v>
      </c>
      <c r="JE90" s="183">
        <v>-347.11157996200001</v>
      </c>
      <c r="JF90" s="183">
        <v>2011.6866264929999</v>
      </c>
      <c r="JG90" s="183">
        <v>18.373872838</v>
      </c>
      <c r="JH90" s="183">
        <v>-337.163433457</v>
      </c>
      <c r="JI90" s="183">
        <v>-96.620575290999994</v>
      </c>
      <c r="JJ90" s="183">
        <v>-302.382794773</v>
      </c>
      <c r="JK90" s="183">
        <v>304.51839762899999</v>
      </c>
      <c r="JL90" s="183">
        <v>137.67525922600001</v>
      </c>
      <c r="JM90" s="183">
        <v>493.75960717499999</v>
      </c>
      <c r="JN90" s="183">
        <v>-486.12810322400003</v>
      </c>
      <c r="JO90" s="183">
        <v>-161.62000996699999</v>
      </c>
      <c r="JP90" s="183">
        <v>300.73137102499999</v>
      </c>
      <c r="JQ90" s="183">
        <v>-237.852982083</v>
      </c>
      <c r="JR90" s="177">
        <v>1598.1570913160001</v>
      </c>
      <c r="JS90" s="177">
        <v>182.842827898</v>
      </c>
      <c r="JT90" s="177">
        <v>-446.97574008999999</v>
      </c>
      <c r="JU90" s="177">
        <v>0</v>
      </c>
      <c r="JV90" s="177"/>
      <c r="JW90" s="177"/>
      <c r="JX90" s="177"/>
      <c r="JY90" s="177"/>
      <c r="JZ90" s="177"/>
      <c r="KA90" s="177"/>
      <c r="KB90" s="177"/>
      <c r="KC90" s="177"/>
    </row>
    <row r="91" spans="1:289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77">
        <v>283.55668634599999</v>
      </c>
      <c r="GY91" s="177">
        <v>565.59959887599996</v>
      </c>
      <c r="GZ91" s="177">
        <v>13.411818305000001</v>
      </c>
      <c r="HA91" s="177">
        <v>13.453699305000001</v>
      </c>
      <c r="HB91" s="177">
        <v>14.472559317000002</v>
      </c>
      <c r="HC91" s="177">
        <v>13.692563799000002</v>
      </c>
      <c r="HD91" s="177">
        <v>13.921279156000001</v>
      </c>
      <c r="HE91" s="177">
        <v>13.411818305000001</v>
      </c>
      <c r="HF91" s="177">
        <v>13.411818305000001</v>
      </c>
      <c r="HG91" s="177">
        <v>167.10558385100001</v>
      </c>
      <c r="HH91" s="177">
        <v>16.183808770999999</v>
      </c>
      <c r="HI91" s="177">
        <v>15.839263295</v>
      </c>
      <c r="HJ91" s="183">
        <v>267.43108096899999</v>
      </c>
      <c r="HK91" s="183">
        <v>453.81538504100001</v>
      </c>
      <c r="HL91" s="183">
        <v>25.401670136</v>
      </c>
      <c r="HM91" s="183">
        <v>16.471906708999999</v>
      </c>
      <c r="HN91" s="183">
        <v>16.488706708999999</v>
      </c>
      <c r="HO91" s="183">
        <v>17.971835631999998</v>
      </c>
      <c r="HP91" s="183">
        <v>17.236708970999999</v>
      </c>
      <c r="HQ91" s="183">
        <v>17.146658971000001</v>
      </c>
      <c r="HR91" s="183">
        <v>17.146658971000001</v>
      </c>
      <c r="HS91" s="183">
        <v>31.625433138000002</v>
      </c>
      <c r="HT91" s="183">
        <v>37.0544765</v>
      </c>
      <c r="HU91" s="183">
        <v>178.80983293799997</v>
      </c>
      <c r="HV91" s="183">
        <v>2328.3328071589999</v>
      </c>
      <c r="HW91" s="183">
        <v>232.18751672499999</v>
      </c>
      <c r="HX91" s="183">
        <v>0</v>
      </c>
      <c r="HY91" s="183">
        <v>0</v>
      </c>
      <c r="HZ91" s="183">
        <v>0</v>
      </c>
      <c r="IA91" s="183">
        <v>0</v>
      </c>
      <c r="IB91" s="183">
        <v>0</v>
      </c>
      <c r="IC91" s="183">
        <v>0</v>
      </c>
      <c r="ID91" s="183">
        <v>0</v>
      </c>
      <c r="IE91" s="183">
        <v>0</v>
      </c>
      <c r="IF91" s="183">
        <v>0</v>
      </c>
      <c r="IG91" s="183">
        <v>0</v>
      </c>
      <c r="IH91" s="183">
        <v>1475.1298467910001</v>
      </c>
      <c r="II91" s="183">
        <v>1801.884019694</v>
      </c>
      <c r="IJ91" s="183">
        <v>0</v>
      </c>
      <c r="IK91" s="183">
        <v>0</v>
      </c>
      <c r="IL91" s="183">
        <v>0</v>
      </c>
      <c r="IM91" s="183">
        <v>0</v>
      </c>
      <c r="IN91" s="183">
        <v>0</v>
      </c>
      <c r="IO91" s="183">
        <v>0</v>
      </c>
      <c r="IP91" s="183">
        <v>0</v>
      </c>
      <c r="IQ91" s="183">
        <v>0</v>
      </c>
      <c r="IR91" s="183">
        <v>0</v>
      </c>
      <c r="IS91" s="183">
        <v>0</v>
      </c>
      <c r="IT91" s="183">
        <v>2525.7122772329999</v>
      </c>
      <c r="IU91" s="183">
        <v>2958.9149803659998</v>
      </c>
      <c r="IV91" s="183">
        <v>0</v>
      </c>
      <c r="IW91" s="183">
        <v>0</v>
      </c>
      <c r="IX91" s="183">
        <v>0</v>
      </c>
      <c r="IY91" s="183">
        <v>0</v>
      </c>
      <c r="IZ91" s="183">
        <v>0</v>
      </c>
      <c r="JA91" s="183">
        <v>0</v>
      </c>
      <c r="JB91" s="183">
        <v>0</v>
      </c>
      <c r="JC91" s="183">
        <v>0</v>
      </c>
      <c r="JD91" s="183">
        <v>0</v>
      </c>
      <c r="JE91" s="183">
        <v>0</v>
      </c>
      <c r="JF91" s="183">
        <v>2377.6321281579999</v>
      </c>
      <c r="JG91" s="183">
        <v>0</v>
      </c>
      <c r="JH91" s="183">
        <v>0</v>
      </c>
      <c r="JI91" s="183">
        <v>0</v>
      </c>
      <c r="JJ91" s="183">
        <v>0</v>
      </c>
      <c r="JK91" s="183">
        <v>0</v>
      </c>
      <c r="JL91" s="183">
        <v>0</v>
      </c>
      <c r="JM91" s="183">
        <v>0</v>
      </c>
      <c r="JN91" s="183">
        <v>0</v>
      </c>
      <c r="JO91" s="183">
        <v>0</v>
      </c>
      <c r="JP91" s="183">
        <v>0</v>
      </c>
      <c r="JQ91" s="183">
        <v>0</v>
      </c>
      <c r="JR91" s="177">
        <v>1507.096798911</v>
      </c>
      <c r="JS91" s="177">
        <v>74.680570051999993</v>
      </c>
      <c r="JT91" s="177">
        <v>0</v>
      </c>
      <c r="JU91" s="177">
        <v>0</v>
      </c>
      <c r="JV91" s="177"/>
      <c r="JW91" s="177"/>
      <c r="JX91" s="177"/>
      <c r="JY91" s="177"/>
      <c r="JZ91" s="177"/>
      <c r="KA91" s="177"/>
      <c r="KB91" s="177"/>
      <c r="KC91" s="177"/>
    </row>
    <row r="92" spans="1:289" ht="6.75" customHeight="1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77"/>
      <c r="GY92" s="177"/>
      <c r="GZ92" s="177"/>
      <c r="HA92" s="177"/>
      <c r="HB92" s="177"/>
      <c r="HC92" s="177"/>
      <c r="HD92" s="177"/>
      <c r="HE92" s="177"/>
      <c r="HF92" s="177"/>
      <c r="HG92" s="177"/>
      <c r="HH92" s="177"/>
      <c r="HI92" s="177"/>
      <c r="HJ92" s="183"/>
      <c r="HK92" s="183"/>
      <c r="HL92" s="183"/>
      <c r="HM92" s="183"/>
      <c r="HN92" s="183"/>
      <c r="HO92" s="183"/>
      <c r="HP92" s="183"/>
      <c r="HQ92" s="183"/>
      <c r="HR92" s="183"/>
      <c r="HS92" s="183"/>
      <c r="HT92" s="183"/>
      <c r="HU92" s="183"/>
      <c r="HV92" s="183"/>
      <c r="HW92" s="183"/>
      <c r="HX92" s="183"/>
      <c r="HY92" s="183"/>
      <c r="HZ92" s="183"/>
      <c r="IA92" s="183"/>
      <c r="IB92" s="183"/>
      <c r="IC92" s="183"/>
      <c r="ID92" s="183"/>
      <c r="IE92" s="183"/>
      <c r="IF92" s="183"/>
      <c r="IG92" s="183"/>
      <c r="IH92" s="183"/>
      <c r="II92" s="183"/>
      <c r="IJ92" s="183"/>
      <c r="IK92" s="183"/>
      <c r="IL92" s="183"/>
      <c r="IM92" s="183"/>
      <c r="IN92" s="183"/>
      <c r="IO92" s="183"/>
      <c r="IP92" s="183"/>
      <c r="IQ92" s="183"/>
      <c r="IR92" s="183"/>
      <c r="IS92" s="183"/>
      <c r="IT92" s="183"/>
      <c r="IU92" s="183"/>
      <c r="IV92" s="183"/>
      <c r="IW92" s="183"/>
      <c r="IX92" s="183"/>
      <c r="IY92" s="183"/>
      <c r="IZ92" s="183"/>
      <c r="JA92" s="183"/>
      <c r="JB92" s="183"/>
      <c r="JC92" s="183"/>
      <c r="JD92" s="183"/>
      <c r="JE92" s="183"/>
      <c r="JF92" s="183"/>
      <c r="JG92" s="183"/>
      <c r="JH92" s="183"/>
      <c r="JI92" s="183"/>
      <c r="JJ92" s="183"/>
      <c r="JK92" s="183"/>
      <c r="JL92" s="183"/>
      <c r="JM92" s="183"/>
      <c r="JN92" s="183"/>
      <c r="JO92" s="183"/>
      <c r="JP92" s="183"/>
      <c r="JQ92" s="183"/>
      <c r="JR92" s="177"/>
      <c r="JS92" s="177"/>
      <c r="JT92" s="177"/>
      <c r="JU92" s="177"/>
      <c r="JV92" s="177"/>
      <c r="JW92" s="177"/>
      <c r="JX92" s="177"/>
      <c r="JY92" s="177"/>
      <c r="JZ92" s="177"/>
      <c r="KA92" s="177"/>
      <c r="KB92" s="177"/>
      <c r="KC92" s="177"/>
    </row>
    <row r="93" spans="1:289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77">
        <v>3266.1409289475941</v>
      </c>
      <c r="GY93" s="177">
        <v>342.5019818507559</v>
      </c>
      <c r="GZ93" s="177">
        <v>2748.0598944483913</v>
      </c>
      <c r="HA93" s="177">
        <v>5390.9115314327128</v>
      </c>
      <c r="HB93" s="177">
        <v>-2776.2330160242905</v>
      </c>
      <c r="HC93" s="177">
        <v>-565.62534609320312</v>
      </c>
      <c r="HD93" s="177">
        <v>-1616.3551832725097</v>
      </c>
      <c r="HE93" s="177">
        <v>-1112.0584639579429</v>
      </c>
      <c r="HF93" s="177">
        <v>-536.28480485630541</v>
      </c>
      <c r="HG93" s="177">
        <v>-345.62144534569092</v>
      </c>
      <c r="HH93" s="177">
        <v>-365.24388578577657</v>
      </c>
      <c r="HI93" s="177">
        <v>-113.21893284115195</v>
      </c>
      <c r="HJ93" s="183">
        <v>3433.8951257264794</v>
      </c>
      <c r="HK93" s="183">
        <v>-440.25021083215199</v>
      </c>
      <c r="HL93" s="183">
        <v>-1365.5765090262776</v>
      </c>
      <c r="HM93" s="183">
        <v>626.25425015708913</v>
      </c>
      <c r="HN93" s="183">
        <v>64.756355601629963</v>
      </c>
      <c r="HO93" s="183">
        <v>205.58172745113569</v>
      </c>
      <c r="HP93" s="183">
        <v>189.26097856154945</v>
      </c>
      <c r="HQ93" s="183">
        <v>-1198.2209410146645</v>
      </c>
      <c r="HR93" s="183">
        <v>-879.10302736273093</v>
      </c>
      <c r="HS93" s="183">
        <v>371.66950920663663</v>
      </c>
      <c r="HT93" s="183">
        <v>1748.6344477557814</v>
      </c>
      <c r="HU93" s="183">
        <v>-2366.7857926266497</v>
      </c>
      <c r="HV93" s="183">
        <v>1030.5354381443881</v>
      </c>
      <c r="HW93" s="183">
        <v>985.90775850551017</v>
      </c>
      <c r="HX93" s="183">
        <v>-1074.9725042965702</v>
      </c>
      <c r="HY93" s="183">
        <v>186.08550688797482</v>
      </c>
      <c r="HZ93" s="183">
        <v>2020.388411696184</v>
      </c>
      <c r="IA93" s="183">
        <v>-327.53974793110064</v>
      </c>
      <c r="IB93" s="183">
        <v>46.684215402668777</v>
      </c>
      <c r="IC93" s="183">
        <v>-650.47427473103596</v>
      </c>
      <c r="ID93" s="183">
        <v>788.51952395756803</v>
      </c>
      <c r="IE93" s="183">
        <v>1462.8463502967204</v>
      </c>
      <c r="IF93" s="183">
        <v>-1399.214401017369</v>
      </c>
      <c r="IG93" s="183">
        <v>-2318.042662246457</v>
      </c>
      <c r="IH93" s="183">
        <v>48.518712258724221</v>
      </c>
      <c r="II93" s="183">
        <v>-566.00161425590329</v>
      </c>
      <c r="IJ93" s="183">
        <v>-814.31137424111523</v>
      </c>
      <c r="IK93" s="183">
        <v>360.23016515168911</v>
      </c>
      <c r="IL93" s="183">
        <v>-263.03014650800338</v>
      </c>
      <c r="IM93" s="183">
        <v>164.82111755220149</v>
      </c>
      <c r="IN93" s="183">
        <v>3833.8578899617437</v>
      </c>
      <c r="IO93" s="183">
        <v>-1367.9020873030208</v>
      </c>
      <c r="IP93" s="183">
        <v>261.61395385301779</v>
      </c>
      <c r="IQ93" s="183">
        <v>-287.67342744965299</v>
      </c>
      <c r="IR93" s="183">
        <v>-943.74033632183114</v>
      </c>
      <c r="IS93" s="183">
        <v>-1382.3750731037239</v>
      </c>
      <c r="IT93" s="183">
        <v>-1021.2128286451368</v>
      </c>
      <c r="IU93" s="183">
        <v>6415.3698881189448</v>
      </c>
      <c r="IV93" s="183">
        <v>-2779.1760796167996</v>
      </c>
      <c r="IW93" s="183">
        <v>1001.2231447584336</v>
      </c>
      <c r="IX93" s="183">
        <v>1492.8002479745101</v>
      </c>
      <c r="IY93" s="183">
        <v>1154.5796204132857</v>
      </c>
      <c r="IZ93" s="183">
        <v>-311.73213025844404</v>
      </c>
      <c r="JA93" s="183">
        <v>-1523.606029334519</v>
      </c>
      <c r="JB93" s="183">
        <v>-1128.0997898896512</v>
      </c>
      <c r="JC93" s="183">
        <v>533.37199883351843</v>
      </c>
      <c r="JD93" s="183">
        <v>-1150.0463444471986</v>
      </c>
      <c r="JE93" s="183">
        <v>-2743.0972073539897</v>
      </c>
      <c r="JF93" s="183">
        <v>320.34710671085816</v>
      </c>
      <c r="JG93" s="183">
        <v>1077.6708439166744</v>
      </c>
      <c r="JH93" s="183">
        <v>4620.7747261567511</v>
      </c>
      <c r="JI93" s="183">
        <v>-127.64761027936052</v>
      </c>
      <c r="JJ93" s="183">
        <v>-918.33315712344495</v>
      </c>
      <c r="JK93" s="183">
        <v>-568.83897321324548</v>
      </c>
      <c r="JL93" s="183">
        <v>715.32082152819135</v>
      </c>
      <c r="JM93" s="183">
        <v>-966.67605985182831</v>
      </c>
      <c r="JN93" s="183">
        <v>-1350.7761541533118</v>
      </c>
      <c r="JO93" s="183">
        <v>-634.8036061944689</v>
      </c>
      <c r="JP93" s="183">
        <v>-734.14892897981633</v>
      </c>
      <c r="JQ93" s="183">
        <v>-3102.1011908539563</v>
      </c>
      <c r="JR93" s="177">
        <v>3620.9547608062485</v>
      </c>
      <c r="JS93" s="177">
        <v>-1542.4875684018439</v>
      </c>
      <c r="JT93" s="177">
        <v>3005.5900488804537</v>
      </c>
      <c r="JU93" s="177">
        <v>0</v>
      </c>
      <c r="JV93" s="177"/>
      <c r="JW93" s="177"/>
      <c r="JX93" s="177"/>
      <c r="JY93" s="177"/>
      <c r="JZ93" s="177"/>
      <c r="KA93" s="177"/>
      <c r="KB93" s="177"/>
      <c r="KC93" s="177"/>
    </row>
    <row r="94" spans="1:289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77">
        <v>3266.1409289475941</v>
      </c>
      <c r="GY94" s="177">
        <v>342.5019818507559</v>
      </c>
      <c r="GZ94" s="177">
        <v>2748.0598944483913</v>
      </c>
      <c r="HA94" s="177">
        <v>5390.9115314327128</v>
      </c>
      <c r="HB94" s="177">
        <v>-2776.2330160242905</v>
      </c>
      <c r="HC94" s="177">
        <v>-565.62534609320312</v>
      </c>
      <c r="HD94" s="177">
        <v>-1616.3551832725097</v>
      </c>
      <c r="HE94" s="177">
        <v>-1112.0584639579429</v>
      </c>
      <c r="HF94" s="177">
        <v>-536.28480485630541</v>
      </c>
      <c r="HG94" s="177">
        <v>-345.62144534569092</v>
      </c>
      <c r="HH94" s="177">
        <v>-365.24388578577657</v>
      </c>
      <c r="HI94" s="177">
        <v>-113.21893284115195</v>
      </c>
      <c r="HJ94" s="183">
        <v>3433.8951257264794</v>
      </c>
      <c r="HK94" s="183">
        <v>-440.25021083215199</v>
      </c>
      <c r="HL94" s="183">
        <v>-1365.5765090262776</v>
      </c>
      <c r="HM94" s="183">
        <v>626.25425015708913</v>
      </c>
      <c r="HN94" s="183">
        <v>64.756355601629963</v>
      </c>
      <c r="HO94" s="183">
        <v>205.58172745113569</v>
      </c>
      <c r="HP94" s="183">
        <v>189.26097856154945</v>
      </c>
      <c r="HQ94" s="183">
        <v>-1198.2209410146645</v>
      </c>
      <c r="HR94" s="183">
        <v>-879.10302736273093</v>
      </c>
      <c r="HS94" s="183">
        <v>371.66950920663663</v>
      </c>
      <c r="HT94" s="183">
        <v>1748.6344477557814</v>
      </c>
      <c r="HU94" s="183">
        <v>-2366.7857926266497</v>
      </c>
      <c r="HV94" s="183">
        <v>1030.5354381443881</v>
      </c>
      <c r="HW94" s="183">
        <v>985.90775850551017</v>
      </c>
      <c r="HX94" s="183">
        <v>-1074.9725042965702</v>
      </c>
      <c r="HY94" s="183">
        <v>186.08550688797482</v>
      </c>
      <c r="HZ94" s="183">
        <v>2020.388411696184</v>
      </c>
      <c r="IA94" s="183">
        <v>-327.53974793110064</v>
      </c>
      <c r="IB94" s="183">
        <v>46.684215402668777</v>
      </c>
      <c r="IC94" s="183">
        <v>-650.47427473103596</v>
      </c>
      <c r="ID94" s="183">
        <v>788.51952395756803</v>
      </c>
      <c r="IE94" s="183">
        <v>1462.8463502967204</v>
      </c>
      <c r="IF94" s="183">
        <v>-1399.214401017369</v>
      </c>
      <c r="IG94" s="183">
        <v>-2318.042662246457</v>
      </c>
      <c r="IH94" s="183">
        <v>48.518712258724221</v>
      </c>
      <c r="II94" s="183">
        <v>-566.00161425590329</v>
      </c>
      <c r="IJ94" s="183">
        <v>-814.31137424111523</v>
      </c>
      <c r="IK94" s="183">
        <v>360.23016515168911</v>
      </c>
      <c r="IL94" s="183">
        <v>-263.03014650800338</v>
      </c>
      <c r="IM94" s="183">
        <v>164.82111755220149</v>
      </c>
      <c r="IN94" s="183">
        <v>3833.8578899617437</v>
      </c>
      <c r="IO94" s="183">
        <v>-1367.9020873030208</v>
      </c>
      <c r="IP94" s="183">
        <v>261.61395385301779</v>
      </c>
      <c r="IQ94" s="183">
        <v>-287.67342744965299</v>
      </c>
      <c r="IR94" s="183">
        <v>-943.74033632183114</v>
      </c>
      <c r="IS94" s="183">
        <v>-1382.3750731037239</v>
      </c>
      <c r="IT94" s="183">
        <v>-1021.2128286451368</v>
      </c>
      <c r="IU94" s="183">
        <v>6415.3698881189448</v>
      </c>
      <c r="IV94" s="183">
        <v>-2779.1760796167996</v>
      </c>
      <c r="IW94" s="183">
        <v>1001.2231447584336</v>
      </c>
      <c r="IX94" s="183">
        <v>1492.8002479745101</v>
      </c>
      <c r="IY94" s="183">
        <v>1154.5796204132857</v>
      </c>
      <c r="IZ94" s="183">
        <v>-311.73213025844404</v>
      </c>
      <c r="JA94" s="183">
        <v>-1523.606029334519</v>
      </c>
      <c r="JB94" s="183">
        <v>-1128.0997898896512</v>
      </c>
      <c r="JC94" s="183">
        <v>533.37199883351843</v>
      </c>
      <c r="JD94" s="183">
        <v>-1150.0463444471986</v>
      </c>
      <c r="JE94" s="183">
        <v>-2743.0972073539897</v>
      </c>
      <c r="JF94" s="183">
        <v>320.34710671085816</v>
      </c>
      <c r="JG94" s="183">
        <v>1077.6708439166744</v>
      </c>
      <c r="JH94" s="183">
        <v>4620.7747261567511</v>
      </c>
      <c r="JI94" s="183">
        <v>-127.64761027936052</v>
      </c>
      <c r="JJ94" s="183">
        <v>-918.33315712344495</v>
      </c>
      <c r="JK94" s="183">
        <v>-568.83897321324548</v>
      </c>
      <c r="JL94" s="183">
        <v>715.32082152819135</v>
      </c>
      <c r="JM94" s="183">
        <v>-966.67605985182831</v>
      </c>
      <c r="JN94" s="183">
        <v>-1350.7761541533118</v>
      </c>
      <c r="JO94" s="183">
        <v>-634.8036061944689</v>
      </c>
      <c r="JP94" s="183">
        <v>-734.14892897981633</v>
      </c>
      <c r="JQ94" s="183">
        <v>-3102.1011908539563</v>
      </c>
      <c r="JR94" s="177">
        <v>3620.9547608062485</v>
      </c>
      <c r="JS94" s="177">
        <v>-1542.4875684018439</v>
      </c>
      <c r="JT94" s="177">
        <v>3005.5900488804537</v>
      </c>
      <c r="JU94" s="177">
        <v>0</v>
      </c>
      <c r="JV94" s="177"/>
      <c r="JW94" s="177"/>
      <c r="JX94" s="177"/>
      <c r="JY94" s="177"/>
      <c r="JZ94" s="177"/>
      <c r="KA94" s="177"/>
      <c r="KB94" s="177"/>
      <c r="KC94" s="177"/>
    </row>
    <row r="95" spans="1:289" ht="7.5" customHeight="1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77"/>
      <c r="GY95" s="177"/>
      <c r="GZ95" s="177"/>
      <c r="HA95" s="177"/>
      <c r="HB95" s="177"/>
      <c r="HC95" s="177"/>
      <c r="HD95" s="177"/>
      <c r="HE95" s="177"/>
      <c r="HF95" s="177"/>
      <c r="HG95" s="177"/>
      <c r="HH95" s="177"/>
      <c r="HI95" s="177"/>
      <c r="HJ95" s="183"/>
      <c r="HK95" s="183"/>
      <c r="HL95" s="183"/>
      <c r="HM95" s="183"/>
      <c r="HN95" s="183"/>
      <c r="HO95" s="183"/>
      <c r="HP95" s="183"/>
      <c r="HQ95" s="183"/>
      <c r="HR95" s="183"/>
      <c r="HS95" s="183"/>
      <c r="HT95" s="183"/>
      <c r="HU95" s="183"/>
      <c r="HV95" s="183"/>
      <c r="HW95" s="183"/>
      <c r="HX95" s="183"/>
      <c r="HY95" s="183"/>
      <c r="HZ95" s="183"/>
      <c r="IA95" s="183"/>
      <c r="IB95" s="183"/>
      <c r="IC95" s="183"/>
      <c r="ID95" s="183"/>
      <c r="IE95" s="183"/>
      <c r="IF95" s="183"/>
      <c r="IG95" s="183"/>
      <c r="IH95" s="183"/>
      <c r="II95" s="183"/>
      <c r="IJ95" s="183"/>
      <c r="IK95" s="183"/>
      <c r="IL95" s="183"/>
      <c r="IM95" s="183"/>
      <c r="IN95" s="183"/>
      <c r="IO95" s="183"/>
      <c r="IP95" s="183"/>
      <c r="IQ95" s="183"/>
      <c r="IR95" s="183"/>
      <c r="IS95" s="183"/>
      <c r="IT95" s="183"/>
      <c r="IU95" s="183"/>
      <c r="IV95" s="183"/>
      <c r="IW95" s="183"/>
      <c r="IX95" s="183"/>
      <c r="IY95" s="183"/>
      <c r="IZ95" s="183"/>
      <c r="JA95" s="183"/>
      <c r="JB95" s="183"/>
      <c r="JC95" s="183"/>
      <c r="JD95" s="183"/>
      <c r="JE95" s="183"/>
      <c r="JF95" s="183"/>
      <c r="JG95" s="183"/>
      <c r="JH95" s="183"/>
      <c r="JI95" s="183"/>
      <c r="JJ95" s="183"/>
      <c r="JK95" s="183"/>
      <c r="JL95" s="183"/>
      <c r="JM95" s="183"/>
      <c r="JN95" s="183"/>
      <c r="JO95" s="183"/>
      <c r="JP95" s="183"/>
      <c r="JQ95" s="183"/>
      <c r="JR95" s="177"/>
      <c r="JS95" s="177"/>
      <c r="JT95" s="177"/>
      <c r="JU95" s="177"/>
      <c r="JV95" s="177"/>
      <c r="JW95" s="177"/>
      <c r="JX95" s="177"/>
      <c r="JY95" s="177"/>
      <c r="JZ95" s="177"/>
      <c r="KA95" s="177"/>
      <c r="KB95" s="177"/>
      <c r="KC95" s="177"/>
    </row>
    <row r="96" spans="1:289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77">
        <v>960.5947279644065</v>
      </c>
      <c r="GY96" s="177">
        <v>175.22010403724482</v>
      </c>
      <c r="GZ96" s="177">
        <v>-487.4755044343915</v>
      </c>
      <c r="HA96" s="177">
        <v>-4862.6355861897136</v>
      </c>
      <c r="HB96" s="177">
        <v>1101.0024816602906</v>
      </c>
      <c r="HC96" s="177">
        <v>-268.90959841779613</v>
      </c>
      <c r="HD96" s="177">
        <v>1294.5984424985097</v>
      </c>
      <c r="HE96" s="177">
        <v>337.10061068694358</v>
      </c>
      <c r="HF96" s="177">
        <v>84.803435375305298</v>
      </c>
      <c r="HG96" s="177">
        <v>870.338254806691</v>
      </c>
      <c r="HH96" s="177">
        <v>1284.0032429677758</v>
      </c>
      <c r="HI96" s="177">
        <v>245.79583730615104</v>
      </c>
      <c r="HJ96" s="183">
        <v>1733.9195702505208</v>
      </c>
      <c r="HK96" s="183">
        <v>413.7793460851525</v>
      </c>
      <c r="HL96" s="183">
        <v>756.7178617992779</v>
      </c>
      <c r="HM96" s="183">
        <v>-531.86118927008897</v>
      </c>
      <c r="HN96" s="183">
        <v>-255.89022978062877</v>
      </c>
      <c r="HO96" s="183">
        <v>-65.921834517135494</v>
      </c>
      <c r="HP96" s="183">
        <v>-15.020396506549446</v>
      </c>
      <c r="HQ96" s="183">
        <v>387.97020380466455</v>
      </c>
      <c r="HR96" s="183">
        <v>226.9299582357304</v>
      </c>
      <c r="HS96" s="183">
        <v>-795.4543156576367</v>
      </c>
      <c r="HT96" s="183">
        <v>565.95476095721801</v>
      </c>
      <c r="HU96" s="183">
        <v>-449.06298196935086</v>
      </c>
      <c r="HV96" s="183">
        <v>-626.18356866138834</v>
      </c>
      <c r="HW96" s="183">
        <v>-1034.9046408815097</v>
      </c>
      <c r="HX96" s="183">
        <v>142.90850211957064</v>
      </c>
      <c r="HY96" s="183">
        <v>178.52491760302544</v>
      </c>
      <c r="HZ96" s="183">
        <v>237.24035652481552</v>
      </c>
      <c r="IA96" s="183">
        <v>180.77204934009995</v>
      </c>
      <c r="IB96" s="183">
        <v>224.39395651333001</v>
      </c>
      <c r="IC96" s="183">
        <v>-1.4335344449644936</v>
      </c>
      <c r="ID96" s="183">
        <v>49.325512994432074</v>
      </c>
      <c r="IE96" s="183">
        <v>-814.67075902672036</v>
      </c>
      <c r="IF96" s="183">
        <v>112.43334846436912</v>
      </c>
      <c r="IG96" s="183">
        <v>-676.71522229154505</v>
      </c>
      <c r="IH96" s="183">
        <v>2004.7665516992763</v>
      </c>
      <c r="II96" s="183">
        <v>-1550.8970604390965</v>
      </c>
      <c r="IJ96" s="183">
        <v>253.37200111611514</v>
      </c>
      <c r="IK96" s="183">
        <v>-83.981332067689209</v>
      </c>
      <c r="IL96" s="183">
        <v>226.71852073000264</v>
      </c>
      <c r="IM96" s="183">
        <v>-124.55651461820068</v>
      </c>
      <c r="IN96" s="183">
        <v>53.175745907255987</v>
      </c>
      <c r="IO96" s="183">
        <v>202.49430154002061</v>
      </c>
      <c r="IP96" s="183">
        <v>-128.25959635101731</v>
      </c>
      <c r="IQ96" s="183">
        <v>-99.260024751347373</v>
      </c>
      <c r="IR96" s="183">
        <v>531.60720363283133</v>
      </c>
      <c r="IS96" s="183">
        <v>-301.40808634427685</v>
      </c>
      <c r="IT96" s="183">
        <v>465.54789830713707</v>
      </c>
      <c r="IU96" s="183">
        <v>-3171.6559564269446</v>
      </c>
      <c r="IV96" s="183">
        <v>61.818634406799561</v>
      </c>
      <c r="IW96" s="183">
        <v>631.01380486456605</v>
      </c>
      <c r="IX96" s="183">
        <v>621.00789356549012</v>
      </c>
      <c r="IY96" s="183">
        <v>-366.00118824228593</v>
      </c>
      <c r="IZ96" s="183">
        <v>548.59236463144475</v>
      </c>
      <c r="JA96" s="183">
        <v>74.733617752518796</v>
      </c>
      <c r="JB96" s="183">
        <v>568.90512241065255</v>
      </c>
      <c r="JC96" s="183">
        <v>352.36923747947981</v>
      </c>
      <c r="JD96" s="183">
        <v>-239.53906715880214</v>
      </c>
      <c r="JE96" s="183">
        <v>780.36777351098851</v>
      </c>
      <c r="JF96" s="183">
        <v>-845.75955013985811</v>
      </c>
      <c r="JG96" s="183">
        <v>-2014.7110664606744</v>
      </c>
      <c r="JH96" s="183">
        <v>63.471156096248706</v>
      </c>
      <c r="JI96" s="183">
        <v>805.7705408083591</v>
      </c>
      <c r="JJ96" s="183">
        <v>926.72558466144608</v>
      </c>
      <c r="JK96" s="183">
        <v>143.07169651624682</v>
      </c>
      <c r="JL96" s="183">
        <v>-2.6242128451922326</v>
      </c>
      <c r="JM96" s="183">
        <v>228.81786146382808</v>
      </c>
      <c r="JN96" s="183">
        <v>789.19305677731245</v>
      </c>
      <c r="JO96" s="183">
        <v>-57.270428320531579</v>
      </c>
      <c r="JP96" s="183">
        <v>2.3044031088155066</v>
      </c>
      <c r="JQ96" s="183">
        <v>651.81123518095717</v>
      </c>
      <c r="JR96" s="177">
        <v>-3381.0159948012479</v>
      </c>
      <c r="JS96" s="177">
        <v>103.29909453884466</v>
      </c>
      <c r="JT96" s="177">
        <v>225.0368467625467</v>
      </c>
      <c r="JU96" s="177">
        <v>-304.69311720299999</v>
      </c>
      <c r="JV96" s="177"/>
      <c r="JW96" s="177"/>
      <c r="JX96" s="177"/>
      <c r="JY96" s="177"/>
      <c r="JZ96" s="177"/>
      <c r="KA96" s="177"/>
      <c r="KB96" s="177"/>
      <c r="KC96" s="177"/>
    </row>
    <row r="97" spans="2:253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253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253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253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253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253"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  <c r="Z102" s="257"/>
      <c r="AA102" s="257"/>
      <c r="AB102" s="257"/>
      <c r="AC102" s="257"/>
      <c r="AD102" s="257"/>
      <c r="AE102" s="257"/>
      <c r="AF102" s="257"/>
      <c r="AG102" s="257"/>
      <c r="AH102" s="257"/>
      <c r="AI102" s="257"/>
      <c r="AJ102" s="257"/>
      <c r="AK102" s="257"/>
      <c r="AL102" s="257"/>
      <c r="AM102" s="257"/>
      <c r="AN102" s="257"/>
      <c r="AO102" s="257"/>
      <c r="AP102" s="257"/>
      <c r="AQ102" s="257"/>
      <c r="AR102" s="257"/>
      <c r="AS102" s="257"/>
      <c r="AT102" s="257"/>
      <c r="AU102" s="257"/>
      <c r="AV102" s="257"/>
      <c r="AW102" s="257"/>
      <c r="AX102" s="257"/>
      <c r="AY102" s="257"/>
      <c r="AZ102" s="257"/>
      <c r="BA102" s="257"/>
      <c r="BB102" s="257"/>
      <c r="BC102" s="257"/>
      <c r="BD102" s="257"/>
      <c r="BE102" s="257"/>
      <c r="BF102" s="257"/>
      <c r="BG102" s="257"/>
      <c r="BH102" s="257"/>
      <c r="BI102" s="257"/>
      <c r="BJ102" s="257"/>
      <c r="BK102" s="257"/>
      <c r="BL102" s="257"/>
      <c r="BM102" s="257"/>
      <c r="BN102" s="257"/>
      <c r="BO102" s="257"/>
      <c r="BP102" s="257"/>
      <c r="BQ102" s="257"/>
      <c r="BR102" s="257"/>
      <c r="BS102" s="257"/>
      <c r="BT102" s="257"/>
      <c r="BU102" s="257"/>
      <c r="BV102" s="257"/>
      <c r="BW102" s="257"/>
      <c r="BX102" s="257"/>
      <c r="BY102" s="257"/>
      <c r="BZ102" s="257"/>
      <c r="CA102" s="257"/>
      <c r="CB102" s="257"/>
      <c r="CC102" s="257"/>
      <c r="CD102" s="257"/>
      <c r="CE102" s="257"/>
      <c r="CF102" s="257"/>
      <c r="CG102" s="257"/>
      <c r="CH102" s="257"/>
      <c r="CI102" s="257"/>
      <c r="CJ102" s="257"/>
      <c r="CK102" s="257"/>
      <c r="CL102" s="257"/>
      <c r="CM102" s="257"/>
      <c r="CN102" s="257"/>
      <c r="CO102" s="257"/>
      <c r="CP102" s="257"/>
      <c r="CQ102" s="257"/>
      <c r="CR102" s="257"/>
      <c r="CS102" s="257"/>
      <c r="CT102" s="257"/>
      <c r="CU102" s="257"/>
      <c r="CV102" s="257"/>
      <c r="CW102" s="257"/>
      <c r="CX102" s="257"/>
      <c r="CY102" s="257"/>
      <c r="CZ102" s="257"/>
      <c r="DA102" s="257"/>
      <c r="DB102" s="257"/>
      <c r="DC102" s="257"/>
      <c r="DD102" s="257"/>
      <c r="DE102" s="257"/>
      <c r="DF102" s="257"/>
      <c r="DG102" s="257"/>
      <c r="DH102" s="257"/>
      <c r="DI102" s="257"/>
      <c r="DJ102" s="257"/>
      <c r="DK102" s="257"/>
      <c r="DL102" s="257"/>
      <c r="DM102" s="257"/>
      <c r="DN102" s="257"/>
      <c r="DO102" s="257"/>
      <c r="DP102" s="257"/>
      <c r="DQ102" s="257"/>
      <c r="DR102" s="257"/>
      <c r="DS102" s="257"/>
      <c r="DT102" s="257"/>
      <c r="DU102" s="257"/>
      <c r="DV102" s="257"/>
      <c r="DW102" s="257"/>
      <c r="DX102" s="257"/>
      <c r="DY102" s="257"/>
      <c r="DZ102" s="257"/>
      <c r="EA102" s="257"/>
      <c r="EB102" s="257"/>
      <c r="EC102" s="257"/>
      <c r="ED102" s="257"/>
      <c r="EE102" s="257"/>
      <c r="EF102" s="257"/>
      <c r="EG102" s="257"/>
      <c r="EH102" s="257"/>
      <c r="EI102" s="257"/>
      <c r="EJ102" s="257"/>
      <c r="EK102" s="257"/>
      <c r="EL102" s="257"/>
      <c r="EM102" s="257"/>
      <c r="EN102" s="257"/>
      <c r="EO102" s="257"/>
      <c r="EP102" s="257"/>
      <c r="EQ102" s="257"/>
      <c r="ER102" s="257"/>
      <c r="ES102" s="257"/>
      <c r="ET102" s="257"/>
      <c r="EU102" s="257"/>
      <c r="EV102" s="257"/>
      <c r="EW102" s="257"/>
      <c r="EX102" s="257"/>
      <c r="EY102" s="257"/>
      <c r="EZ102" s="257"/>
      <c r="FA102" s="257"/>
      <c r="FB102" s="257"/>
      <c r="FC102" s="257"/>
      <c r="FD102" s="257"/>
      <c r="FE102" s="257"/>
      <c r="FF102" s="257"/>
      <c r="FG102" s="257"/>
      <c r="FH102" s="257"/>
      <c r="FI102" s="257"/>
      <c r="FJ102" s="257"/>
      <c r="FK102" s="257"/>
      <c r="FL102" s="257"/>
      <c r="FM102" s="257"/>
      <c r="FN102" s="257"/>
      <c r="FO102" s="257"/>
      <c r="FP102" s="257"/>
      <c r="FQ102" s="257"/>
      <c r="FR102" s="257"/>
      <c r="FS102" s="257"/>
      <c r="FT102" s="257"/>
      <c r="FU102" s="257"/>
      <c r="FV102" s="257"/>
      <c r="FW102" s="257"/>
      <c r="FX102" s="257"/>
      <c r="FY102" s="257"/>
      <c r="FZ102" s="257"/>
      <c r="GA102" s="257"/>
      <c r="GB102" s="257"/>
      <c r="GC102" s="257"/>
      <c r="GD102" s="257"/>
      <c r="GE102" s="257"/>
      <c r="GF102" s="257"/>
      <c r="GG102" s="257"/>
      <c r="GH102" s="257"/>
      <c r="GI102" s="257"/>
      <c r="GJ102" s="257"/>
      <c r="GK102" s="257"/>
      <c r="GL102" s="257"/>
      <c r="GM102" s="257"/>
      <c r="GN102" s="257"/>
      <c r="GO102" s="257"/>
      <c r="GP102" s="257"/>
      <c r="GQ102" s="257"/>
      <c r="GR102" s="257"/>
      <c r="GS102" s="257"/>
      <c r="GT102" s="257"/>
      <c r="GU102" s="257"/>
      <c r="GV102" s="257"/>
      <c r="GW102" s="257"/>
      <c r="GX102" s="257"/>
      <c r="GY102" s="257"/>
      <c r="GZ102" s="257"/>
      <c r="HA102" s="257"/>
      <c r="HB102" s="257"/>
      <c r="HC102" s="257"/>
      <c r="HD102" s="257"/>
      <c r="HE102" s="257"/>
      <c r="HF102" s="257"/>
      <c r="HG102" s="257"/>
      <c r="HH102" s="257"/>
      <c r="HI102" s="257"/>
      <c r="HJ102" s="257"/>
      <c r="HK102" s="257"/>
      <c r="HL102" s="257"/>
      <c r="HM102" s="257"/>
      <c r="HN102" s="257"/>
      <c r="HO102" s="257"/>
      <c r="HP102" s="257"/>
      <c r="HQ102" s="257"/>
      <c r="HR102" s="257"/>
      <c r="HS102" s="257"/>
      <c r="HT102" s="257"/>
      <c r="HU102" s="257"/>
      <c r="HV102" s="257"/>
      <c r="HW102" s="257"/>
      <c r="HX102" s="257"/>
      <c r="HY102" s="257"/>
      <c r="HZ102" s="257"/>
      <c r="IA102" s="257"/>
      <c r="IB102" s="257"/>
      <c r="IC102" s="257"/>
      <c r="ID102" s="257"/>
      <c r="IE102" s="257"/>
      <c r="IF102" s="257"/>
      <c r="IG102" s="257"/>
      <c r="IH102" s="257"/>
      <c r="II102" s="257"/>
      <c r="IJ102" s="257"/>
      <c r="IK102" s="257"/>
      <c r="IL102" s="257"/>
      <c r="IM102" s="257"/>
      <c r="IN102" s="257"/>
      <c r="IO102" s="257"/>
      <c r="IP102" s="257"/>
      <c r="IQ102" s="257"/>
      <c r="IR102" s="257"/>
      <c r="IS102" s="257"/>
    </row>
    <row r="103" spans="2:253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253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253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253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253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253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253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253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253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253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X290"/>
  <sheetViews>
    <sheetView showGridLines="0" workbookViewId="0">
      <selection activeCell="C59" sqref="C59"/>
    </sheetView>
  </sheetViews>
  <sheetFormatPr baseColWidth="10" defaultColWidth="11.54296875" defaultRowHeight="14.5"/>
  <cols>
    <col min="3" max="3" width="4.26953125" customWidth="1"/>
    <col min="5" max="5" width="12.26953125" bestFit="1" customWidth="1"/>
    <col min="6" max="6" width="4" customWidth="1"/>
    <col min="9" max="9" width="15.1796875" customWidth="1"/>
    <col min="10" max="10" width="4.7265625" customWidth="1"/>
    <col min="11" max="11" width="10.26953125" bestFit="1" customWidth="1"/>
    <col min="12" max="12" width="12.7265625" bestFit="1" customWidth="1"/>
    <col min="13" max="13" width="8" bestFit="1" customWidth="1"/>
    <col min="14" max="14" width="21.7265625" hidden="1" customWidth="1"/>
    <col min="15" max="15" width="4.54296875" customWidth="1"/>
    <col min="23" max="23" width="15.54296875" bestFit="1" customWidth="1"/>
  </cols>
  <sheetData>
    <row r="2" spans="1:24" ht="45.75" customHeight="1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6" t="s">
        <v>83</v>
      </c>
      <c r="I2" s="57" t="s">
        <v>70</v>
      </c>
      <c r="K2" s="83" t="s">
        <v>68</v>
      </c>
      <c r="L2" s="83" t="s">
        <v>83</v>
      </c>
      <c r="M2" s="83" t="s">
        <v>67</v>
      </c>
      <c r="N2" t="s">
        <v>255</v>
      </c>
    </row>
    <row r="3" spans="1:24">
      <c r="A3" s="58">
        <v>1</v>
      </c>
      <c r="B3" s="59" t="s">
        <v>71</v>
      </c>
      <c r="D3" s="60">
        <v>2003</v>
      </c>
      <c r="E3" s="226">
        <v>49411.959699781924</v>
      </c>
      <c r="G3" s="60">
        <f>YEAR(H3)</f>
        <v>2003</v>
      </c>
      <c r="H3" s="272">
        <v>37622</v>
      </c>
      <c r="I3" s="61">
        <v>7088.75</v>
      </c>
      <c r="K3">
        <v>2021</v>
      </c>
      <c r="L3" s="174" t="s">
        <v>312</v>
      </c>
      <c r="M3" t="s">
        <v>74</v>
      </c>
      <c r="N3" s="65">
        <v>6410.7487500000007</v>
      </c>
      <c r="T3" s="65"/>
      <c r="V3" s="65"/>
    </row>
    <row r="4" spans="1:24">
      <c r="A4" s="58">
        <v>2</v>
      </c>
      <c r="B4" s="59" t="s">
        <v>72</v>
      </c>
      <c r="D4" s="60">
        <v>2004</v>
      </c>
      <c r="E4" s="226">
        <v>57501.991731711008</v>
      </c>
      <c r="G4" s="60">
        <f t="shared" ref="G4:G67" si="0">YEAR(H4)</f>
        <v>2003</v>
      </c>
      <c r="H4" s="272">
        <v>37653</v>
      </c>
      <c r="I4" s="61">
        <v>6942.77</v>
      </c>
      <c r="K4">
        <v>2021</v>
      </c>
      <c r="L4" s="174" t="s">
        <v>311</v>
      </c>
      <c r="M4" t="s">
        <v>73</v>
      </c>
      <c r="N4" s="65">
        <v>6539.7484090909093</v>
      </c>
      <c r="P4" s="175" t="s">
        <v>67</v>
      </c>
      <c r="Q4" s="175" t="s">
        <v>68</v>
      </c>
      <c r="R4" s="175" t="s">
        <v>83</v>
      </c>
      <c r="T4" s="65"/>
      <c r="V4" s="65"/>
      <c r="W4" s="175" t="s">
        <v>327</v>
      </c>
    </row>
    <row r="5" spans="1:24">
      <c r="A5" s="58">
        <v>3</v>
      </c>
      <c r="B5" s="59" t="s">
        <v>73</v>
      </c>
      <c r="D5" s="60">
        <v>2005</v>
      </c>
      <c r="E5" s="226">
        <v>66335.828408449219</v>
      </c>
      <c r="G5" s="60">
        <f t="shared" si="0"/>
        <v>2003</v>
      </c>
      <c r="H5" s="272">
        <v>37681</v>
      </c>
      <c r="I5" s="61">
        <v>6851.04</v>
      </c>
      <c r="K5">
        <v>2021</v>
      </c>
      <c r="L5" s="174" t="s">
        <v>310</v>
      </c>
      <c r="M5" t="s">
        <v>72</v>
      </c>
      <c r="N5" s="65">
        <v>6723.152</v>
      </c>
      <c r="P5" s="176" t="str">
        <f>VLOOKUP(MAX(K3:K100),$K$3:$N$100,2,0)</f>
        <v>abr</v>
      </c>
      <c r="Q5" s="176">
        <f>MAX(K3:K100)</f>
        <v>2026</v>
      </c>
      <c r="R5" s="176" t="str">
        <f>P5&amp;"-"&amp;Q5</f>
        <v>abr-2026</v>
      </c>
      <c r="S5" t="s">
        <v>309</v>
      </c>
      <c r="T5" s="65" t="str">
        <f>VLOOKUP(MAX(K3:K100),$K$3:$N$100,3,0)</f>
        <v>Abril</v>
      </c>
      <c r="U5">
        <f>MAX(K3:K100)</f>
        <v>2026</v>
      </c>
      <c r="V5" s="227" t="str">
        <f>T5&amp;" "&amp;U5</f>
        <v>Abril 2026</v>
      </c>
      <c r="W5" s="176" t="str">
        <f>S5&amp;"-"&amp;P5&amp;" "&amp;Q5</f>
        <v>ene-abr 2026</v>
      </c>
      <c r="X5" t="str">
        <f>R5</f>
        <v>abr-2026</v>
      </c>
    </row>
    <row r="6" spans="1:24">
      <c r="A6" s="58">
        <v>4</v>
      </c>
      <c r="B6" s="59" t="s">
        <v>74</v>
      </c>
      <c r="D6" s="60">
        <v>2006</v>
      </c>
      <c r="E6" s="226">
        <v>75681.657797839813</v>
      </c>
      <c r="G6" s="60">
        <f t="shared" si="0"/>
        <v>2003</v>
      </c>
      <c r="H6" s="272">
        <v>37712</v>
      </c>
      <c r="I6" s="61">
        <v>6855.04</v>
      </c>
      <c r="K6">
        <v>2021</v>
      </c>
      <c r="L6" s="174" t="s">
        <v>309</v>
      </c>
      <c r="M6" t="s">
        <v>71</v>
      </c>
      <c r="N6" s="65">
        <v>6902.8254999999999</v>
      </c>
      <c r="P6" s="176" t="str">
        <f>VLOOKUP(MAX(K3:K100)-1,$K$3:$N$100,2,0)</f>
        <v>abr</v>
      </c>
      <c r="Q6" s="176">
        <f>MAX(K3:K100)-1</f>
        <v>2025</v>
      </c>
      <c r="R6" s="176" t="str">
        <f>P6&amp;"-"&amp;Q6</f>
        <v>abr-2025</v>
      </c>
      <c r="S6" t="s">
        <v>309</v>
      </c>
      <c r="T6" s="65"/>
      <c r="V6" s="65"/>
      <c r="W6" s="176" t="str">
        <f>S6&amp;"-"&amp;P6&amp;" "&amp;Q6</f>
        <v>ene-abr 2025</v>
      </c>
      <c r="X6" t="str">
        <f>R6</f>
        <v>abr-2025</v>
      </c>
    </row>
    <row r="7" spans="1:24">
      <c r="A7" s="58">
        <v>5</v>
      </c>
      <c r="B7" s="59" t="s">
        <v>75</v>
      </c>
      <c r="D7" s="60">
        <v>2007</v>
      </c>
      <c r="E7" s="226">
        <v>89866.048799896729</v>
      </c>
      <c r="G7" s="60">
        <f t="shared" si="0"/>
        <v>2003</v>
      </c>
      <c r="H7" s="272">
        <v>37742</v>
      </c>
      <c r="I7" s="61">
        <v>6462.22</v>
      </c>
      <c r="K7">
        <v>2022</v>
      </c>
      <c r="L7" s="174" t="s">
        <v>312</v>
      </c>
      <c r="M7" t="s">
        <v>74</v>
      </c>
      <c r="N7" s="65">
        <v>6851.9389473684205</v>
      </c>
      <c r="T7" s="65"/>
      <c r="V7" s="65"/>
    </row>
    <row r="8" spans="1:24">
      <c r="A8" s="58">
        <v>6</v>
      </c>
      <c r="B8" s="59" t="s">
        <v>76</v>
      </c>
      <c r="D8" s="60">
        <v>2008</v>
      </c>
      <c r="E8" s="226">
        <v>107403.59062806917</v>
      </c>
      <c r="G8" s="60">
        <f t="shared" si="0"/>
        <v>2003</v>
      </c>
      <c r="H8" s="272">
        <v>37773</v>
      </c>
      <c r="I8" s="61">
        <v>6225.17</v>
      </c>
      <c r="K8">
        <v>2022</v>
      </c>
      <c r="L8" s="174" t="s">
        <v>311</v>
      </c>
      <c r="M8" t="s">
        <v>73</v>
      </c>
      <c r="N8" s="65">
        <v>6962.944130434782</v>
      </c>
      <c r="T8" s="65"/>
      <c r="V8" s="65"/>
    </row>
    <row r="9" spans="1:24">
      <c r="A9" s="58">
        <v>7</v>
      </c>
      <c r="B9" s="59" t="s">
        <v>77</v>
      </c>
      <c r="D9" s="60">
        <v>2009</v>
      </c>
      <c r="E9" s="226">
        <v>111030.93359014504</v>
      </c>
      <c r="G9" s="60">
        <f t="shared" si="0"/>
        <v>2003</v>
      </c>
      <c r="H9" s="272">
        <v>37803</v>
      </c>
      <c r="I9" s="61">
        <v>6010.63</v>
      </c>
      <c r="K9">
        <v>2022</v>
      </c>
      <c r="L9" s="174" t="s">
        <v>310</v>
      </c>
      <c r="M9" t="s">
        <v>72</v>
      </c>
      <c r="N9" s="65">
        <v>6966.1513157894742</v>
      </c>
      <c r="T9" s="65"/>
      <c r="V9" s="65"/>
    </row>
    <row r="10" spans="1:24">
      <c r="A10" s="58">
        <v>8</v>
      </c>
      <c r="B10" s="59" t="s">
        <v>78</v>
      </c>
      <c r="D10" s="60">
        <v>2010</v>
      </c>
      <c r="E10" s="226">
        <v>129092.8834800366</v>
      </c>
      <c r="G10" s="60">
        <f t="shared" si="0"/>
        <v>2003</v>
      </c>
      <c r="H10" s="272">
        <v>37834</v>
      </c>
      <c r="I10" s="61">
        <v>6227.6</v>
      </c>
      <c r="K10">
        <v>2022</v>
      </c>
      <c r="L10" s="174" t="s">
        <v>309</v>
      </c>
      <c r="M10" t="s">
        <v>71</v>
      </c>
      <c r="N10" s="65">
        <v>6986.9590476190479</v>
      </c>
      <c r="T10" s="65"/>
      <c r="V10" s="65"/>
    </row>
    <row r="11" spans="1:24">
      <c r="A11" s="58">
        <v>9</v>
      </c>
      <c r="B11" s="59" t="s">
        <v>79</v>
      </c>
      <c r="D11" s="60">
        <v>2011</v>
      </c>
      <c r="E11" s="226">
        <v>141486.44939257129</v>
      </c>
      <c r="G11" s="60">
        <f t="shared" si="0"/>
        <v>2003</v>
      </c>
      <c r="H11" s="272">
        <v>37865</v>
      </c>
      <c r="I11" s="61">
        <v>6218.07</v>
      </c>
      <c r="K11">
        <v>2023</v>
      </c>
      <c r="L11" s="174" t="s">
        <v>312</v>
      </c>
      <c r="M11" t="s">
        <v>74</v>
      </c>
      <c r="N11" s="65">
        <v>7173.0261111111104</v>
      </c>
      <c r="T11" s="65"/>
      <c r="V11" s="65"/>
    </row>
    <row r="12" spans="1:24">
      <c r="A12" s="58">
        <v>10</v>
      </c>
      <c r="B12" s="59" t="s">
        <v>80</v>
      </c>
      <c r="D12" s="60">
        <v>2012</v>
      </c>
      <c r="E12" s="226">
        <v>147225.50609466466</v>
      </c>
      <c r="G12" s="60">
        <f t="shared" si="0"/>
        <v>2003</v>
      </c>
      <c r="H12" s="272">
        <v>37895</v>
      </c>
      <c r="I12" s="61">
        <v>6206.46</v>
      </c>
      <c r="K12">
        <v>2023</v>
      </c>
      <c r="L12" s="174" t="s">
        <v>311</v>
      </c>
      <c r="M12" t="s">
        <v>73</v>
      </c>
      <c r="N12" s="65">
        <v>7184.7078260869566</v>
      </c>
      <c r="T12" s="65"/>
      <c r="V12" s="65"/>
    </row>
    <row r="13" spans="1:24">
      <c r="A13" s="58">
        <v>11</v>
      </c>
      <c r="B13" s="59" t="s">
        <v>81</v>
      </c>
      <c r="D13" s="60">
        <v>2013</v>
      </c>
      <c r="E13" s="226">
        <v>166350.80510745419</v>
      </c>
      <c r="G13" s="60">
        <f t="shared" si="0"/>
        <v>2003</v>
      </c>
      <c r="H13" s="272">
        <v>37926</v>
      </c>
      <c r="I13" s="61">
        <v>6155.65</v>
      </c>
      <c r="K13">
        <v>2023</v>
      </c>
      <c r="L13" s="174" t="s">
        <v>310</v>
      </c>
      <c r="M13" t="s">
        <v>72</v>
      </c>
      <c r="N13" s="65">
        <v>7292.0576315789476</v>
      </c>
      <c r="T13" s="65"/>
      <c r="V13" s="65"/>
    </row>
    <row r="14" spans="1:24">
      <c r="A14" s="62">
        <v>12</v>
      </c>
      <c r="B14" s="63" t="s">
        <v>82</v>
      </c>
      <c r="D14" s="60">
        <v>2014</v>
      </c>
      <c r="E14" s="226">
        <v>180174.06096624577</v>
      </c>
      <c r="G14" s="60">
        <f t="shared" si="0"/>
        <v>2003</v>
      </c>
      <c r="H14" s="272">
        <v>37956</v>
      </c>
      <c r="I14" s="61">
        <v>5982.66</v>
      </c>
      <c r="K14">
        <v>2023</v>
      </c>
      <c r="L14" s="174" t="s">
        <v>309</v>
      </c>
      <c r="M14" t="s">
        <v>71</v>
      </c>
      <c r="N14" s="65">
        <v>7373.170681818181</v>
      </c>
      <c r="T14" s="65"/>
      <c r="V14" s="65"/>
    </row>
    <row r="15" spans="1:24">
      <c r="D15" s="60">
        <v>2015</v>
      </c>
      <c r="E15" s="226">
        <v>188477.32697742901</v>
      </c>
      <c r="G15" s="60">
        <f t="shared" si="0"/>
        <v>2004</v>
      </c>
      <c r="H15" s="272">
        <v>37987</v>
      </c>
      <c r="I15" s="61">
        <v>6190.4761904761908</v>
      </c>
      <c r="K15">
        <v>2024</v>
      </c>
      <c r="L15" s="174" t="s">
        <v>312</v>
      </c>
      <c r="M15" t="s">
        <v>74</v>
      </c>
      <c r="N15" s="65">
        <v>7405.4070454545454</v>
      </c>
      <c r="T15" s="65"/>
      <c r="V15" s="65"/>
    </row>
    <row r="16" spans="1:24">
      <c r="D16" s="60">
        <v>2016</v>
      </c>
      <c r="E16" s="226">
        <v>204647.27307504832</v>
      </c>
      <c r="G16" s="60">
        <f t="shared" si="0"/>
        <v>2004</v>
      </c>
      <c r="H16" s="272">
        <v>38018</v>
      </c>
      <c r="I16" s="61">
        <v>6038.35</v>
      </c>
      <c r="K16">
        <v>2024</v>
      </c>
      <c r="L16" s="174" t="s">
        <v>311</v>
      </c>
      <c r="M16" t="s">
        <v>73</v>
      </c>
      <c r="N16" s="65">
        <v>7317.5874999999996</v>
      </c>
      <c r="T16" s="65"/>
      <c r="V16" s="65"/>
    </row>
    <row r="17" spans="4:22">
      <c r="D17" s="60">
        <v>2017</v>
      </c>
      <c r="E17" s="226">
        <v>219122.27720283097</v>
      </c>
      <c r="G17" s="60">
        <f t="shared" si="0"/>
        <v>2004</v>
      </c>
      <c r="H17" s="272">
        <v>38047</v>
      </c>
      <c r="I17" s="61">
        <v>5974.636363636364</v>
      </c>
      <c r="K17">
        <v>2024</v>
      </c>
      <c r="L17" s="174" t="s">
        <v>310</v>
      </c>
      <c r="M17" t="s">
        <v>72</v>
      </c>
      <c r="N17" s="65">
        <v>7285.0480952380958</v>
      </c>
      <c r="T17" s="65"/>
      <c r="V17" s="65"/>
    </row>
    <row r="18" spans="4:22">
      <c r="D18" s="60">
        <v>2018</v>
      </c>
      <c r="E18" s="226">
        <v>230576.47747041125</v>
      </c>
      <c r="G18" s="60">
        <f t="shared" si="0"/>
        <v>2004</v>
      </c>
      <c r="H18" s="272">
        <v>38078</v>
      </c>
      <c r="I18" s="61">
        <v>5730.5</v>
      </c>
      <c r="K18">
        <v>2024</v>
      </c>
      <c r="L18" s="174" t="s">
        <v>309</v>
      </c>
      <c r="M18" t="s">
        <v>71</v>
      </c>
      <c r="N18" s="65">
        <v>7282.9988636363632</v>
      </c>
      <c r="T18" s="65"/>
      <c r="V18" s="65"/>
    </row>
    <row r="19" spans="4:22">
      <c r="D19" s="60">
        <v>2019</v>
      </c>
      <c r="E19" s="226">
        <v>236681.49706074136</v>
      </c>
      <c r="G19" s="60">
        <f t="shared" si="0"/>
        <v>2004</v>
      </c>
      <c r="H19" s="272">
        <v>38108</v>
      </c>
      <c r="I19" s="61">
        <v>5756.9047619047615</v>
      </c>
      <c r="K19">
        <v>2025</v>
      </c>
      <c r="L19" s="174" t="s">
        <v>312</v>
      </c>
      <c r="M19" t="s">
        <v>74</v>
      </c>
      <c r="N19" s="65">
        <v>8006.0007500000002</v>
      </c>
      <c r="T19" s="65"/>
      <c r="V19" s="65"/>
    </row>
    <row r="20" spans="4:22">
      <c r="D20" s="60">
        <v>2020</v>
      </c>
      <c r="E20" s="226">
        <v>239914.72879376091</v>
      </c>
      <c r="G20" s="60">
        <f t="shared" si="0"/>
        <v>2004</v>
      </c>
      <c r="H20" s="272">
        <v>38139</v>
      </c>
      <c r="I20" s="61">
        <v>5922.272727272727</v>
      </c>
      <c r="K20">
        <v>2025</v>
      </c>
      <c r="L20" s="174" t="s">
        <v>311</v>
      </c>
      <c r="M20" t="s">
        <v>73</v>
      </c>
      <c r="N20" s="65">
        <v>7962.8940000000002</v>
      </c>
      <c r="S20" s="65"/>
      <c r="T20" s="65"/>
      <c r="V20" s="65"/>
    </row>
    <row r="21" spans="4:22">
      <c r="D21" s="60">
        <v>2021</v>
      </c>
      <c r="E21" s="226">
        <v>270542.15585930774</v>
      </c>
      <c r="G21" s="60">
        <f t="shared" si="0"/>
        <v>2004</v>
      </c>
      <c r="H21" s="272">
        <v>38169</v>
      </c>
      <c r="I21" s="61">
        <v>5903.409090909091</v>
      </c>
      <c r="K21">
        <v>2025</v>
      </c>
      <c r="L21" s="174" t="s">
        <v>310</v>
      </c>
      <c r="M21" t="s">
        <v>72</v>
      </c>
      <c r="N21" s="65">
        <v>7897.4904999999999</v>
      </c>
      <c r="S21" s="65"/>
      <c r="T21" s="65"/>
      <c r="V21" s="65"/>
    </row>
    <row r="22" spans="4:22">
      <c r="D22" s="60">
        <v>2022</v>
      </c>
      <c r="E22" s="226">
        <v>292166.75107789051</v>
      </c>
      <c r="G22" s="60">
        <f t="shared" si="0"/>
        <v>2004</v>
      </c>
      <c r="H22" s="272">
        <v>38200</v>
      </c>
      <c r="I22" s="61">
        <v>5908.818181818182</v>
      </c>
      <c r="K22">
        <v>2025</v>
      </c>
      <c r="L22" s="174" t="s">
        <v>309</v>
      </c>
      <c r="M22" t="s">
        <v>71</v>
      </c>
      <c r="N22" s="65">
        <v>7892.6847727272743</v>
      </c>
      <c r="S22" s="65"/>
      <c r="V22" s="65"/>
    </row>
    <row r="23" spans="4:22">
      <c r="D23" s="60">
        <v>2023</v>
      </c>
      <c r="E23" s="226">
        <v>314445.33407677943</v>
      </c>
      <c r="F23" s="65"/>
      <c r="G23" s="60">
        <f t="shared" si="0"/>
        <v>2004</v>
      </c>
      <c r="H23" s="272">
        <v>38231</v>
      </c>
      <c r="I23" s="61">
        <v>5919.333333333333</v>
      </c>
      <c r="K23">
        <v>2026</v>
      </c>
      <c r="L23" s="174" t="s">
        <v>312</v>
      </c>
      <c r="M23" t="s">
        <v>74</v>
      </c>
      <c r="N23" s="65">
        <v>6348.2309999999998</v>
      </c>
    </row>
    <row r="24" spans="4:22">
      <c r="D24" s="60">
        <v>2024</v>
      </c>
      <c r="E24" s="226">
        <v>338236.55117402837</v>
      </c>
      <c r="G24" s="60">
        <f t="shared" si="0"/>
        <v>2004</v>
      </c>
      <c r="H24" s="272">
        <v>38261</v>
      </c>
      <c r="I24" s="61">
        <v>5995</v>
      </c>
      <c r="K24">
        <v>2026</v>
      </c>
      <c r="L24" s="174" t="s">
        <v>311</v>
      </c>
      <c r="M24" t="s">
        <v>73</v>
      </c>
      <c r="N24" s="65">
        <v>6504.3719047619052</v>
      </c>
    </row>
    <row r="25" spans="4:22">
      <c r="D25" s="60">
        <v>2025</v>
      </c>
      <c r="E25" s="226">
        <v>371826.24219199648</v>
      </c>
      <c r="G25" s="60">
        <f t="shared" si="0"/>
        <v>2004</v>
      </c>
      <c r="H25" s="272">
        <v>38292</v>
      </c>
      <c r="I25" s="61">
        <v>6100</v>
      </c>
      <c r="K25">
        <v>2026</v>
      </c>
      <c r="L25" s="174" t="s">
        <v>310</v>
      </c>
      <c r="M25" t="s">
        <v>72</v>
      </c>
      <c r="N25" s="65">
        <v>6525.67</v>
      </c>
    </row>
    <row r="26" spans="4:22">
      <c r="D26" s="60">
        <v>2026</v>
      </c>
      <c r="E26" s="300">
        <v>401184.79824006109</v>
      </c>
      <c r="F26" s="64"/>
      <c r="G26" s="60">
        <f t="shared" si="0"/>
        <v>2004</v>
      </c>
      <c r="H26" s="272">
        <v>38322</v>
      </c>
      <c r="I26" s="61">
        <v>6185.227272727273</v>
      </c>
      <c r="J26" s="64"/>
      <c r="K26">
        <v>2026</v>
      </c>
      <c r="L26" s="174" t="s">
        <v>309</v>
      </c>
      <c r="M26" t="s">
        <v>71</v>
      </c>
      <c r="N26" s="65">
        <v>6687.2633333333324</v>
      </c>
    </row>
    <row r="27" spans="4:22">
      <c r="G27" s="60">
        <f t="shared" si="0"/>
        <v>2005</v>
      </c>
      <c r="H27" s="272">
        <v>38353</v>
      </c>
      <c r="I27" s="61">
        <v>6276.666666666667</v>
      </c>
    </row>
    <row r="28" spans="4:22">
      <c r="G28" s="60">
        <f t="shared" si="0"/>
        <v>2005</v>
      </c>
      <c r="H28" s="272">
        <v>38384</v>
      </c>
      <c r="I28" s="61">
        <v>6311</v>
      </c>
    </row>
    <row r="29" spans="4:22">
      <c r="G29" s="60">
        <f t="shared" si="0"/>
        <v>2005</v>
      </c>
      <c r="H29" s="272">
        <v>38412</v>
      </c>
      <c r="I29" s="61">
        <v>6262.25</v>
      </c>
    </row>
    <row r="30" spans="4:22">
      <c r="G30" s="60">
        <f t="shared" si="0"/>
        <v>2005</v>
      </c>
      <c r="H30" s="272">
        <v>38443</v>
      </c>
      <c r="I30" s="61">
        <v>6267.75</v>
      </c>
    </row>
    <row r="31" spans="4:22">
      <c r="G31" s="60">
        <f t="shared" si="0"/>
        <v>2005</v>
      </c>
      <c r="H31" s="272">
        <v>38473</v>
      </c>
      <c r="I31" s="61">
        <v>6242.727272727273</v>
      </c>
    </row>
    <row r="32" spans="4:22">
      <c r="G32" s="60">
        <f t="shared" si="0"/>
        <v>2005</v>
      </c>
      <c r="H32" s="272">
        <v>38504</v>
      </c>
      <c r="I32" s="61">
        <v>6129.318181818182</v>
      </c>
    </row>
    <row r="33" spans="7:9">
      <c r="G33" s="60">
        <f t="shared" si="0"/>
        <v>2005</v>
      </c>
      <c r="H33" s="272">
        <v>38534</v>
      </c>
      <c r="I33" s="61">
        <v>6020.4761904761908</v>
      </c>
    </row>
    <row r="34" spans="7:9">
      <c r="G34" s="60">
        <f t="shared" si="0"/>
        <v>2005</v>
      </c>
      <c r="H34" s="272">
        <v>38565</v>
      </c>
      <c r="I34" s="61">
        <v>5996.818181818182</v>
      </c>
    </row>
    <row r="35" spans="7:9">
      <c r="G35" s="60">
        <f t="shared" si="0"/>
        <v>2005</v>
      </c>
      <c r="H35" s="272">
        <v>38596</v>
      </c>
      <c r="I35" s="61">
        <v>6110.2380952380954</v>
      </c>
    </row>
    <row r="36" spans="7:9">
      <c r="G36" s="60">
        <f t="shared" si="0"/>
        <v>2005</v>
      </c>
      <c r="H36" s="272">
        <v>38626</v>
      </c>
      <c r="I36" s="61">
        <v>6118.8095238095239</v>
      </c>
    </row>
    <row r="37" spans="7:9">
      <c r="G37" s="60">
        <f t="shared" si="0"/>
        <v>2005</v>
      </c>
      <c r="H37" s="272">
        <v>38657</v>
      </c>
      <c r="I37" s="61">
        <v>6127.5</v>
      </c>
    </row>
    <row r="38" spans="7:9">
      <c r="G38" s="60">
        <f t="shared" si="0"/>
        <v>2005</v>
      </c>
      <c r="H38" s="272">
        <v>38687</v>
      </c>
      <c r="I38" s="61">
        <v>6109.5238095238092</v>
      </c>
    </row>
    <row r="39" spans="7:9">
      <c r="G39" s="60">
        <f t="shared" si="0"/>
        <v>2006</v>
      </c>
      <c r="H39" s="272">
        <v>38718</v>
      </c>
      <c r="I39" s="61">
        <v>6125.909090909091</v>
      </c>
    </row>
    <row r="40" spans="7:9">
      <c r="G40" s="60">
        <f t="shared" si="0"/>
        <v>2006</v>
      </c>
      <c r="H40" s="272">
        <v>38749</v>
      </c>
      <c r="I40" s="61">
        <v>6059</v>
      </c>
    </row>
    <row r="41" spans="7:9">
      <c r="G41" s="60">
        <f t="shared" si="0"/>
        <v>2006</v>
      </c>
      <c r="H41" s="272">
        <v>38777</v>
      </c>
      <c r="I41" s="61">
        <v>5884.090909090909</v>
      </c>
    </row>
    <row r="42" spans="7:9">
      <c r="G42" s="60">
        <f t="shared" si="0"/>
        <v>2006</v>
      </c>
      <c r="H42" s="272">
        <v>38808</v>
      </c>
      <c r="I42" s="61">
        <v>5796.666666666667</v>
      </c>
    </row>
    <row r="43" spans="7:9">
      <c r="G43" s="60">
        <f t="shared" si="0"/>
        <v>2006</v>
      </c>
      <c r="H43" s="272">
        <v>38838</v>
      </c>
      <c r="I43" s="61">
        <v>5595.7142857142853</v>
      </c>
    </row>
    <row r="44" spans="7:9">
      <c r="G44" s="60">
        <f t="shared" si="0"/>
        <v>2006</v>
      </c>
      <c r="H44" s="272">
        <v>38869</v>
      </c>
      <c r="I44" s="61">
        <v>5615.2380952380954</v>
      </c>
    </row>
    <row r="45" spans="7:9">
      <c r="G45" s="60">
        <f t="shared" si="0"/>
        <v>2006</v>
      </c>
      <c r="H45" s="272">
        <v>38899</v>
      </c>
      <c r="I45" s="61">
        <v>5491.9047619047615</v>
      </c>
    </row>
    <row r="46" spans="7:9">
      <c r="G46" s="60">
        <f t="shared" si="0"/>
        <v>2006</v>
      </c>
      <c r="H46" s="272">
        <v>38930</v>
      </c>
      <c r="I46" s="61">
        <v>5423.181818181818</v>
      </c>
    </row>
    <row r="47" spans="7:9">
      <c r="G47" s="60">
        <f t="shared" si="0"/>
        <v>2006</v>
      </c>
      <c r="H47" s="272">
        <v>38961</v>
      </c>
      <c r="I47" s="61">
        <v>5398.25</v>
      </c>
    </row>
    <row r="48" spans="7:9">
      <c r="G48" s="60">
        <f t="shared" si="0"/>
        <v>2006</v>
      </c>
      <c r="H48" s="272">
        <v>38991</v>
      </c>
      <c r="I48" s="61">
        <v>5344.772727272727</v>
      </c>
    </row>
    <row r="49" spans="7:9">
      <c r="G49" s="60">
        <f t="shared" si="0"/>
        <v>2006</v>
      </c>
      <c r="H49" s="272">
        <v>39022</v>
      </c>
      <c r="I49" s="61">
        <v>5396.363636363636</v>
      </c>
    </row>
    <row r="50" spans="7:9">
      <c r="G50" s="60">
        <f t="shared" si="0"/>
        <v>2006</v>
      </c>
      <c r="H50" s="272">
        <v>39052</v>
      </c>
      <c r="I50" s="61">
        <v>5313.1578947368425</v>
      </c>
    </row>
    <row r="51" spans="7:9">
      <c r="G51" s="60">
        <f t="shared" si="0"/>
        <v>2007</v>
      </c>
      <c r="H51" s="272">
        <v>39083</v>
      </c>
      <c r="I51" s="61">
        <v>5200.681818181818</v>
      </c>
    </row>
    <row r="52" spans="7:9">
      <c r="G52" s="60">
        <f t="shared" si="0"/>
        <v>2007</v>
      </c>
      <c r="H52" s="272">
        <v>39114</v>
      </c>
      <c r="I52" s="61">
        <v>5204</v>
      </c>
    </row>
    <row r="53" spans="7:9">
      <c r="G53" s="60">
        <f t="shared" si="0"/>
        <v>2007</v>
      </c>
      <c r="H53" s="272">
        <v>39142</v>
      </c>
      <c r="I53" s="61">
        <v>5090.9523809523807</v>
      </c>
    </row>
    <row r="54" spans="7:9">
      <c r="G54" s="60">
        <f t="shared" si="0"/>
        <v>2007</v>
      </c>
      <c r="H54" s="272">
        <v>39173</v>
      </c>
      <c r="I54" s="61">
        <v>5023.1578947368425</v>
      </c>
    </row>
    <row r="55" spans="7:9">
      <c r="G55" s="60">
        <f t="shared" si="0"/>
        <v>2007</v>
      </c>
      <c r="H55" s="272">
        <v>39203</v>
      </c>
      <c r="I55" s="61">
        <v>5045.7142857142853</v>
      </c>
    </row>
    <row r="56" spans="7:9">
      <c r="G56" s="60">
        <f t="shared" si="0"/>
        <v>2007</v>
      </c>
      <c r="H56" s="272">
        <v>39234</v>
      </c>
      <c r="I56" s="61">
        <v>5069.5</v>
      </c>
    </row>
    <row r="57" spans="7:9">
      <c r="G57" s="60">
        <f t="shared" si="0"/>
        <v>2007</v>
      </c>
      <c r="H57" s="272">
        <v>39264</v>
      </c>
      <c r="I57" s="61">
        <v>5110.681818181818</v>
      </c>
    </row>
    <row r="58" spans="7:9">
      <c r="G58" s="60">
        <f t="shared" si="0"/>
        <v>2007</v>
      </c>
      <c r="H58" s="272">
        <v>39295</v>
      </c>
      <c r="I58" s="61">
        <v>5096.136363636364</v>
      </c>
    </row>
    <row r="59" spans="7:9">
      <c r="G59" s="60">
        <f t="shared" si="0"/>
        <v>2007</v>
      </c>
      <c r="H59" s="272">
        <v>39326</v>
      </c>
      <c r="I59" s="61">
        <v>5012.5</v>
      </c>
    </row>
    <row r="60" spans="7:9">
      <c r="G60" s="60">
        <f t="shared" si="0"/>
        <v>2007</v>
      </c>
      <c r="H60" s="272">
        <v>39356</v>
      </c>
      <c r="I60" s="61">
        <v>4952.826086956522</v>
      </c>
    </row>
    <row r="61" spans="7:9">
      <c r="G61" s="60">
        <f t="shared" si="0"/>
        <v>2007</v>
      </c>
      <c r="H61" s="272">
        <v>39387</v>
      </c>
      <c r="I61" s="61">
        <v>4714.318181818182</v>
      </c>
    </row>
    <row r="62" spans="7:9">
      <c r="G62" s="60">
        <f t="shared" si="0"/>
        <v>2007</v>
      </c>
      <c r="H62" s="272">
        <v>39417</v>
      </c>
      <c r="I62" s="61">
        <v>4716.5</v>
      </c>
    </row>
    <row r="63" spans="7:9">
      <c r="G63" s="60">
        <f t="shared" si="0"/>
        <v>2008</v>
      </c>
      <c r="H63" s="272">
        <v>39448</v>
      </c>
      <c r="I63" s="61">
        <v>4704.090909090909</v>
      </c>
    </row>
    <row r="64" spans="7:9">
      <c r="G64" s="60">
        <f t="shared" si="0"/>
        <v>2008</v>
      </c>
      <c r="H64" s="272">
        <v>39479</v>
      </c>
      <c r="I64" s="61">
        <v>4672.8571428571431</v>
      </c>
    </row>
    <row r="65" spans="7:9">
      <c r="G65" s="60">
        <f t="shared" si="0"/>
        <v>2008</v>
      </c>
      <c r="H65" s="272">
        <v>39508</v>
      </c>
      <c r="I65" s="61">
        <v>4524.7368421052633</v>
      </c>
    </row>
    <row r="66" spans="7:9">
      <c r="G66" s="60">
        <f t="shared" si="0"/>
        <v>2008</v>
      </c>
      <c r="H66" s="272">
        <v>39539</v>
      </c>
      <c r="I66" s="61">
        <v>4274.090909090909</v>
      </c>
    </row>
    <row r="67" spans="7:9">
      <c r="G67" s="60">
        <f t="shared" si="0"/>
        <v>2008</v>
      </c>
      <c r="H67" s="272">
        <v>39569</v>
      </c>
      <c r="I67" s="61">
        <v>4072.5</v>
      </c>
    </row>
    <row r="68" spans="7:9">
      <c r="G68" s="60">
        <f t="shared" ref="G68:G131" si="1">YEAR(H68)</f>
        <v>2008</v>
      </c>
      <c r="H68" s="272">
        <v>39600</v>
      </c>
      <c r="I68" s="61">
        <v>3969</v>
      </c>
    </row>
    <row r="69" spans="7:9">
      <c r="G69" s="60">
        <f t="shared" si="1"/>
        <v>2008</v>
      </c>
      <c r="H69" s="272">
        <v>39630</v>
      </c>
      <c r="I69" s="61">
        <v>3962.8260869565215</v>
      </c>
    </row>
    <row r="70" spans="7:9">
      <c r="G70" s="60">
        <f t="shared" si="1"/>
        <v>2008</v>
      </c>
      <c r="H70" s="272">
        <v>39661</v>
      </c>
      <c r="I70" s="61">
        <v>3974.5</v>
      </c>
    </row>
    <row r="71" spans="7:9">
      <c r="G71" s="60">
        <f t="shared" si="1"/>
        <v>2008</v>
      </c>
      <c r="H71" s="272">
        <v>39692</v>
      </c>
      <c r="I71" s="61">
        <v>3986.6666666666665</v>
      </c>
    </row>
    <row r="72" spans="7:9">
      <c r="G72" s="60">
        <f t="shared" si="1"/>
        <v>2008</v>
      </c>
      <c r="H72" s="272">
        <v>39722</v>
      </c>
      <c r="I72" s="61">
        <v>4351.95652173913</v>
      </c>
    </row>
    <row r="73" spans="7:9">
      <c r="G73" s="60">
        <f t="shared" si="1"/>
        <v>2008</v>
      </c>
      <c r="H73" s="272">
        <v>39753</v>
      </c>
      <c r="I73" s="61">
        <v>4799</v>
      </c>
    </row>
    <row r="74" spans="7:9">
      <c r="G74" s="60">
        <f t="shared" si="1"/>
        <v>2008</v>
      </c>
      <c r="H74" s="272">
        <v>39783</v>
      </c>
      <c r="I74" s="61">
        <v>4874.2857142857147</v>
      </c>
    </row>
    <row r="75" spans="7:9">
      <c r="G75" s="60">
        <f t="shared" si="1"/>
        <v>2009</v>
      </c>
      <c r="H75" s="272">
        <v>39814</v>
      </c>
      <c r="I75" s="61">
        <v>4978.5714285714284</v>
      </c>
    </row>
    <row r="76" spans="7:9">
      <c r="G76" s="60">
        <f t="shared" si="1"/>
        <v>2009</v>
      </c>
      <c r="H76" s="272">
        <v>39845</v>
      </c>
      <c r="I76" s="61">
        <v>5085.75</v>
      </c>
    </row>
    <row r="77" spans="7:9">
      <c r="G77" s="60">
        <f t="shared" si="1"/>
        <v>2009</v>
      </c>
      <c r="H77" s="272">
        <v>39873</v>
      </c>
      <c r="I77" s="61">
        <v>5124.545454545455</v>
      </c>
    </row>
    <row r="78" spans="7:9">
      <c r="G78" s="60">
        <f t="shared" si="1"/>
        <v>2009</v>
      </c>
      <c r="H78" s="272">
        <v>39904</v>
      </c>
      <c r="I78" s="61">
        <v>5034.5</v>
      </c>
    </row>
    <row r="79" spans="7:9">
      <c r="G79" s="60">
        <f t="shared" si="1"/>
        <v>2009</v>
      </c>
      <c r="H79" s="272">
        <v>39934</v>
      </c>
      <c r="I79" s="61">
        <v>5026.8421052631575</v>
      </c>
    </row>
    <row r="80" spans="7:9">
      <c r="G80" s="60">
        <f t="shared" si="1"/>
        <v>2009</v>
      </c>
      <c r="H80" s="272">
        <v>39965</v>
      </c>
      <c r="I80" s="61">
        <v>5016.1904761904761</v>
      </c>
    </row>
    <row r="81" spans="7:9">
      <c r="G81" s="60">
        <f t="shared" si="1"/>
        <v>2009</v>
      </c>
      <c r="H81" s="272">
        <v>39995</v>
      </c>
      <c r="I81" s="61">
        <v>4998.695652173913</v>
      </c>
    </row>
    <row r="82" spans="7:9">
      <c r="G82" s="60">
        <f t="shared" si="1"/>
        <v>2009</v>
      </c>
      <c r="H82" s="272">
        <v>40026</v>
      </c>
      <c r="I82" s="61">
        <v>4944.7619047619046</v>
      </c>
    </row>
    <row r="83" spans="7:9">
      <c r="G83" s="60">
        <f t="shared" si="1"/>
        <v>2009</v>
      </c>
      <c r="H83" s="272">
        <v>40057</v>
      </c>
      <c r="I83" s="61">
        <v>4923.8095238095239</v>
      </c>
    </row>
    <row r="84" spans="7:9">
      <c r="G84" s="60">
        <f t="shared" si="1"/>
        <v>2009</v>
      </c>
      <c r="H84" s="272">
        <v>40087</v>
      </c>
      <c r="I84" s="61">
        <v>4870</v>
      </c>
    </row>
    <row r="85" spans="7:9">
      <c r="G85" s="60">
        <f t="shared" si="1"/>
        <v>2009</v>
      </c>
      <c r="H85" s="272">
        <v>40118</v>
      </c>
      <c r="I85" s="61">
        <v>4828.5714285714284</v>
      </c>
    </row>
    <row r="86" spans="7:9">
      <c r="G86" s="60">
        <f t="shared" si="1"/>
        <v>2009</v>
      </c>
      <c r="H86" s="272">
        <v>40148</v>
      </c>
      <c r="I86" s="61">
        <v>4649.0476190476193</v>
      </c>
    </row>
    <row r="87" spans="7:9">
      <c r="G87" s="60">
        <f t="shared" si="1"/>
        <v>2010</v>
      </c>
      <c r="H87" s="272">
        <v>40179</v>
      </c>
      <c r="I87" s="61">
        <v>4655.5</v>
      </c>
    </row>
    <row r="88" spans="7:9">
      <c r="G88" s="60">
        <f t="shared" si="1"/>
        <v>2010</v>
      </c>
      <c r="H88" s="272">
        <v>40210</v>
      </c>
      <c r="I88" s="61">
        <v>4694.75</v>
      </c>
    </row>
    <row r="89" spans="7:9">
      <c r="G89" s="60">
        <f t="shared" si="1"/>
        <v>2010</v>
      </c>
      <c r="H89" s="272">
        <v>40238</v>
      </c>
      <c r="I89" s="61">
        <v>4693.909090909091</v>
      </c>
    </row>
    <row r="90" spans="7:9">
      <c r="G90" s="60">
        <f t="shared" si="1"/>
        <v>2010</v>
      </c>
      <c r="H90" s="272">
        <v>40269</v>
      </c>
      <c r="I90" s="61">
        <v>4700.1000000000004</v>
      </c>
    </row>
    <row r="91" spans="7:9">
      <c r="G91" s="60">
        <f t="shared" si="1"/>
        <v>2010</v>
      </c>
      <c r="H91" s="272">
        <v>40299</v>
      </c>
      <c r="I91" s="61">
        <v>4726.9523809523807</v>
      </c>
    </row>
    <row r="92" spans="7:9">
      <c r="G92" s="60">
        <f t="shared" si="1"/>
        <v>2010</v>
      </c>
      <c r="H92" s="272">
        <v>40330</v>
      </c>
      <c r="I92" s="61">
        <v>4752.090909090909</v>
      </c>
    </row>
    <row r="93" spans="7:9">
      <c r="G93" s="60">
        <f t="shared" si="1"/>
        <v>2010</v>
      </c>
      <c r="H93" s="272">
        <v>40360</v>
      </c>
      <c r="I93" s="61">
        <v>4757</v>
      </c>
    </row>
    <row r="94" spans="7:9">
      <c r="G94" s="60">
        <f t="shared" si="1"/>
        <v>2010</v>
      </c>
      <c r="H94" s="272">
        <v>40391</v>
      </c>
      <c r="I94" s="61">
        <v>4755.772727272727</v>
      </c>
    </row>
    <row r="95" spans="7:9">
      <c r="G95" s="60">
        <f t="shared" si="1"/>
        <v>2010</v>
      </c>
      <c r="H95" s="272">
        <v>40422</v>
      </c>
      <c r="I95" s="61">
        <v>4783.4761904761908</v>
      </c>
    </row>
    <row r="96" spans="7:9">
      <c r="G96" s="60">
        <f t="shared" si="1"/>
        <v>2010</v>
      </c>
      <c r="H96" s="272">
        <v>40452</v>
      </c>
      <c r="I96" s="61">
        <v>4917.1428571428569</v>
      </c>
    </row>
    <row r="97" spans="7:9">
      <c r="G97" s="60">
        <f t="shared" si="1"/>
        <v>2010</v>
      </c>
      <c r="H97" s="272">
        <v>40483</v>
      </c>
      <c r="I97" s="61">
        <v>4796.636363636364</v>
      </c>
    </row>
    <row r="98" spans="7:9">
      <c r="G98" s="60">
        <f t="shared" si="1"/>
        <v>2010</v>
      </c>
      <c r="H98" s="272">
        <v>40513</v>
      </c>
      <c r="I98" s="61">
        <v>4570.227272727273</v>
      </c>
    </row>
    <row r="99" spans="7:9">
      <c r="G99" s="60">
        <f t="shared" si="1"/>
        <v>2011</v>
      </c>
      <c r="H99" s="272">
        <v>40544</v>
      </c>
      <c r="I99" s="61">
        <v>4592.4285714285716</v>
      </c>
    </row>
    <row r="100" spans="7:9">
      <c r="G100" s="60">
        <f t="shared" si="1"/>
        <v>2011</v>
      </c>
      <c r="H100" s="272">
        <v>40575</v>
      </c>
      <c r="I100" s="61">
        <v>4587.3999999999996</v>
      </c>
    </row>
    <row r="101" spans="7:9">
      <c r="G101" s="60">
        <f t="shared" si="1"/>
        <v>2011</v>
      </c>
      <c r="H101" s="272">
        <v>40603</v>
      </c>
      <c r="I101" s="61">
        <v>4323.090909090909</v>
      </c>
    </row>
    <row r="102" spans="7:9">
      <c r="G102" s="60">
        <f t="shared" si="1"/>
        <v>2011</v>
      </c>
      <c r="H102" s="272">
        <v>40634</v>
      </c>
      <c r="I102" s="61">
        <v>4051.1052631578946</v>
      </c>
    </row>
    <row r="103" spans="7:9">
      <c r="G103" s="60">
        <f t="shared" si="1"/>
        <v>2011</v>
      </c>
      <c r="H103" s="272">
        <v>40664</v>
      </c>
      <c r="I103" s="61">
        <v>3994.3333333333335</v>
      </c>
    </row>
    <row r="104" spans="7:9">
      <c r="G104" s="60">
        <f t="shared" si="1"/>
        <v>2011</v>
      </c>
      <c r="H104" s="272">
        <v>40695</v>
      </c>
      <c r="I104" s="61">
        <v>3994.9545454545455</v>
      </c>
    </row>
    <row r="105" spans="7:9">
      <c r="G105" s="60">
        <f t="shared" si="1"/>
        <v>2011</v>
      </c>
      <c r="H105" s="272">
        <v>40725</v>
      </c>
      <c r="I105" s="61">
        <v>3926.0476190476193</v>
      </c>
    </row>
    <row r="106" spans="7:9">
      <c r="G106" s="60">
        <f t="shared" si="1"/>
        <v>2011</v>
      </c>
      <c r="H106" s="272">
        <v>40756</v>
      </c>
      <c r="I106" s="61">
        <v>3873.0454545454545</v>
      </c>
    </row>
    <row r="107" spans="7:9">
      <c r="G107" s="60">
        <f t="shared" si="1"/>
        <v>2011</v>
      </c>
      <c r="H107" s="272">
        <v>40787</v>
      </c>
      <c r="I107" s="61">
        <v>3996.5714285714284</v>
      </c>
    </row>
    <row r="108" spans="7:9">
      <c r="G108" s="60">
        <f t="shared" si="1"/>
        <v>2011</v>
      </c>
      <c r="H108" s="272">
        <v>40817</v>
      </c>
      <c r="I108" s="61">
        <v>4168.4285714285716</v>
      </c>
    </row>
    <row r="109" spans="7:9">
      <c r="G109" s="60">
        <f t="shared" si="1"/>
        <v>2011</v>
      </c>
      <c r="H109" s="272">
        <v>40848</v>
      </c>
      <c r="I109" s="61">
        <v>4309</v>
      </c>
    </row>
    <row r="110" spans="7:9">
      <c r="G110" s="60">
        <f t="shared" si="1"/>
        <v>2011</v>
      </c>
      <c r="H110" s="272">
        <v>40878</v>
      </c>
      <c r="I110" s="61">
        <v>4431.666666666667</v>
      </c>
    </row>
    <row r="111" spans="7:9">
      <c r="G111" s="60">
        <f t="shared" si="1"/>
        <v>2012</v>
      </c>
      <c r="H111" s="272">
        <v>40909</v>
      </c>
      <c r="I111" s="61">
        <v>4596.545454545455</v>
      </c>
    </row>
    <row r="112" spans="7:9">
      <c r="G112" s="60">
        <f t="shared" si="1"/>
        <v>2012</v>
      </c>
      <c r="H112" s="272">
        <v>40940</v>
      </c>
      <c r="I112" s="61">
        <v>4455.2857142857147</v>
      </c>
    </row>
    <row r="113" spans="7:9">
      <c r="G113" s="60">
        <f t="shared" si="1"/>
        <v>2012</v>
      </c>
      <c r="H113" s="272">
        <v>40969</v>
      </c>
      <c r="I113" s="61">
        <v>4284.0476190476193</v>
      </c>
    </row>
    <row r="114" spans="7:9">
      <c r="G114" s="60">
        <f t="shared" si="1"/>
        <v>2012</v>
      </c>
      <c r="H114" s="272">
        <v>41000</v>
      </c>
      <c r="I114" s="61">
        <v>4305.4736842105267</v>
      </c>
    </row>
    <row r="115" spans="7:9">
      <c r="G115" s="60">
        <f t="shared" si="1"/>
        <v>2012</v>
      </c>
      <c r="H115" s="272">
        <v>41030</v>
      </c>
      <c r="I115" s="61">
        <v>4369.1000000000004</v>
      </c>
    </row>
    <row r="116" spans="7:9">
      <c r="G116" s="60">
        <f t="shared" si="1"/>
        <v>2012</v>
      </c>
      <c r="H116" s="272">
        <v>41061</v>
      </c>
      <c r="I116" s="61">
        <v>4529.8999999999996</v>
      </c>
    </row>
    <row r="117" spans="7:9">
      <c r="G117" s="60">
        <f t="shared" si="1"/>
        <v>2012</v>
      </c>
      <c r="H117" s="272">
        <v>41091</v>
      </c>
      <c r="I117" s="61">
        <v>4438</v>
      </c>
    </row>
    <row r="118" spans="7:9">
      <c r="G118" s="60">
        <f t="shared" si="1"/>
        <v>2012</v>
      </c>
      <c r="H118" s="272">
        <v>41122</v>
      </c>
      <c r="I118" s="61">
        <v>4411.4507894736853</v>
      </c>
    </row>
    <row r="119" spans="7:9">
      <c r="G119" s="60">
        <f t="shared" si="1"/>
        <v>2012</v>
      </c>
      <c r="H119" s="272">
        <v>41153</v>
      </c>
      <c r="I119" s="61">
        <v>4424.5859999999993</v>
      </c>
    </row>
    <row r="120" spans="7:9">
      <c r="G120" s="60">
        <f t="shared" si="1"/>
        <v>2012</v>
      </c>
      <c r="H120" s="272">
        <v>41183</v>
      </c>
      <c r="I120" s="61">
        <v>4455.0123913043481</v>
      </c>
    </row>
    <row r="121" spans="7:9">
      <c r="G121" s="60">
        <f t="shared" si="1"/>
        <v>2012</v>
      </c>
      <c r="H121" s="272">
        <v>41214</v>
      </c>
      <c r="I121" s="61">
        <v>4460.1520454545462</v>
      </c>
    </row>
    <row r="122" spans="7:9">
      <c r="G122" s="60">
        <f t="shared" si="1"/>
        <v>2012</v>
      </c>
      <c r="H122" s="272">
        <v>41244</v>
      </c>
      <c r="I122" s="61">
        <v>4288.7688888888879</v>
      </c>
    </row>
    <row r="123" spans="7:9">
      <c r="G123" s="60">
        <f t="shared" si="1"/>
        <v>2013</v>
      </c>
      <c r="H123" s="272">
        <v>41275</v>
      </c>
      <c r="I123" s="61">
        <v>4187.5409090909088</v>
      </c>
    </row>
    <row r="124" spans="7:9">
      <c r="G124" s="60">
        <f t="shared" si="1"/>
        <v>2013</v>
      </c>
      <c r="H124" s="272">
        <v>41306</v>
      </c>
      <c r="I124" s="61">
        <v>4024.5557500000004</v>
      </c>
    </row>
    <row r="125" spans="7:9">
      <c r="G125" s="60">
        <f t="shared" si="1"/>
        <v>2013</v>
      </c>
      <c r="H125" s="272">
        <v>41334</v>
      </c>
      <c r="I125" s="61">
        <v>4002.1261111111107</v>
      </c>
    </row>
    <row r="126" spans="7:9">
      <c r="G126" s="60">
        <f t="shared" si="1"/>
        <v>2013</v>
      </c>
      <c r="H126" s="272">
        <v>41365</v>
      </c>
      <c r="I126" s="61">
        <v>4096.2215909090919</v>
      </c>
    </row>
    <row r="127" spans="7:9">
      <c r="G127" s="60">
        <f t="shared" si="1"/>
        <v>2013</v>
      </c>
      <c r="H127" s="272">
        <v>41395</v>
      </c>
      <c r="I127" s="61">
        <v>4197.4454999999998</v>
      </c>
    </row>
    <row r="128" spans="7:9">
      <c r="G128" s="60">
        <f t="shared" si="1"/>
        <v>2013</v>
      </c>
      <c r="H128" s="272">
        <v>41426</v>
      </c>
      <c r="I128" s="61">
        <v>4403.786578947369</v>
      </c>
    </row>
    <row r="129" spans="7:9">
      <c r="G129" s="60">
        <f t="shared" si="1"/>
        <v>2013</v>
      </c>
      <c r="H129" s="272">
        <v>41456</v>
      </c>
      <c r="I129" s="61">
        <v>4464.6306521739134</v>
      </c>
    </row>
    <row r="130" spans="7:9">
      <c r="G130" s="60">
        <f t="shared" si="1"/>
        <v>2013</v>
      </c>
      <c r="H130" s="272">
        <v>41487</v>
      </c>
      <c r="I130" s="61">
        <v>4429.5671428571422</v>
      </c>
    </row>
    <row r="131" spans="7:9">
      <c r="G131" s="60">
        <f t="shared" si="1"/>
        <v>2013</v>
      </c>
      <c r="H131" s="272">
        <v>41518</v>
      </c>
      <c r="I131" s="61">
        <v>4446.4216666666662</v>
      </c>
    </row>
    <row r="132" spans="7:9">
      <c r="G132" s="60">
        <f t="shared" ref="G132:G195" si="2">YEAR(H132)</f>
        <v>2013</v>
      </c>
      <c r="H132" s="272">
        <v>41548</v>
      </c>
      <c r="I132" s="61">
        <v>4444.5984782608684</v>
      </c>
    </row>
    <row r="133" spans="7:9">
      <c r="G133" s="60">
        <f t="shared" si="2"/>
        <v>2013</v>
      </c>
      <c r="H133" s="272">
        <v>41579</v>
      </c>
      <c r="I133" s="61">
        <v>4425.6828571428578</v>
      </c>
    </row>
    <row r="134" spans="7:9">
      <c r="G134" s="60">
        <f t="shared" si="2"/>
        <v>2013</v>
      </c>
      <c r="H134" s="272">
        <v>41609</v>
      </c>
      <c r="I134" s="61">
        <v>4520.2962500000003</v>
      </c>
    </row>
    <row r="135" spans="7:9">
      <c r="G135" s="60">
        <f t="shared" si="2"/>
        <v>2014</v>
      </c>
      <c r="H135" s="272">
        <v>41640</v>
      </c>
      <c r="I135" s="61">
        <v>4635.2174999999988</v>
      </c>
    </row>
    <row r="136" spans="7:9">
      <c r="G136" s="60">
        <f t="shared" si="2"/>
        <v>2014</v>
      </c>
      <c r="H136" s="272">
        <v>41671</v>
      </c>
      <c r="I136" s="61">
        <v>4512.6452499999996</v>
      </c>
    </row>
    <row r="137" spans="7:9">
      <c r="G137" s="60">
        <f t="shared" si="2"/>
        <v>2014</v>
      </c>
      <c r="H137" s="272">
        <v>41699</v>
      </c>
      <c r="I137" s="61">
        <v>4423.7776190476197</v>
      </c>
    </row>
    <row r="138" spans="7:9">
      <c r="G138" s="60">
        <f t="shared" si="2"/>
        <v>2014</v>
      </c>
      <c r="H138" s="272">
        <v>41730</v>
      </c>
      <c r="I138" s="61">
        <v>4433.2267499999998</v>
      </c>
    </row>
    <row r="139" spans="7:9">
      <c r="G139" s="60">
        <f t="shared" si="2"/>
        <v>2014</v>
      </c>
      <c r="H139" s="272">
        <v>41760</v>
      </c>
      <c r="I139" s="61">
        <v>4421.6336842105266</v>
      </c>
    </row>
    <row r="140" spans="7:9">
      <c r="G140" s="60">
        <f t="shared" si="2"/>
        <v>2014</v>
      </c>
      <c r="H140" s="272">
        <v>41791</v>
      </c>
      <c r="I140" s="61">
        <v>4404.7650000000003</v>
      </c>
    </row>
    <row r="141" spans="7:9">
      <c r="G141" s="60">
        <f t="shared" si="2"/>
        <v>2014</v>
      </c>
      <c r="H141" s="272">
        <v>41821</v>
      </c>
      <c r="I141" s="61">
        <v>4267.3069565217393</v>
      </c>
    </row>
    <row r="142" spans="7:9">
      <c r="G142" s="60">
        <f t="shared" si="2"/>
        <v>2014</v>
      </c>
      <c r="H142" s="272">
        <v>41852</v>
      </c>
      <c r="I142" s="61">
        <v>4267.8544999999995</v>
      </c>
    </row>
    <row r="143" spans="7:9">
      <c r="G143" s="60">
        <f t="shared" si="2"/>
        <v>2014</v>
      </c>
      <c r="H143" s="272">
        <v>41883</v>
      </c>
      <c r="I143" s="61">
        <v>4334.3785714285705</v>
      </c>
    </row>
    <row r="144" spans="7:9">
      <c r="G144" s="60">
        <f t="shared" si="2"/>
        <v>2014</v>
      </c>
      <c r="H144" s="272">
        <v>41913</v>
      </c>
      <c r="I144" s="61">
        <v>4574.266304347826</v>
      </c>
    </row>
    <row r="145" spans="7:9">
      <c r="G145" s="60">
        <f t="shared" si="2"/>
        <v>2014</v>
      </c>
      <c r="H145" s="272">
        <v>41944</v>
      </c>
      <c r="I145" s="61">
        <v>4641.8834999999981</v>
      </c>
    </row>
    <row r="146" spans="7:9">
      <c r="G146" s="60">
        <f t="shared" si="2"/>
        <v>2014</v>
      </c>
      <c r="H146" s="272">
        <v>41974</v>
      </c>
      <c r="I146" s="61">
        <v>4629.9038095238093</v>
      </c>
    </row>
    <row r="147" spans="7:9">
      <c r="G147" s="60">
        <f t="shared" si="2"/>
        <v>2015</v>
      </c>
      <c r="H147" s="272">
        <v>42005</v>
      </c>
      <c r="I147" s="61">
        <v>4753.5238095238092</v>
      </c>
    </row>
    <row r="148" spans="7:9">
      <c r="G148" s="60">
        <f t="shared" si="2"/>
        <v>2015</v>
      </c>
      <c r="H148" s="272">
        <v>42036</v>
      </c>
      <c r="I148" s="61">
        <v>4760.0457499999993</v>
      </c>
    </row>
    <row r="149" spans="7:9">
      <c r="G149" s="60">
        <f t="shared" si="2"/>
        <v>2015</v>
      </c>
      <c r="H149" s="272">
        <v>42064</v>
      </c>
      <c r="I149" s="61">
        <v>4765.0093181818183</v>
      </c>
    </row>
    <row r="150" spans="7:9">
      <c r="G150" s="60">
        <f t="shared" si="2"/>
        <v>2015</v>
      </c>
      <c r="H150" s="272">
        <v>42095</v>
      </c>
      <c r="I150" s="61">
        <v>4962.6759999999986</v>
      </c>
    </row>
    <row r="151" spans="7:9">
      <c r="G151" s="60">
        <f t="shared" si="2"/>
        <v>2015</v>
      </c>
      <c r="H151" s="272">
        <v>42125</v>
      </c>
      <c r="I151" s="61">
        <v>5069.1372222222217</v>
      </c>
    </row>
    <row r="152" spans="7:9">
      <c r="G152" s="60">
        <f t="shared" si="2"/>
        <v>2015</v>
      </c>
      <c r="H152" s="272">
        <v>42156</v>
      </c>
      <c r="I152" s="61">
        <v>5136.5576190476186</v>
      </c>
    </row>
    <row r="153" spans="7:9">
      <c r="G153" s="60">
        <f t="shared" si="2"/>
        <v>2015</v>
      </c>
      <c r="H153" s="272">
        <v>42186</v>
      </c>
      <c r="I153" s="61">
        <v>5151.6581818181821</v>
      </c>
    </row>
    <row r="154" spans="7:9">
      <c r="G154" s="60">
        <f t="shared" si="2"/>
        <v>2015</v>
      </c>
      <c r="H154" s="272">
        <v>42217</v>
      </c>
      <c r="I154" s="61">
        <v>5262.0709523809528</v>
      </c>
    </row>
    <row r="155" spans="7:9">
      <c r="G155" s="60">
        <f t="shared" si="2"/>
        <v>2015</v>
      </c>
      <c r="H155" s="272">
        <v>42248</v>
      </c>
      <c r="I155" s="61">
        <v>5506.5976190476194</v>
      </c>
    </row>
    <row r="156" spans="7:9">
      <c r="G156" s="60">
        <f t="shared" si="2"/>
        <v>2015</v>
      </c>
      <c r="H156" s="272">
        <v>42278</v>
      </c>
      <c r="I156" s="61">
        <v>5650.5972727272729</v>
      </c>
    </row>
    <row r="157" spans="7:9">
      <c r="G157" s="60">
        <f t="shared" si="2"/>
        <v>2015</v>
      </c>
      <c r="H157" s="272">
        <v>42309</v>
      </c>
      <c r="I157" s="61">
        <v>5638.6973809523806</v>
      </c>
    </row>
    <row r="158" spans="7:9">
      <c r="G158" s="60">
        <f t="shared" si="2"/>
        <v>2015</v>
      </c>
      <c r="H158" s="272">
        <v>42339</v>
      </c>
      <c r="I158" s="61">
        <v>5802.4785714285717</v>
      </c>
    </row>
    <row r="159" spans="7:9">
      <c r="G159" s="60">
        <f t="shared" si="2"/>
        <v>2016</v>
      </c>
      <c r="H159" s="272">
        <v>42370</v>
      </c>
      <c r="I159" s="61">
        <v>5907.2377500000002</v>
      </c>
    </row>
    <row r="160" spans="7:9">
      <c r="G160" s="60">
        <f t="shared" si="2"/>
        <v>2016</v>
      </c>
      <c r="H160" s="272">
        <v>42401</v>
      </c>
      <c r="I160" s="61">
        <v>5792.0097499999993</v>
      </c>
    </row>
    <row r="161" spans="7:9">
      <c r="G161" s="60">
        <f t="shared" si="2"/>
        <v>2016</v>
      </c>
      <c r="H161" s="272">
        <v>42430</v>
      </c>
      <c r="I161" s="61">
        <v>5694.6371428571429</v>
      </c>
    </row>
    <row r="162" spans="7:9">
      <c r="G162" s="60">
        <f t="shared" si="2"/>
        <v>2016</v>
      </c>
      <c r="H162" s="272">
        <v>42461</v>
      </c>
      <c r="I162" s="61">
        <v>5567.504047619047</v>
      </c>
    </row>
    <row r="163" spans="7:9">
      <c r="G163" s="60">
        <f t="shared" si="2"/>
        <v>2016</v>
      </c>
      <c r="H163" s="272">
        <v>42491</v>
      </c>
      <c r="I163" s="61">
        <v>5619.4034090909099</v>
      </c>
    </row>
    <row r="164" spans="7:9">
      <c r="G164" s="60">
        <f t="shared" si="2"/>
        <v>2016</v>
      </c>
      <c r="H164" s="272">
        <v>42522</v>
      </c>
      <c r="I164" s="61">
        <v>5639.0154545454552</v>
      </c>
    </row>
    <row r="165" spans="7:9">
      <c r="G165" s="60">
        <f t="shared" si="2"/>
        <v>2016</v>
      </c>
      <c r="H165" s="272">
        <v>42552</v>
      </c>
      <c r="I165" s="61">
        <v>5559.9740476190473</v>
      </c>
    </row>
    <row r="166" spans="7:9">
      <c r="G166" s="60">
        <f t="shared" si="2"/>
        <v>2016</v>
      </c>
      <c r="H166" s="272">
        <v>42583</v>
      </c>
      <c r="I166" s="61">
        <v>5517.499772727273</v>
      </c>
    </row>
    <row r="167" spans="7:9">
      <c r="G167" s="60">
        <f t="shared" si="2"/>
        <v>2016</v>
      </c>
      <c r="H167" s="272">
        <v>42614</v>
      </c>
      <c r="I167" s="61">
        <v>5558.0140909090906</v>
      </c>
    </row>
    <row r="168" spans="7:9">
      <c r="G168" s="60">
        <f t="shared" si="2"/>
        <v>2016</v>
      </c>
      <c r="H168" s="272">
        <v>42644</v>
      </c>
      <c r="I168" s="61">
        <v>5632.5417500000003</v>
      </c>
    </row>
    <row r="169" spans="7:9">
      <c r="G169" s="60">
        <f t="shared" si="2"/>
        <v>2016</v>
      </c>
      <c r="H169" s="272">
        <v>42675</v>
      </c>
      <c r="I169" s="61">
        <v>5772.7602272727272</v>
      </c>
    </row>
    <row r="170" spans="7:9">
      <c r="G170" s="60">
        <f t="shared" si="2"/>
        <v>2016</v>
      </c>
      <c r="H170" s="272">
        <v>42705</v>
      </c>
      <c r="I170" s="61">
        <v>5785.8933333333343</v>
      </c>
    </row>
    <row r="171" spans="7:9">
      <c r="G171" s="60">
        <f t="shared" si="2"/>
        <v>2017</v>
      </c>
      <c r="H171" s="272">
        <v>42736</v>
      </c>
      <c r="I171" s="61">
        <v>5754.4786363636376</v>
      </c>
    </row>
    <row r="172" spans="7:9">
      <c r="G172" s="60">
        <f t="shared" si="2"/>
        <v>2017</v>
      </c>
      <c r="H172" s="272">
        <v>42767</v>
      </c>
      <c r="I172" s="61">
        <v>5676.7468421052636</v>
      </c>
    </row>
    <row r="173" spans="7:9">
      <c r="G173" s="60">
        <f t="shared" si="2"/>
        <v>2017</v>
      </c>
      <c r="H173" s="272">
        <v>42795</v>
      </c>
      <c r="I173" s="61">
        <v>5528.5432608695646</v>
      </c>
    </row>
    <row r="174" spans="7:9">
      <c r="G174" s="60">
        <f t="shared" si="2"/>
        <v>2017</v>
      </c>
      <c r="H174" s="272">
        <v>42826</v>
      </c>
      <c r="I174" s="61">
        <v>5569.53</v>
      </c>
    </row>
    <row r="175" spans="7:9">
      <c r="G175" s="60">
        <f t="shared" si="2"/>
        <v>2017</v>
      </c>
      <c r="H175" s="272">
        <v>42856</v>
      </c>
      <c r="I175" s="61">
        <v>5590.9892857142868</v>
      </c>
    </row>
    <row r="176" spans="7:9">
      <c r="G176" s="60">
        <f t="shared" si="2"/>
        <v>2017</v>
      </c>
      <c r="H176" s="272">
        <v>42887</v>
      </c>
      <c r="I176" s="61">
        <v>5572.091428571428</v>
      </c>
    </row>
    <row r="177" spans="7:9">
      <c r="G177" s="60">
        <f t="shared" si="2"/>
        <v>2017</v>
      </c>
      <c r="H177" s="272">
        <v>42917</v>
      </c>
      <c r="I177" s="61">
        <v>5550.9911904761912</v>
      </c>
    </row>
    <row r="178" spans="7:9">
      <c r="G178" s="60">
        <f t="shared" si="2"/>
        <v>2017</v>
      </c>
      <c r="H178" s="272">
        <v>42948</v>
      </c>
      <c r="I178" s="61">
        <v>5596.3193181818169</v>
      </c>
    </row>
    <row r="179" spans="7:9">
      <c r="G179" s="60">
        <f t="shared" si="2"/>
        <v>2017</v>
      </c>
      <c r="H179" s="272">
        <v>42979</v>
      </c>
      <c r="I179" s="61">
        <v>5658.9171428571426</v>
      </c>
    </row>
    <row r="180" spans="7:9">
      <c r="G180" s="60">
        <f t="shared" si="2"/>
        <v>2017</v>
      </c>
      <c r="H180" s="272">
        <v>43009</v>
      </c>
      <c r="I180" s="61">
        <v>5642.3221428571433</v>
      </c>
    </row>
    <row r="181" spans="7:9">
      <c r="G181" s="60">
        <f t="shared" si="2"/>
        <v>2017</v>
      </c>
      <c r="H181" s="272">
        <v>43040</v>
      </c>
      <c r="I181" s="61">
        <v>5655.5127272727286</v>
      </c>
    </row>
    <row r="182" spans="7:9">
      <c r="G182" s="60">
        <f t="shared" si="2"/>
        <v>2017</v>
      </c>
      <c r="H182" s="272">
        <v>43070</v>
      </c>
      <c r="I182" s="61">
        <v>5630.7594444444439</v>
      </c>
    </row>
    <row r="183" spans="7:9">
      <c r="G183" s="60">
        <f t="shared" si="2"/>
        <v>2018</v>
      </c>
      <c r="H183" s="272">
        <v>43101</v>
      </c>
      <c r="I183" s="61">
        <v>5619.7988636363634</v>
      </c>
    </row>
    <row r="184" spans="7:9">
      <c r="G184" s="60">
        <f t="shared" si="2"/>
        <v>2018</v>
      </c>
      <c r="H184" s="272">
        <v>43132</v>
      </c>
      <c r="I184" s="61">
        <v>5583.5902631578947</v>
      </c>
    </row>
    <row r="185" spans="7:9">
      <c r="G185" s="60">
        <f t="shared" si="2"/>
        <v>2018</v>
      </c>
      <c r="H185" s="272">
        <v>43160</v>
      </c>
      <c r="I185" s="61">
        <v>5531.7945</v>
      </c>
    </row>
    <row r="186" spans="7:9">
      <c r="G186" s="60">
        <f t="shared" si="2"/>
        <v>2018</v>
      </c>
      <c r="H186" s="272">
        <v>43191</v>
      </c>
      <c r="I186" s="61">
        <v>5545.9042857142867</v>
      </c>
    </row>
    <row r="187" spans="7:9">
      <c r="G187" s="60">
        <f t="shared" si="2"/>
        <v>2018</v>
      </c>
      <c r="H187" s="272">
        <v>43221</v>
      </c>
      <c r="I187" s="61">
        <v>5642.4882500000003</v>
      </c>
    </row>
    <row r="188" spans="7:9">
      <c r="G188" s="60">
        <f t="shared" si="2"/>
        <v>2018</v>
      </c>
      <c r="H188" s="272">
        <v>43252</v>
      </c>
      <c r="I188" s="61">
        <v>5685.003999999999</v>
      </c>
    </row>
    <row r="189" spans="7:9">
      <c r="G189" s="60">
        <f t="shared" si="2"/>
        <v>2018</v>
      </c>
      <c r="H189" s="272">
        <v>43282</v>
      </c>
      <c r="I189" s="61">
        <v>5723.0275000000001</v>
      </c>
    </row>
    <row r="190" spans="7:9">
      <c r="G190" s="60">
        <f t="shared" si="2"/>
        <v>2018</v>
      </c>
      <c r="H190" s="272">
        <v>43313</v>
      </c>
      <c r="I190" s="61">
        <v>5780.2654545454598</v>
      </c>
    </row>
    <row r="191" spans="7:9">
      <c r="G191" s="60">
        <f t="shared" si="2"/>
        <v>2018</v>
      </c>
      <c r="H191" s="272">
        <v>43344</v>
      </c>
      <c r="I191" s="61">
        <v>5855.1445000000003</v>
      </c>
    </row>
    <row r="192" spans="7:9">
      <c r="G192" s="60">
        <f t="shared" si="2"/>
        <v>2018</v>
      </c>
      <c r="H192" s="272">
        <v>43374</v>
      </c>
      <c r="I192" s="61">
        <v>5954.3156521739129</v>
      </c>
    </row>
    <row r="193" spans="7:9">
      <c r="G193" s="60">
        <f t="shared" si="2"/>
        <v>2018</v>
      </c>
      <c r="H193" s="272">
        <v>43405</v>
      </c>
      <c r="I193" s="61">
        <v>5936.2461363636357</v>
      </c>
    </row>
    <row r="194" spans="7:9">
      <c r="G194" s="60">
        <f t="shared" si="2"/>
        <v>2018</v>
      </c>
      <c r="H194" s="272">
        <v>43435</v>
      </c>
      <c r="I194" s="61">
        <v>5927.6755263157902</v>
      </c>
    </row>
    <row r="195" spans="7:9">
      <c r="G195" s="60">
        <f t="shared" si="2"/>
        <v>2019</v>
      </c>
      <c r="H195" s="272">
        <v>43466</v>
      </c>
      <c r="I195" s="61">
        <v>6038.7336363636368</v>
      </c>
    </row>
    <row r="196" spans="7:9">
      <c r="G196" s="60">
        <f t="shared" ref="G196:G259" si="3">YEAR(H196)</f>
        <v>2019</v>
      </c>
      <c r="H196" s="272">
        <v>43497</v>
      </c>
      <c r="I196" s="61">
        <v>6058.9364999999998</v>
      </c>
    </row>
    <row r="197" spans="7:9">
      <c r="G197" s="60">
        <f t="shared" si="3"/>
        <v>2019</v>
      </c>
      <c r="H197" s="272">
        <v>43525</v>
      </c>
      <c r="I197" s="61">
        <v>6129.5292499999996</v>
      </c>
    </row>
    <row r="198" spans="7:9">
      <c r="G198" s="60">
        <f t="shared" si="3"/>
        <v>2019</v>
      </c>
      <c r="H198" s="272">
        <v>43556</v>
      </c>
      <c r="I198" s="61">
        <v>6230.0030000000006</v>
      </c>
    </row>
    <row r="199" spans="7:9">
      <c r="G199" s="60">
        <f t="shared" si="3"/>
        <v>2019</v>
      </c>
      <c r="H199" s="272">
        <v>43586</v>
      </c>
      <c r="I199" s="61">
        <v>6316.5212499999998</v>
      </c>
    </row>
    <row r="200" spans="7:9">
      <c r="G200" s="60">
        <f t="shared" si="3"/>
        <v>2019</v>
      </c>
      <c r="H200" s="272">
        <v>43617</v>
      </c>
      <c r="I200" s="61">
        <v>6233.7244736842104</v>
      </c>
    </row>
    <row r="201" spans="7:9">
      <c r="G201" s="60">
        <f t="shared" si="3"/>
        <v>2019</v>
      </c>
      <c r="H201" s="272">
        <v>43647</v>
      </c>
      <c r="I201" s="61">
        <v>6054.9095652173919</v>
      </c>
    </row>
    <row r="202" spans="7:9">
      <c r="G202" s="60">
        <f t="shared" si="3"/>
        <v>2019</v>
      </c>
      <c r="H202" s="272">
        <v>43678</v>
      </c>
      <c r="I202" s="61">
        <v>6143.6290476190479</v>
      </c>
    </row>
    <row r="203" spans="7:9">
      <c r="G203" s="60">
        <f t="shared" si="3"/>
        <v>2019</v>
      </c>
      <c r="H203" s="272">
        <v>43709</v>
      </c>
      <c r="I203" s="61">
        <v>6338.7961904761905</v>
      </c>
    </row>
    <row r="204" spans="7:9">
      <c r="G204" s="60">
        <f t="shared" si="3"/>
        <v>2019</v>
      </c>
      <c r="H204" s="272">
        <v>43739</v>
      </c>
      <c r="I204" s="61">
        <v>6439.38195652174</v>
      </c>
    </row>
    <row r="205" spans="7:9">
      <c r="G205" s="60">
        <f t="shared" si="3"/>
        <v>2019</v>
      </c>
      <c r="H205" s="272">
        <v>43770</v>
      </c>
      <c r="I205" s="61">
        <v>6454.8885714285725</v>
      </c>
    </row>
    <row r="206" spans="7:9">
      <c r="G206" s="60">
        <f t="shared" si="3"/>
        <v>2019</v>
      </c>
      <c r="H206" s="272">
        <v>43800</v>
      </c>
      <c r="I206" s="61">
        <v>6449.6112499999999</v>
      </c>
    </row>
    <row r="207" spans="7:9">
      <c r="G207" s="60">
        <f t="shared" si="3"/>
        <v>2020</v>
      </c>
      <c r="H207" s="272">
        <v>43831</v>
      </c>
      <c r="I207" s="61">
        <v>6515.7597727272723</v>
      </c>
    </row>
    <row r="208" spans="7:9">
      <c r="G208" s="60">
        <f t="shared" si="3"/>
        <v>2020</v>
      </c>
      <c r="H208" s="272">
        <v>43862</v>
      </c>
      <c r="I208" s="61">
        <v>6521.4484999999995</v>
      </c>
    </row>
    <row r="209" spans="7:9">
      <c r="G209" s="60">
        <f t="shared" si="3"/>
        <v>2020</v>
      </c>
      <c r="H209" s="272">
        <v>43891</v>
      </c>
      <c r="I209" s="61">
        <v>6576.6556818181816</v>
      </c>
    </row>
    <row r="210" spans="7:9">
      <c r="G210" s="60">
        <f t="shared" si="3"/>
        <v>2020</v>
      </c>
      <c r="H210" s="272">
        <v>43922</v>
      </c>
      <c r="I210" s="61">
        <v>6510.1826315789476</v>
      </c>
    </row>
    <row r="211" spans="7:9">
      <c r="G211" s="60">
        <f t="shared" si="3"/>
        <v>2020</v>
      </c>
      <c r="H211" s="272">
        <v>43952</v>
      </c>
      <c r="I211" s="61">
        <v>6589.564166666667</v>
      </c>
    </row>
    <row r="212" spans="7:9">
      <c r="G212" s="60">
        <f t="shared" si="3"/>
        <v>2020</v>
      </c>
      <c r="H212" s="272">
        <v>43983</v>
      </c>
      <c r="I212" s="61">
        <v>6708.4919047619042</v>
      </c>
    </row>
    <row r="213" spans="7:9">
      <c r="G213" s="60">
        <f t="shared" si="3"/>
        <v>2020</v>
      </c>
      <c r="H213" s="272">
        <v>44013</v>
      </c>
      <c r="I213" s="61">
        <v>6900.7300000000005</v>
      </c>
    </row>
    <row r="214" spans="7:9">
      <c r="G214" s="60">
        <f t="shared" si="3"/>
        <v>2020</v>
      </c>
      <c r="H214" s="272">
        <v>44044</v>
      </c>
      <c r="I214" s="61">
        <v>6950.9492857142859</v>
      </c>
    </row>
    <row r="215" spans="7:9">
      <c r="G215" s="60">
        <f t="shared" si="3"/>
        <v>2020</v>
      </c>
      <c r="H215" s="272">
        <v>44075</v>
      </c>
      <c r="I215" s="61">
        <v>6984.941904761904</v>
      </c>
    </row>
    <row r="216" spans="7:9">
      <c r="G216" s="60">
        <f t="shared" si="3"/>
        <v>2020</v>
      </c>
      <c r="H216" s="272">
        <v>44105</v>
      </c>
      <c r="I216" s="61">
        <v>7018.63590909091</v>
      </c>
    </row>
    <row r="217" spans="7:9">
      <c r="G217" s="60">
        <f t="shared" si="3"/>
        <v>2020</v>
      </c>
      <c r="H217" s="272">
        <v>44136</v>
      </c>
      <c r="I217" s="61">
        <v>7031.8280952380956</v>
      </c>
    </row>
    <row r="218" spans="7:9">
      <c r="G218" s="60">
        <f t="shared" si="3"/>
        <v>2020</v>
      </c>
      <c r="H218" s="272">
        <v>44166</v>
      </c>
      <c r="I218" s="61">
        <v>6943.9812499999989</v>
      </c>
    </row>
    <row r="219" spans="7:9">
      <c r="G219" s="60">
        <f t="shared" si="3"/>
        <v>2021</v>
      </c>
      <c r="H219" s="272">
        <v>44197</v>
      </c>
      <c r="I219" s="61">
        <v>6902.8254999999999</v>
      </c>
    </row>
    <row r="220" spans="7:9">
      <c r="G220" s="60">
        <f t="shared" si="3"/>
        <v>2021</v>
      </c>
      <c r="H220" s="272">
        <v>44228</v>
      </c>
      <c r="I220" s="61">
        <v>6723.152</v>
      </c>
    </row>
    <row r="221" spans="7:9">
      <c r="G221" s="60">
        <f t="shared" si="3"/>
        <v>2021</v>
      </c>
      <c r="H221" s="272">
        <v>44256</v>
      </c>
      <c r="I221" s="61">
        <v>6539.7484090909093</v>
      </c>
    </row>
    <row r="222" spans="7:9">
      <c r="G222" s="60">
        <f t="shared" si="3"/>
        <v>2021</v>
      </c>
      <c r="H222" s="272">
        <v>44287</v>
      </c>
      <c r="I222" s="61">
        <v>6410.7487500000007</v>
      </c>
    </row>
    <row r="223" spans="7:9">
      <c r="G223" s="60">
        <f t="shared" si="3"/>
        <v>2021</v>
      </c>
      <c r="H223" s="272">
        <v>44317</v>
      </c>
      <c r="I223" s="61">
        <v>6717.3797500000001</v>
      </c>
    </row>
    <row r="224" spans="7:9">
      <c r="G224" s="60">
        <f t="shared" si="3"/>
        <v>2021</v>
      </c>
      <c r="H224" s="272">
        <v>44348</v>
      </c>
      <c r="I224" s="61">
        <v>6744.5118181818189</v>
      </c>
    </row>
    <row r="225" spans="7:9">
      <c r="G225" s="60">
        <f t="shared" si="3"/>
        <v>2021</v>
      </c>
      <c r="H225" s="272">
        <v>44378</v>
      </c>
      <c r="I225" s="61">
        <v>6848.1768181818188</v>
      </c>
    </row>
    <row r="226" spans="7:9">
      <c r="G226" s="60">
        <f t="shared" si="3"/>
        <v>2021</v>
      </c>
      <c r="H226" s="272">
        <v>44409</v>
      </c>
      <c r="I226" s="61">
        <v>6926.4577272727274</v>
      </c>
    </row>
    <row r="227" spans="7:9">
      <c r="G227" s="60">
        <f t="shared" si="3"/>
        <v>2021</v>
      </c>
      <c r="H227" s="272">
        <v>44440</v>
      </c>
      <c r="I227" s="61">
        <v>6898.7559523809514</v>
      </c>
    </row>
    <row r="228" spans="7:9">
      <c r="G228" s="60">
        <f t="shared" si="3"/>
        <v>2021</v>
      </c>
      <c r="H228" s="272">
        <v>44470</v>
      </c>
      <c r="I228" s="61">
        <v>6907.0061904761906</v>
      </c>
    </row>
    <row r="229" spans="7:9">
      <c r="G229" s="60">
        <f t="shared" si="3"/>
        <v>2021</v>
      </c>
      <c r="H229" s="272">
        <v>44501</v>
      </c>
      <c r="I229" s="61">
        <v>6855.6470454545452</v>
      </c>
    </row>
    <row r="230" spans="7:9">
      <c r="G230" s="60">
        <f t="shared" si="3"/>
        <v>2021</v>
      </c>
      <c r="H230" s="272">
        <v>44531</v>
      </c>
      <c r="I230" s="61">
        <v>6815.5428571428565</v>
      </c>
    </row>
    <row r="231" spans="7:9">
      <c r="G231" s="60">
        <f t="shared" si="3"/>
        <v>2022</v>
      </c>
      <c r="H231" s="272">
        <v>44562</v>
      </c>
      <c r="I231" s="61">
        <v>6986.9590476190479</v>
      </c>
    </row>
    <row r="232" spans="7:9">
      <c r="G232" s="60">
        <f t="shared" si="3"/>
        <v>2022</v>
      </c>
      <c r="H232" s="272">
        <v>44593</v>
      </c>
      <c r="I232" s="61">
        <v>6966.1513157894742</v>
      </c>
    </row>
    <row r="233" spans="7:9">
      <c r="G233" s="60">
        <f t="shared" si="3"/>
        <v>2022</v>
      </c>
      <c r="H233" s="272">
        <v>44621</v>
      </c>
      <c r="I233" s="61">
        <v>6962.944130434782</v>
      </c>
    </row>
    <row r="234" spans="7:9">
      <c r="G234" s="60">
        <f t="shared" si="3"/>
        <v>2022</v>
      </c>
      <c r="H234" s="272">
        <v>44652</v>
      </c>
      <c r="I234" s="61">
        <v>6851.9389473684205</v>
      </c>
    </row>
    <row r="235" spans="7:9">
      <c r="G235" s="60">
        <f t="shared" si="3"/>
        <v>2022</v>
      </c>
      <c r="H235" s="272">
        <v>44682</v>
      </c>
      <c r="I235" s="61">
        <v>6852.8014285714289</v>
      </c>
    </row>
    <row r="236" spans="7:9">
      <c r="G236" s="60">
        <f t="shared" si="3"/>
        <v>2022</v>
      </c>
      <c r="H236" s="272">
        <v>44713</v>
      </c>
      <c r="I236" s="61">
        <v>6858.1115909090913</v>
      </c>
    </row>
    <row r="237" spans="7:9">
      <c r="G237" s="60">
        <f t="shared" si="3"/>
        <v>2022</v>
      </c>
      <c r="H237" s="272">
        <v>44743</v>
      </c>
      <c r="I237" s="61">
        <v>6868.3819047619063</v>
      </c>
    </row>
    <row r="238" spans="7:9">
      <c r="G238" s="60">
        <f t="shared" si="3"/>
        <v>2022</v>
      </c>
      <c r="H238" s="272">
        <v>44774</v>
      </c>
      <c r="I238" s="61">
        <v>6874.4722727272738</v>
      </c>
    </row>
    <row r="239" spans="7:9">
      <c r="G239" s="60">
        <f t="shared" si="3"/>
        <v>2022</v>
      </c>
      <c r="H239" s="272">
        <v>44805</v>
      </c>
      <c r="I239" s="61">
        <v>6974.2354545454546</v>
      </c>
    </row>
    <row r="240" spans="7:9">
      <c r="G240" s="60">
        <f t="shared" si="3"/>
        <v>2022</v>
      </c>
      <c r="H240" s="272">
        <v>44835</v>
      </c>
      <c r="I240" s="61">
        <v>7176.8442500000001</v>
      </c>
    </row>
    <row r="241" spans="7:9">
      <c r="G241" s="60">
        <f t="shared" si="3"/>
        <v>2022</v>
      </c>
      <c r="H241" s="272">
        <v>44866</v>
      </c>
      <c r="I241" s="61">
        <v>7181.5261904761901</v>
      </c>
    </row>
    <row r="242" spans="7:9">
      <c r="G242" s="60">
        <f t="shared" si="3"/>
        <v>2022</v>
      </c>
      <c r="H242" s="272">
        <v>44896</v>
      </c>
      <c r="I242" s="61">
        <v>7238.6619999999984</v>
      </c>
    </row>
    <row r="243" spans="7:9">
      <c r="G243" s="60">
        <f t="shared" si="3"/>
        <v>2023</v>
      </c>
      <c r="H243" s="272">
        <v>44927</v>
      </c>
      <c r="I243" s="61">
        <v>7373.170681818181</v>
      </c>
    </row>
    <row r="244" spans="7:9">
      <c r="G244" s="60">
        <f t="shared" si="3"/>
        <v>2023</v>
      </c>
      <c r="H244" s="272">
        <v>44958</v>
      </c>
      <c r="I244" s="61">
        <v>7292.0576315789476</v>
      </c>
    </row>
    <row r="245" spans="7:9">
      <c r="G245" s="60">
        <f t="shared" si="3"/>
        <v>2023</v>
      </c>
      <c r="H245" s="272">
        <v>44986</v>
      </c>
      <c r="I245" s="61">
        <v>7184.7078260869566</v>
      </c>
    </row>
    <row r="246" spans="7:9">
      <c r="G246" s="60">
        <f t="shared" si="3"/>
        <v>2023</v>
      </c>
      <c r="H246" s="272">
        <v>45017</v>
      </c>
      <c r="I246" s="61">
        <v>7173.0261111111104</v>
      </c>
    </row>
    <row r="247" spans="7:9">
      <c r="G247" s="60">
        <f t="shared" si="3"/>
        <v>2023</v>
      </c>
      <c r="H247" s="272">
        <v>45047</v>
      </c>
      <c r="I247" s="61">
        <v>7207.7045238095252</v>
      </c>
    </row>
    <row r="248" spans="7:9">
      <c r="G248" s="60">
        <f t="shared" si="3"/>
        <v>2023</v>
      </c>
      <c r="H248" s="272">
        <v>45078</v>
      </c>
      <c r="I248" s="61">
        <v>7251.6616666666669</v>
      </c>
    </row>
    <row r="249" spans="7:9">
      <c r="G249" s="60">
        <f t="shared" si="3"/>
        <v>2023</v>
      </c>
      <c r="H249" s="272">
        <v>45108</v>
      </c>
      <c r="I249" s="61">
        <v>7272.6780952380959</v>
      </c>
    </row>
    <row r="250" spans="7:9">
      <c r="G250" s="60">
        <f t="shared" si="3"/>
        <v>2023</v>
      </c>
      <c r="H250" s="272">
        <v>45139</v>
      </c>
      <c r="I250" s="61">
        <v>7273.1797727272724</v>
      </c>
    </row>
    <row r="251" spans="7:9">
      <c r="G251" s="60">
        <f t="shared" si="3"/>
        <v>2023</v>
      </c>
      <c r="H251" s="272">
        <v>45170</v>
      </c>
      <c r="I251" s="61">
        <v>7276.0522500000006</v>
      </c>
    </row>
    <row r="252" spans="7:9">
      <c r="G252" s="60">
        <f t="shared" si="3"/>
        <v>2023</v>
      </c>
      <c r="H252" s="272">
        <v>45200</v>
      </c>
      <c r="I252" s="61">
        <v>7384.8424999999988</v>
      </c>
    </row>
    <row r="253" spans="7:9">
      <c r="G253" s="60">
        <f t="shared" si="3"/>
        <v>2023</v>
      </c>
      <c r="H253" s="272">
        <v>45231</v>
      </c>
      <c r="I253" s="61">
        <v>7442.1713636363629</v>
      </c>
    </row>
    <row r="254" spans="7:9">
      <c r="G254" s="60">
        <f t="shared" si="3"/>
        <v>2023</v>
      </c>
      <c r="H254" s="272">
        <v>45261</v>
      </c>
      <c r="I254" s="61">
        <v>7335.2122222222233</v>
      </c>
    </row>
    <row r="255" spans="7:9">
      <c r="G255" s="60">
        <f t="shared" si="3"/>
        <v>2024</v>
      </c>
      <c r="H255" s="272">
        <v>45292</v>
      </c>
      <c r="I255" s="61">
        <v>7282.9988636363632</v>
      </c>
    </row>
    <row r="256" spans="7:9">
      <c r="G256" s="60">
        <f t="shared" si="3"/>
        <v>2024</v>
      </c>
      <c r="H256" s="272">
        <v>45323</v>
      </c>
      <c r="I256" s="61">
        <v>7285.0480952380958</v>
      </c>
    </row>
    <row r="257" spans="7:9">
      <c r="G257" s="60">
        <f t="shared" si="3"/>
        <v>2024</v>
      </c>
      <c r="H257" s="272">
        <v>45352</v>
      </c>
      <c r="I257" s="61">
        <v>7317.5874999999996</v>
      </c>
    </row>
    <row r="258" spans="7:9">
      <c r="G258" s="60">
        <f t="shared" si="3"/>
        <v>2024</v>
      </c>
      <c r="H258" s="272">
        <v>45383</v>
      </c>
      <c r="I258" s="61">
        <v>7405.4070454545454</v>
      </c>
    </row>
    <row r="259" spans="7:9">
      <c r="G259" s="60">
        <f t="shared" si="3"/>
        <v>2024</v>
      </c>
      <c r="H259" s="272">
        <v>45413</v>
      </c>
      <c r="I259" s="61">
        <v>7506.9517499999993</v>
      </c>
    </row>
    <row r="260" spans="7:9">
      <c r="G260" s="60">
        <f t="shared" ref="G260:G262" si="4">YEAR(H260)</f>
        <v>2024</v>
      </c>
      <c r="H260" s="272">
        <v>45444</v>
      </c>
      <c r="I260" s="61">
        <v>7529.649736842106</v>
      </c>
    </row>
    <row r="261" spans="7:9">
      <c r="G261" s="60">
        <f t="shared" si="4"/>
        <v>2024</v>
      </c>
      <c r="H261" s="272">
        <v>45474</v>
      </c>
      <c r="I261" s="61">
        <v>7554.6780434782604</v>
      </c>
    </row>
    <row r="262" spans="7:9">
      <c r="G262" s="60">
        <f t="shared" si="4"/>
        <v>2024</v>
      </c>
      <c r="H262" s="272">
        <v>45505</v>
      </c>
      <c r="I262" s="61">
        <v>7594.0761904761894</v>
      </c>
    </row>
    <row r="263" spans="7:9">
      <c r="G263" s="60">
        <f t="shared" ref="G263" si="5">YEAR(H263)</f>
        <v>2024</v>
      </c>
      <c r="H263" s="272">
        <v>45536</v>
      </c>
      <c r="I263" s="61">
        <v>7764.5704999999998</v>
      </c>
    </row>
    <row r="264" spans="7:9">
      <c r="G264" s="60">
        <f t="shared" ref="G264:G265" si="6">YEAR(H264)</f>
        <v>2024</v>
      </c>
      <c r="H264" s="272">
        <v>45566</v>
      </c>
      <c r="I264" s="61">
        <v>7866.6784782608702</v>
      </c>
    </row>
    <row r="265" spans="7:9">
      <c r="G265" s="60">
        <f t="shared" si="6"/>
        <v>2024</v>
      </c>
      <c r="H265" s="272">
        <v>45597</v>
      </c>
      <c r="I265" s="61">
        <v>7805.0828571428574</v>
      </c>
    </row>
    <row r="266" spans="7:9">
      <c r="G266" s="60">
        <f t="shared" ref="G266:G290" si="7">YEAR(H266)</f>
        <v>2024</v>
      </c>
      <c r="H266" s="272">
        <v>45627</v>
      </c>
      <c r="I266" s="61">
        <v>7810.2420000000002</v>
      </c>
    </row>
    <row r="267" spans="7:9">
      <c r="G267" s="60">
        <f t="shared" si="7"/>
        <v>2025</v>
      </c>
      <c r="H267" s="272">
        <v>45658</v>
      </c>
      <c r="I267" s="61">
        <v>7892.6847727272743</v>
      </c>
    </row>
    <row r="268" spans="7:9">
      <c r="G268" s="60">
        <f t="shared" si="7"/>
        <v>2025</v>
      </c>
      <c r="H268" s="272">
        <v>45689</v>
      </c>
      <c r="I268" s="61">
        <v>7897.4904999999999</v>
      </c>
    </row>
    <row r="269" spans="7:9">
      <c r="G269" s="60">
        <f t="shared" si="7"/>
        <v>2025</v>
      </c>
      <c r="H269" s="272">
        <v>45717</v>
      </c>
      <c r="I269" s="61">
        <v>7962.8940000000002</v>
      </c>
    </row>
    <row r="270" spans="7:9">
      <c r="G270" s="60">
        <f t="shared" si="7"/>
        <v>2025</v>
      </c>
      <c r="H270" s="272">
        <v>45748</v>
      </c>
      <c r="I270" s="61">
        <v>8006.0007500000002</v>
      </c>
    </row>
    <row r="271" spans="7:9">
      <c r="G271" s="60">
        <f t="shared" si="7"/>
        <v>2025</v>
      </c>
      <c r="H271" s="272">
        <v>45778</v>
      </c>
      <c r="I271" s="61">
        <v>7986.7823684210525</v>
      </c>
    </row>
    <row r="272" spans="7:9">
      <c r="G272" s="60">
        <f t="shared" si="7"/>
        <v>2025</v>
      </c>
      <c r="H272" s="272">
        <v>45809</v>
      </c>
      <c r="I272" s="61">
        <v>7955.8235000000004</v>
      </c>
    </row>
    <row r="273" spans="7:9">
      <c r="G273" s="60">
        <f t="shared" si="7"/>
        <v>2025</v>
      </c>
      <c r="H273" s="272">
        <v>45839</v>
      </c>
      <c r="I273" s="61">
        <v>7550.9523913043467</v>
      </c>
    </row>
    <row r="274" spans="7:9">
      <c r="G274" s="60">
        <f t="shared" si="7"/>
        <v>2025</v>
      </c>
      <c r="H274" s="272">
        <v>45870</v>
      </c>
      <c r="I274" s="61">
        <v>7313.6017500000016</v>
      </c>
    </row>
    <row r="275" spans="7:9">
      <c r="G275" s="60">
        <f t="shared" si="7"/>
        <v>2025</v>
      </c>
      <c r="H275" s="272">
        <v>45901</v>
      </c>
      <c r="I275" s="61">
        <v>7158.7307499999988</v>
      </c>
    </row>
    <row r="276" spans="7:9">
      <c r="G276" s="60">
        <f t="shared" si="7"/>
        <v>2025</v>
      </c>
      <c r="H276" s="272">
        <v>45931</v>
      </c>
      <c r="I276" s="61">
        <v>7056.7143478260878</v>
      </c>
    </row>
    <row r="277" spans="7:9">
      <c r="G277" s="60">
        <f t="shared" si="7"/>
        <v>2025</v>
      </c>
      <c r="H277" s="272">
        <v>45962</v>
      </c>
      <c r="I277" s="61">
        <v>7038.6822500000007</v>
      </c>
    </row>
    <row r="278" spans="7:9">
      <c r="G278" s="60">
        <f t="shared" si="7"/>
        <v>2025</v>
      </c>
      <c r="H278" s="272">
        <v>45992</v>
      </c>
      <c r="I278" s="61">
        <v>6725.0036842105264</v>
      </c>
    </row>
    <row r="279" spans="7:9">
      <c r="G279" s="60">
        <f t="shared" si="7"/>
        <v>2026</v>
      </c>
      <c r="H279" s="272">
        <v>46023</v>
      </c>
      <c r="I279" s="61">
        <v>6687.2633333333324</v>
      </c>
    </row>
    <row r="280" spans="7:9">
      <c r="G280" s="60">
        <f t="shared" si="7"/>
        <v>2026</v>
      </c>
      <c r="H280" s="272">
        <v>46054</v>
      </c>
      <c r="I280" s="61">
        <v>6525.67</v>
      </c>
    </row>
    <row r="281" spans="7:9">
      <c r="G281" s="60">
        <f t="shared" si="7"/>
        <v>2026</v>
      </c>
      <c r="H281" s="272">
        <v>46082</v>
      </c>
      <c r="I281" s="61">
        <v>6504.3719047619052</v>
      </c>
    </row>
    <row r="282" spans="7:9">
      <c r="G282" s="60">
        <f t="shared" si="7"/>
        <v>2026</v>
      </c>
      <c r="H282" s="272">
        <v>46113</v>
      </c>
      <c r="I282" s="61">
        <v>6348.2309999999998</v>
      </c>
    </row>
    <row r="283" spans="7:9">
      <c r="G283" s="60">
        <f t="shared" si="7"/>
        <v>2026</v>
      </c>
      <c r="H283" s="272">
        <v>46143</v>
      </c>
      <c r="I283" s="61"/>
    </row>
    <row r="284" spans="7:9">
      <c r="G284" s="60">
        <f t="shared" si="7"/>
        <v>2026</v>
      </c>
      <c r="H284" s="272">
        <v>46174</v>
      </c>
      <c r="I284" s="61"/>
    </row>
    <row r="285" spans="7:9">
      <c r="G285" s="60">
        <f t="shared" si="7"/>
        <v>2026</v>
      </c>
      <c r="H285" s="272">
        <v>46204</v>
      </c>
      <c r="I285" s="61"/>
    </row>
    <row r="286" spans="7:9">
      <c r="G286" s="60">
        <f t="shared" si="7"/>
        <v>2026</v>
      </c>
      <c r="H286" s="272">
        <v>46235</v>
      </c>
      <c r="I286" s="61"/>
    </row>
    <row r="287" spans="7:9">
      <c r="G287" s="60">
        <f t="shared" si="7"/>
        <v>2026</v>
      </c>
      <c r="H287" s="272">
        <v>46266</v>
      </c>
      <c r="I287" s="61"/>
    </row>
    <row r="288" spans="7:9">
      <c r="G288" s="60">
        <f t="shared" si="7"/>
        <v>2026</v>
      </c>
      <c r="H288" s="272">
        <v>46296</v>
      </c>
      <c r="I288" s="61"/>
    </row>
    <row r="289" spans="7:9">
      <c r="G289" s="60">
        <f t="shared" si="7"/>
        <v>2026</v>
      </c>
      <c r="H289" s="272">
        <v>46327</v>
      </c>
      <c r="I289" s="61"/>
    </row>
    <row r="290" spans="7:9">
      <c r="G290" s="60">
        <f t="shared" si="7"/>
        <v>2026</v>
      </c>
      <c r="H290" s="272">
        <v>46357</v>
      </c>
      <c r="I290" s="61"/>
    </row>
  </sheetData>
  <pageMargins left="0.7" right="0.7" top="0.75" bottom="0.75" header="0.3" footer="0.3"/>
  <pageSetup paperSize="9" orientation="portrait" horizontalDpi="1200" verticalDpi="1200" r:id="rId2"/>
  <drawing r:id="rId3"/>
  <legacy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108B3-4831-4D16-889C-4299E580D45B}">
  <dimension ref="B2:AA68"/>
  <sheetViews>
    <sheetView showGridLines="0" zoomScale="85" zoomScaleNormal="85" workbookViewId="0">
      <selection activeCell="L8" sqref="L8"/>
    </sheetView>
  </sheetViews>
  <sheetFormatPr baseColWidth="10" defaultColWidth="11.54296875" defaultRowHeight="14"/>
  <cols>
    <col min="1" max="1" width="1.81640625" style="92" customWidth="1"/>
    <col min="2" max="2" width="26.1796875" style="92" customWidth="1"/>
    <col min="3" max="3" width="11.54296875" style="92"/>
    <col min="4" max="4" width="12.26953125" style="92" customWidth="1"/>
    <col min="5" max="5" width="12.7265625" style="92" customWidth="1"/>
    <col min="6" max="6" width="23" style="92" customWidth="1"/>
    <col min="7" max="7" width="11.54296875" style="92" customWidth="1"/>
    <col min="8" max="8" width="13.26953125" style="92" customWidth="1"/>
    <col min="9" max="9" width="12.54296875" style="92" customWidth="1"/>
    <col min="10" max="10" width="3.453125" style="92" customWidth="1"/>
    <col min="11" max="11" width="2.7265625" style="92" customWidth="1"/>
    <col min="12" max="12" width="11.54296875" style="92"/>
    <col min="13" max="13" width="1.7265625" style="92" customWidth="1"/>
    <col min="14" max="14" width="23.1796875" style="92" bestFit="1" customWidth="1"/>
    <col min="15" max="18" width="11.54296875" style="92"/>
    <col min="19" max="21" width="1.7265625" style="92" customWidth="1"/>
    <col min="22" max="22" width="26.453125" style="92" customWidth="1"/>
    <col min="23" max="26" width="11.54296875" style="92"/>
    <col min="27" max="27" width="1.7265625" style="92" customWidth="1"/>
    <col min="28" max="258" width="11.54296875" style="92"/>
    <col min="259" max="259" width="20.7265625" style="92" customWidth="1"/>
    <col min="260" max="260" width="11.54296875" style="92"/>
    <col min="261" max="262" width="12.26953125" style="92" customWidth="1"/>
    <col min="263" max="263" width="21.7265625" style="92" customWidth="1"/>
    <col min="264" max="514" width="11.54296875" style="92"/>
    <col min="515" max="515" width="20.7265625" style="92" customWidth="1"/>
    <col min="516" max="516" width="11.54296875" style="92"/>
    <col min="517" max="518" width="12.26953125" style="92" customWidth="1"/>
    <col min="519" max="519" width="21.7265625" style="92" customWidth="1"/>
    <col min="520" max="770" width="11.54296875" style="92"/>
    <col min="771" max="771" width="20.7265625" style="92" customWidth="1"/>
    <col min="772" max="772" width="11.54296875" style="92"/>
    <col min="773" max="774" width="12.26953125" style="92" customWidth="1"/>
    <col min="775" max="775" width="21.7265625" style="92" customWidth="1"/>
    <col min="776" max="1026" width="11.54296875" style="92"/>
    <col min="1027" max="1027" width="20.7265625" style="92" customWidth="1"/>
    <col min="1028" max="1028" width="11.54296875" style="92"/>
    <col min="1029" max="1030" width="12.26953125" style="92" customWidth="1"/>
    <col min="1031" max="1031" width="21.7265625" style="92" customWidth="1"/>
    <col min="1032" max="1282" width="11.54296875" style="92"/>
    <col min="1283" max="1283" width="20.7265625" style="92" customWidth="1"/>
    <col min="1284" max="1284" width="11.54296875" style="92"/>
    <col min="1285" max="1286" width="12.26953125" style="92" customWidth="1"/>
    <col min="1287" max="1287" width="21.7265625" style="92" customWidth="1"/>
    <col min="1288" max="1538" width="11.54296875" style="92"/>
    <col min="1539" max="1539" width="20.7265625" style="92" customWidth="1"/>
    <col min="1540" max="1540" width="11.54296875" style="92"/>
    <col min="1541" max="1542" width="12.26953125" style="92" customWidth="1"/>
    <col min="1543" max="1543" width="21.7265625" style="92" customWidth="1"/>
    <col min="1544" max="1794" width="11.54296875" style="92"/>
    <col min="1795" max="1795" width="20.7265625" style="92" customWidth="1"/>
    <col min="1796" max="1796" width="11.54296875" style="92"/>
    <col min="1797" max="1798" width="12.26953125" style="92" customWidth="1"/>
    <col min="1799" max="1799" width="21.7265625" style="92" customWidth="1"/>
    <col min="1800" max="2050" width="11.54296875" style="92"/>
    <col min="2051" max="2051" width="20.7265625" style="92" customWidth="1"/>
    <col min="2052" max="2052" width="11.54296875" style="92"/>
    <col min="2053" max="2054" width="12.26953125" style="92" customWidth="1"/>
    <col min="2055" max="2055" width="21.7265625" style="92" customWidth="1"/>
    <col min="2056" max="2306" width="11.54296875" style="92"/>
    <col min="2307" max="2307" width="20.7265625" style="92" customWidth="1"/>
    <col min="2308" max="2308" width="11.54296875" style="92"/>
    <col min="2309" max="2310" width="12.26953125" style="92" customWidth="1"/>
    <col min="2311" max="2311" width="21.7265625" style="92" customWidth="1"/>
    <col min="2312" max="2562" width="11.54296875" style="92"/>
    <col min="2563" max="2563" width="20.7265625" style="92" customWidth="1"/>
    <col min="2564" max="2564" width="11.54296875" style="92"/>
    <col min="2565" max="2566" width="12.26953125" style="92" customWidth="1"/>
    <col min="2567" max="2567" width="21.7265625" style="92" customWidth="1"/>
    <col min="2568" max="2818" width="11.54296875" style="92"/>
    <col min="2819" max="2819" width="20.7265625" style="92" customWidth="1"/>
    <col min="2820" max="2820" width="11.54296875" style="92"/>
    <col min="2821" max="2822" width="12.26953125" style="92" customWidth="1"/>
    <col min="2823" max="2823" width="21.7265625" style="92" customWidth="1"/>
    <col min="2824" max="3074" width="11.54296875" style="92"/>
    <col min="3075" max="3075" width="20.7265625" style="92" customWidth="1"/>
    <col min="3076" max="3076" width="11.54296875" style="92"/>
    <col min="3077" max="3078" width="12.26953125" style="92" customWidth="1"/>
    <col min="3079" max="3079" width="21.7265625" style="92" customWidth="1"/>
    <col min="3080" max="3330" width="11.54296875" style="92"/>
    <col min="3331" max="3331" width="20.7265625" style="92" customWidth="1"/>
    <col min="3332" max="3332" width="11.54296875" style="92"/>
    <col min="3333" max="3334" width="12.26953125" style="92" customWidth="1"/>
    <col min="3335" max="3335" width="21.7265625" style="92" customWidth="1"/>
    <col min="3336" max="3586" width="11.54296875" style="92"/>
    <col min="3587" max="3587" width="20.7265625" style="92" customWidth="1"/>
    <col min="3588" max="3588" width="11.54296875" style="92"/>
    <col min="3589" max="3590" width="12.26953125" style="92" customWidth="1"/>
    <col min="3591" max="3591" width="21.7265625" style="92" customWidth="1"/>
    <col min="3592" max="3842" width="11.54296875" style="92"/>
    <col min="3843" max="3843" width="20.7265625" style="92" customWidth="1"/>
    <col min="3844" max="3844" width="11.54296875" style="92"/>
    <col min="3845" max="3846" width="12.26953125" style="92" customWidth="1"/>
    <col min="3847" max="3847" width="21.7265625" style="92" customWidth="1"/>
    <col min="3848" max="4098" width="11.54296875" style="92"/>
    <col min="4099" max="4099" width="20.7265625" style="92" customWidth="1"/>
    <col min="4100" max="4100" width="11.54296875" style="92"/>
    <col min="4101" max="4102" width="12.26953125" style="92" customWidth="1"/>
    <col min="4103" max="4103" width="21.7265625" style="92" customWidth="1"/>
    <col min="4104" max="4354" width="11.54296875" style="92"/>
    <col min="4355" max="4355" width="20.7265625" style="92" customWidth="1"/>
    <col min="4356" max="4356" width="11.54296875" style="92"/>
    <col min="4357" max="4358" width="12.26953125" style="92" customWidth="1"/>
    <col min="4359" max="4359" width="21.7265625" style="92" customWidth="1"/>
    <col min="4360" max="4610" width="11.54296875" style="92"/>
    <col min="4611" max="4611" width="20.7265625" style="92" customWidth="1"/>
    <col min="4612" max="4612" width="11.54296875" style="92"/>
    <col min="4613" max="4614" width="12.26953125" style="92" customWidth="1"/>
    <col min="4615" max="4615" width="21.7265625" style="92" customWidth="1"/>
    <col min="4616" max="4866" width="11.54296875" style="92"/>
    <col min="4867" max="4867" width="20.7265625" style="92" customWidth="1"/>
    <col min="4868" max="4868" width="11.54296875" style="92"/>
    <col min="4869" max="4870" width="12.26953125" style="92" customWidth="1"/>
    <col min="4871" max="4871" width="21.7265625" style="92" customWidth="1"/>
    <col min="4872" max="5122" width="11.54296875" style="92"/>
    <col min="5123" max="5123" width="20.7265625" style="92" customWidth="1"/>
    <col min="5124" max="5124" width="11.54296875" style="92"/>
    <col min="5125" max="5126" width="12.26953125" style="92" customWidth="1"/>
    <col min="5127" max="5127" width="21.7265625" style="92" customWidth="1"/>
    <col min="5128" max="5378" width="11.54296875" style="92"/>
    <col min="5379" max="5379" width="20.7265625" style="92" customWidth="1"/>
    <col min="5380" max="5380" width="11.54296875" style="92"/>
    <col min="5381" max="5382" width="12.26953125" style="92" customWidth="1"/>
    <col min="5383" max="5383" width="21.7265625" style="92" customWidth="1"/>
    <col min="5384" max="5634" width="11.54296875" style="92"/>
    <col min="5635" max="5635" width="20.7265625" style="92" customWidth="1"/>
    <col min="5636" max="5636" width="11.54296875" style="92"/>
    <col min="5637" max="5638" width="12.26953125" style="92" customWidth="1"/>
    <col min="5639" max="5639" width="21.7265625" style="92" customWidth="1"/>
    <col min="5640" max="5890" width="11.54296875" style="92"/>
    <col min="5891" max="5891" width="20.7265625" style="92" customWidth="1"/>
    <col min="5892" max="5892" width="11.54296875" style="92"/>
    <col min="5893" max="5894" width="12.26953125" style="92" customWidth="1"/>
    <col min="5895" max="5895" width="21.7265625" style="92" customWidth="1"/>
    <col min="5896" max="6146" width="11.54296875" style="92"/>
    <col min="6147" max="6147" width="20.7265625" style="92" customWidth="1"/>
    <col min="6148" max="6148" width="11.54296875" style="92"/>
    <col min="6149" max="6150" width="12.26953125" style="92" customWidth="1"/>
    <col min="6151" max="6151" width="21.7265625" style="92" customWidth="1"/>
    <col min="6152" max="6402" width="11.54296875" style="92"/>
    <col min="6403" max="6403" width="20.7265625" style="92" customWidth="1"/>
    <col min="6404" max="6404" width="11.54296875" style="92"/>
    <col min="6405" max="6406" width="12.26953125" style="92" customWidth="1"/>
    <col min="6407" max="6407" width="21.7265625" style="92" customWidth="1"/>
    <col min="6408" max="6658" width="11.54296875" style="92"/>
    <col min="6659" max="6659" width="20.7265625" style="92" customWidth="1"/>
    <col min="6660" max="6660" width="11.54296875" style="92"/>
    <col min="6661" max="6662" width="12.26953125" style="92" customWidth="1"/>
    <col min="6663" max="6663" width="21.7265625" style="92" customWidth="1"/>
    <col min="6664" max="6914" width="11.54296875" style="92"/>
    <col min="6915" max="6915" width="20.7265625" style="92" customWidth="1"/>
    <col min="6916" max="6916" width="11.54296875" style="92"/>
    <col min="6917" max="6918" width="12.26953125" style="92" customWidth="1"/>
    <col min="6919" max="6919" width="21.7265625" style="92" customWidth="1"/>
    <col min="6920" max="7170" width="11.54296875" style="92"/>
    <col min="7171" max="7171" width="20.7265625" style="92" customWidth="1"/>
    <col min="7172" max="7172" width="11.54296875" style="92"/>
    <col min="7173" max="7174" width="12.26953125" style="92" customWidth="1"/>
    <col min="7175" max="7175" width="21.7265625" style="92" customWidth="1"/>
    <col min="7176" max="7426" width="11.54296875" style="92"/>
    <col min="7427" max="7427" width="20.7265625" style="92" customWidth="1"/>
    <col min="7428" max="7428" width="11.54296875" style="92"/>
    <col min="7429" max="7430" width="12.26953125" style="92" customWidth="1"/>
    <col min="7431" max="7431" width="21.7265625" style="92" customWidth="1"/>
    <col min="7432" max="7682" width="11.54296875" style="92"/>
    <col min="7683" max="7683" width="20.7265625" style="92" customWidth="1"/>
    <col min="7684" max="7684" width="11.54296875" style="92"/>
    <col min="7685" max="7686" width="12.26953125" style="92" customWidth="1"/>
    <col min="7687" max="7687" width="21.7265625" style="92" customWidth="1"/>
    <col min="7688" max="7938" width="11.54296875" style="92"/>
    <col min="7939" max="7939" width="20.7265625" style="92" customWidth="1"/>
    <col min="7940" max="7940" width="11.54296875" style="92"/>
    <col min="7941" max="7942" width="12.26953125" style="92" customWidth="1"/>
    <col min="7943" max="7943" width="21.7265625" style="92" customWidth="1"/>
    <col min="7944" max="8194" width="11.54296875" style="92"/>
    <col min="8195" max="8195" width="20.7265625" style="92" customWidth="1"/>
    <col min="8196" max="8196" width="11.54296875" style="92"/>
    <col min="8197" max="8198" width="12.26953125" style="92" customWidth="1"/>
    <col min="8199" max="8199" width="21.7265625" style="92" customWidth="1"/>
    <col min="8200" max="8450" width="11.54296875" style="92"/>
    <col min="8451" max="8451" width="20.7265625" style="92" customWidth="1"/>
    <col min="8452" max="8452" width="11.54296875" style="92"/>
    <col min="8453" max="8454" width="12.26953125" style="92" customWidth="1"/>
    <col min="8455" max="8455" width="21.7265625" style="92" customWidth="1"/>
    <col min="8456" max="8706" width="11.54296875" style="92"/>
    <col min="8707" max="8707" width="20.7265625" style="92" customWidth="1"/>
    <col min="8708" max="8708" width="11.54296875" style="92"/>
    <col min="8709" max="8710" width="12.26953125" style="92" customWidth="1"/>
    <col min="8711" max="8711" width="21.7265625" style="92" customWidth="1"/>
    <col min="8712" max="8962" width="11.54296875" style="92"/>
    <col min="8963" max="8963" width="20.7265625" style="92" customWidth="1"/>
    <col min="8964" max="8964" width="11.54296875" style="92"/>
    <col min="8965" max="8966" width="12.26953125" style="92" customWidth="1"/>
    <col min="8967" max="8967" width="21.7265625" style="92" customWidth="1"/>
    <col min="8968" max="9218" width="11.54296875" style="92"/>
    <col min="9219" max="9219" width="20.7265625" style="92" customWidth="1"/>
    <col min="9220" max="9220" width="11.54296875" style="92"/>
    <col min="9221" max="9222" width="12.26953125" style="92" customWidth="1"/>
    <col min="9223" max="9223" width="21.7265625" style="92" customWidth="1"/>
    <col min="9224" max="9474" width="11.54296875" style="92"/>
    <col min="9475" max="9475" width="20.7265625" style="92" customWidth="1"/>
    <col min="9476" max="9476" width="11.54296875" style="92"/>
    <col min="9477" max="9478" width="12.26953125" style="92" customWidth="1"/>
    <col min="9479" max="9479" width="21.7265625" style="92" customWidth="1"/>
    <col min="9480" max="9730" width="11.54296875" style="92"/>
    <col min="9731" max="9731" width="20.7265625" style="92" customWidth="1"/>
    <col min="9732" max="9732" width="11.54296875" style="92"/>
    <col min="9733" max="9734" width="12.26953125" style="92" customWidth="1"/>
    <col min="9735" max="9735" width="21.7265625" style="92" customWidth="1"/>
    <col min="9736" max="9986" width="11.54296875" style="92"/>
    <col min="9987" max="9987" width="20.7265625" style="92" customWidth="1"/>
    <col min="9988" max="9988" width="11.54296875" style="92"/>
    <col min="9989" max="9990" width="12.26953125" style="92" customWidth="1"/>
    <col min="9991" max="9991" width="21.7265625" style="92" customWidth="1"/>
    <col min="9992" max="10242" width="11.54296875" style="92"/>
    <col min="10243" max="10243" width="20.7265625" style="92" customWidth="1"/>
    <col min="10244" max="10244" width="11.54296875" style="92"/>
    <col min="10245" max="10246" width="12.26953125" style="92" customWidth="1"/>
    <col min="10247" max="10247" width="21.7265625" style="92" customWidth="1"/>
    <col min="10248" max="10498" width="11.54296875" style="92"/>
    <col min="10499" max="10499" width="20.7265625" style="92" customWidth="1"/>
    <col min="10500" max="10500" width="11.54296875" style="92"/>
    <col min="10501" max="10502" width="12.26953125" style="92" customWidth="1"/>
    <col min="10503" max="10503" width="21.7265625" style="92" customWidth="1"/>
    <col min="10504" max="10754" width="11.54296875" style="92"/>
    <col min="10755" max="10755" width="20.7265625" style="92" customWidth="1"/>
    <col min="10756" max="10756" width="11.54296875" style="92"/>
    <col min="10757" max="10758" width="12.26953125" style="92" customWidth="1"/>
    <col min="10759" max="10759" width="21.7265625" style="92" customWidth="1"/>
    <col min="10760" max="11010" width="11.54296875" style="92"/>
    <col min="11011" max="11011" width="20.7265625" style="92" customWidth="1"/>
    <col min="11012" max="11012" width="11.54296875" style="92"/>
    <col min="11013" max="11014" width="12.26953125" style="92" customWidth="1"/>
    <col min="11015" max="11015" width="21.7265625" style="92" customWidth="1"/>
    <col min="11016" max="11266" width="11.54296875" style="92"/>
    <col min="11267" max="11267" width="20.7265625" style="92" customWidth="1"/>
    <col min="11268" max="11268" width="11.54296875" style="92"/>
    <col min="11269" max="11270" width="12.26953125" style="92" customWidth="1"/>
    <col min="11271" max="11271" width="21.7265625" style="92" customWidth="1"/>
    <col min="11272" max="11522" width="11.54296875" style="92"/>
    <col min="11523" max="11523" width="20.7265625" style="92" customWidth="1"/>
    <col min="11524" max="11524" width="11.54296875" style="92"/>
    <col min="11525" max="11526" width="12.26953125" style="92" customWidth="1"/>
    <col min="11527" max="11527" width="21.7265625" style="92" customWidth="1"/>
    <col min="11528" max="11778" width="11.54296875" style="92"/>
    <col min="11779" max="11779" width="20.7265625" style="92" customWidth="1"/>
    <col min="11780" max="11780" width="11.54296875" style="92"/>
    <col min="11781" max="11782" width="12.26953125" style="92" customWidth="1"/>
    <col min="11783" max="11783" width="21.7265625" style="92" customWidth="1"/>
    <col min="11784" max="12034" width="11.54296875" style="92"/>
    <col min="12035" max="12035" width="20.7265625" style="92" customWidth="1"/>
    <col min="12036" max="12036" width="11.54296875" style="92"/>
    <col min="12037" max="12038" width="12.26953125" style="92" customWidth="1"/>
    <col min="12039" max="12039" width="21.7265625" style="92" customWidth="1"/>
    <col min="12040" max="12290" width="11.54296875" style="92"/>
    <col min="12291" max="12291" width="20.7265625" style="92" customWidth="1"/>
    <col min="12292" max="12292" width="11.54296875" style="92"/>
    <col min="12293" max="12294" width="12.26953125" style="92" customWidth="1"/>
    <col min="12295" max="12295" width="21.7265625" style="92" customWidth="1"/>
    <col min="12296" max="12546" width="11.54296875" style="92"/>
    <col min="12547" max="12547" width="20.7265625" style="92" customWidth="1"/>
    <col min="12548" max="12548" width="11.54296875" style="92"/>
    <col min="12549" max="12550" width="12.26953125" style="92" customWidth="1"/>
    <col min="12551" max="12551" width="21.7265625" style="92" customWidth="1"/>
    <col min="12552" max="12802" width="11.54296875" style="92"/>
    <col min="12803" max="12803" width="20.7265625" style="92" customWidth="1"/>
    <col min="12804" max="12804" width="11.54296875" style="92"/>
    <col min="12805" max="12806" width="12.26953125" style="92" customWidth="1"/>
    <col min="12807" max="12807" width="21.7265625" style="92" customWidth="1"/>
    <col min="12808" max="13058" width="11.54296875" style="92"/>
    <col min="13059" max="13059" width="20.7265625" style="92" customWidth="1"/>
    <col min="13060" max="13060" width="11.54296875" style="92"/>
    <col min="13061" max="13062" width="12.26953125" style="92" customWidth="1"/>
    <col min="13063" max="13063" width="21.7265625" style="92" customWidth="1"/>
    <col min="13064" max="13314" width="11.54296875" style="92"/>
    <col min="13315" max="13315" width="20.7265625" style="92" customWidth="1"/>
    <col min="13316" max="13316" width="11.54296875" style="92"/>
    <col min="13317" max="13318" width="12.26953125" style="92" customWidth="1"/>
    <col min="13319" max="13319" width="21.7265625" style="92" customWidth="1"/>
    <col min="13320" max="13570" width="11.54296875" style="92"/>
    <col min="13571" max="13571" width="20.7265625" style="92" customWidth="1"/>
    <col min="13572" max="13572" width="11.54296875" style="92"/>
    <col min="13573" max="13574" width="12.26953125" style="92" customWidth="1"/>
    <col min="13575" max="13575" width="21.7265625" style="92" customWidth="1"/>
    <col min="13576" max="13826" width="11.54296875" style="92"/>
    <col min="13827" max="13827" width="20.7265625" style="92" customWidth="1"/>
    <col min="13828" max="13828" width="11.54296875" style="92"/>
    <col min="13829" max="13830" width="12.26953125" style="92" customWidth="1"/>
    <col min="13831" max="13831" width="21.7265625" style="92" customWidth="1"/>
    <col min="13832" max="14082" width="11.54296875" style="92"/>
    <col min="14083" max="14083" width="20.7265625" style="92" customWidth="1"/>
    <col min="14084" max="14084" width="11.54296875" style="92"/>
    <col min="14085" max="14086" width="12.26953125" style="92" customWidth="1"/>
    <col min="14087" max="14087" width="21.7265625" style="92" customWidth="1"/>
    <col min="14088" max="14338" width="11.54296875" style="92"/>
    <col min="14339" max="14339" width="20.7265625" style="92" customWidth="1"/>
    <col min="14340" max="14340" width="11.54296875" style="92"/>
    <col min="14341" max="14342" width="12.26953125" style="92" customWidth="1"/>
    <col min="14343" max="14343" width="21.7265625" style="92" customWidth="1"/>
    <col min="14344" max="14594" width="11.54296875" style="92"/>
    <col min="14595" max="14595" width="20.7265625" style="92" customWidth="1"/>
    <col min="14596" max="14596" width="11.54296875" style="92"/>
    <col min="14597" max="14598" width="12.26953125" style="92" customWidth="1"/>
    <col min="14599" max="14599" width="21.7265625" style="92" customWidth="1"/>
    <col min="14600" max="14850" width="11.54296875" style="92"/>
    <col min="14851" max="14851" width="20.7265625" style="92" customWidth="1"/>
    <col min="14852" max="14852" width="11.54296875" style="92"/>
    <col min="14853" max="14854" width="12.26953125" style="92" customWidth="1"/>
    <col min="14855" max="14855" width="21.7265625" style="92" customWidth="1"/>
    <col min="14856" max="15106" width="11.54296875" style="92"/>
    <col min="15107" max="15107" width="20.7265625" style="92" customWidth="1"/>
    <col min="15108" max="15108" width="11.54296875" style="92"/>
    <col min="15109" max="15110" width="12.26953125" style="92" customWidth="1"/>
    <col min="15111" max="15111" width="21.7265625" style="92" customWidth="1"/>
    <col min="15112" max="15362" width="11.54296875" style="92"/>
    <col min="15363" max="15363" width="20.7265625" style="92" customWidth="1"/>
    <col min="15364" max="15364" width="11.54296875" style="92"/>
    <col min="15365" max="15366" width="12.26953125" style="92" customWidth="1"/>
    <col min="15367" max="15367" width="21.7265625" style="92" customWidth="1"/>
    <col min="15368" max="15618" width="11.54296875" style="92"/>
    <col min="15619" max="15619" width="20.7265625" style="92" customWidth="1"/>
    <col min="15620" max="15620" width="11.54296875" style="92"/>
    <col min="15621" max="15622" width="12.26953125" style="92" customWidth="1"/>
    <col min="15623" max="15623" width="21.7265625" style="92" customWidth="1"/>
    <col min="15624" max="15874" width="11.54296875" style="92"/>
    <col min="15875" max="15875" width="20.7265625" style="92" customWidth="1"/>
    <col min="15876" max="15876" width="11.54296875" style="92"/>
    <col min="15877" max="15878" width="12.26953125" style="92" customWidth="1"/>
    <col min="15879" max="15879" width="21.7265625" style="92" customWidth="1"/>
    <col min="15880" max="16130" width="11.54296875" style="92"/>
    <col min="16131" max="16131" width="20.7265625" style="92" customWidth="1"/>
    <col min="16132" max="16132" width="11.54296875" style="92"/>
    <col min="16133" max="16134" width="12.26953125" style="92" customWidth="1"/>
    <col min="16135" max="16135" width="21.7265625" style="92" customWidth="1"/>
    <col min="16136" max="16384" width="11.54296875" style="92"/>
  </cols>
  <sheetData>
    <row r="2" spans="2:27" ht="21" customHeight="1">
      <c r="L2" s="211" t="s">
        <v>270</v>
      </c>
    </row>
    <row r="3" spans="2:27" ht="21" customHeight="1" thickBot="1">
      <c r="B3" s="276"/>
      <c r="C3" s="276"/>
      <c r="D3" s="276"/>
      <c r="E3" s="276"/>
      <c r="F3" s="276"/>
      <c r="G3" s="276"/>
      <c r="H3" s="276"/>
      <c r="I3" s="276"/>
      <c r="J3" s="276"/>
      <c r="L3" s="212" t="s">
        <v>271</v>
      </c>
    </row>
    <row r="4" spans="2:27" ht="14.25" customHeight="1"/>
    <row r="5" spans="2:27">
      <c r="B5" s="306" t="s">
        <v>289</v>
      </c>
      <c r="C5" s="306"/>
      <c r="D5" s="306"/>
      <c r="E5" s="306"/>
      <c r="F5" s="306"/>
      <c r="G5" s="306"/>
      <c r="H5" s="306"/>
      <c r="I5" s="306"/>
      <c r="J5" s="306"/>
    </row>
    <row r="6" spans="2:27">
      <c r="B6" s="307" t="str">
        <f>Aux!$V$5</f>
        <v>Abril 2026</v>
      </c>
      <c r="C6" s="307"/>
      <c r="D6" s="307"/>
      <c r="E6" s="307"/>
      <c r="F6" s="307"/>
      <c r="G6" s="307"/>
      <c r="H6" s="307"/>
      <c r="I6" s="307"/>
      <c r="J6" s="307"/>
    </row>
    <row r="7" spans="2:27" ht="23.25" customHeight="1">
      <c r="M7" s="92" t="s">
        <v>335</v>
      </c>
    </row>
    <row r="8" spans="2:27" ht="22.5" customHeight="1">
      <c r="L8" s="198"/>
      <c r="M8" s="319" t="s">
        <v>338</v>
      </c>
      <c r="N8" s="319"/>
      <c r="O8" s="319"/>
      <c r="P8" s="319"/>
      <c r="Q8" s="320"/>
      <c r="R8" s="320"/>
      <c r="S8" s="320"/>
      <c r="U8" s="316" t="s">
        <v>340</v>
      </c>
      <c r="V8" s="316"/>
      <c r="W8" s="316"/>
      <c r="X8" s="316"/>
      <c r="Y8" s="317"/>
      <c r="Z8" s="317"/>
      <c r="AA8" s="317"/>
    </row>
    <row r="9" spans="2:27" ht="25.5" customHeight="1" thickBot="1">
      <c r="F9" s="93"/>
      <c r="G9" s="275" t="str">
        <f>Aux!W6</f>
        <v>ene-abr 2025</v>
      </c>
      <c r="H9" s="275" t="str">
        <f>Aux!W5</f>
        <v>ene-abr 2026</v>
      </c>
      <c r="I9" s="94" t="s">
        <v>220</v>
      </c>
      <c r="N9" s="93"/>
      <c r="O9" s="277" t="str">
        <f>Aux!W6</f>
        <v>ene-abr 2025</v>
      </c>
      <c r="P9" s="277" t="str">
        <f>Aux!W5</f>
        <v>ene-abr 2026</v>
      </c>
      <c r="Q9" s="94" t="s">
        <v>336</v>
      </c>
      <c r="R9" s="94" t="s">
        <v>337</v>
      </c>
      <c r="W9" s="277" t="str">
        <f>Aux!W6</f>
        <v>ene-abr 2025</v>
      </c>
      <c r="X9" s="277" t="str">
        <f>Aux!W5</f>
        <v>ene-abr 2026</v>
      </c>
      <c r="Y9" s="94" t="s">
        <v>336</v>
      </c>
      <c r="Z9" s="94" t="s">
        <v>337</v>
      </c>
    </row>
    <row r="10" spans="2:27" ht="14.5" thickBot="1">
      <c r="F10" s="95" t="s">
        <v>180</v>
      </c>
      <c r="G10" s="96">
        <f>'CA Informe'!U13</f>
        <v>17205.533762878</v>
      </c>
      <c r="H10" s="96">
        <f>'CA Informe'!T13</f>
        <v>17532.507361029002</v>
      </c>
      <c r="I10" s="97">
        <f>+H10/G10-1</f>
        <v>1.9003978758070694E-2</v>
      </c>
      <c r="N10" s="95" t="s">
        <v>180</v>
      </c>
      <c r="O10" s="96">
        <f>'CA Informe'!U13</f>
        <v>17205.533762878</v>
      </c>
      <c r="P10" s="96">
        <f>'CA Informe'!T13</f>
        <v>17532.507361029002</v>
      </c>
      <c r="Q10" s="97">
        <f t="shared" ref="Q10:Q13" si="0">P10/O10-1</f>
        <v>1.9003978758070694E-2</v>
      </c>
      <c r="R10" s="97"/>
      <c r="V10" s="109" t="s">
        <v>222</v>
      </c>
      <c r="W10" s="109"/>
      <c r="X10" s="109"/>
      <c r="Y10" s="110"/>
      <c r="Z10" s="110"/>
    </row>
    <row r="11" spans="2:27">
      <c r="F11" s="98" t="str">
        <f>+'1'!A13</f>
        <v xml:space="preserve">Ingresos Tributarios </v>
      </c>
      <c r="G11" s="99">
        <f>'CA Informe'!U14</f>
        <v>13279.097548541</v>
      </c>
      <c r="H11" s="99">
        <f>'CA Informe'!T14</f>
        <v>13979.138291465002</v>
      </c>
      <c r="I11" s="100">
        <f>+H11/G11-1</f>
        <v>5.271749381801305E-2</v>
      </c>
      <c r="N11" s="98" t="s">
        <v>93</v>
      </c>
      <c r="O11" s="99">
        <f>'CA Informe'!U14</f>
        <v>13279.097548541</v>
      </c>
      <c r="P11" s="99">
        <f>'CA Informe'!T14</f>
        <v>13979.138291465002</v>
      </c>
      <c r="Q11" s="100">
        <f t="shared" si="0"/>
        <v>5.271749381801305E-2</v>
      </c>
      <c r="R11" s="100"/>
      <c r="V11" s="112" t="s">
        <v>25</v>
      </c>
      <c r="W11" s="113"/>
      <c r="X11" s="113"/>
      <c r="Y11" s="114"/>
      <c r="Z11" s="114"/>
    </row>
    <row r="12" spans="2:27">
      <c r="F12" s="98" t="str">
        <f>+'1'!A15</f>
        <v>Contribuciones sociales</v>
      </c>
      <c r="G12" s="99">
        <f>'CA Informe'!U17</f>
        <v>1119.6314853509998</v>
      </c>
      <c r="H12" s="99">
        <f>'CA Informe'!T17</f>
        <v>1251.8467068509999</v>
      </c>
      <c r="I12" s="100">
        <f>+H12/G12-1</f>
        <v>0.11808815956845953</v>
      </c>
      <c r="N12" s="98" t="s">
        <v>102</v>
      </c>
      <c r="O12" s="99">
        <f>'CA Informe'!U17</f>
        <v>1119.6314853509998</v>
      </c>
      <c r="P12" s="99">
        <f>'CA Informe'!T17</f>
        <v>1251.8467068509999</v>
      </c>
      <c r="Q12" s="100">
        <f t="shared" si="0"/>
        <v>0.11808815956845953</v>
      </c>
      <c r="R12" s="100"/>
      <c r="V12" s="102" t="s">
        <v>26</v>
      </c>
      <c r="W12" s="274"/>
      <c r="X12" s="102"/>
      <c r="Y12" s="103"/>
      <c r="Z12" s="103"/>
    </row>
    <row r="13" spans="2:27">
      <c r="F13" s="101" t="str">
        <f>+'1'!A17</f>
        <v>Donaciones</v>
      </c>
      <c r="G13" s="102">
        <f>'CA Informe'!U18</f>
        <v>519.76563248900004</v>
      </c>
      <c r="H13" s="102">
        <f>'CA Informe'!T18</f>
        <v>478.50415214200001</v>
      </c>
      <c r="I13" s="103">
        <f>+H13/G13-1</f>
        <v>-7.9384779923619253E-2</v>
      </c>
      <c r="N13" s="101" t="s">
        <v>11</v>
      </c>
      <c r="O13" s="102">
        <f>'CA Informe'!U18</f>
        <v>519.76563248900004</v>
      </c>
      <c r="P13" s="102">
        <f>'CA Informe'!T18</f>
        <v>478.50415214200001</v>
      </c>
      <c r="Q13" s="103">
        <f t="shared" si="0"/>
        <v>-7.9384779923619253E-2</v>
      </c>
      <c r="R13" s="103"/>
      <c r="V13" s="102" t="s">
        <v>31</v>
      </c>
      <c r="W13" s="102"/>
      <c r="X13" s="102"/>
      <c r="Y13" s="103"/>
      <c r="Z13" s="103"/>
    </row>
    <row r="14" spans="2:27">
      <c r="F14" s="104" t="str">
        <f>+'1'!A27</f>
        <v>Otros ingresos</v>
      </c>
      <c r="G14" s="105">
        <f>'CA Informe'!U19</f>
        <v>2287.0390964970002</v>
      </c>
      <c r="H14" s="247">
        <f>'CA Informe'!T19</f>
        <v>1823.0182105710001</v>
      </c>
      <c r="I14" s="106">
        <f>+H14/G14-1</f>
        <v>-0.20289154069850801</v>
      </c>
      <c r="N14" s="98" t="s">
        <v>17</v>
      </c>
      <c r="O14" s="102">
        <f>'CA Informe'!U19</f>
        <v>2287.0390964970002</v>
      </c>
      <c r="P14" s="102">
        <f>'CA Informe'!T19</f>
        <v>1823.0182105710001</v>
      </c>
      <c r="Q14" s="103">
        <f>P14/O14-1</f>
        <v>-0.20289154069850801</v>
      </c>
      <c r="R14" s="103"/>
      <c r="V14" s="102" t="s">
        <v>11</v>
      </c>
      <c r="W14" s="102"/>
      <c r="X14" s="102"/>
      <c r="Y14" s="103"/>
      <c r="Z14" s="103"/>
    </row>
    <row r="15" spans="2:27">
      <c r="F15" s="107" t="s">
        <v>221</v>
      </c>
      <c r="N15" s="278" t="s">
        <v>167</v>
      </c>
      <c r="O15" s="102">
        <f>'CA Informe'!U35</f>
        <v>1488.312323547</v>
      </c>
      <c r="P15" s="102">
        <f>'CA Informe'!T35</f>
        <v>930.64945818199999</v>
      </c>
      <c r="Q15" s="103">
        <f>P15/O15-1</f>
        <v>-0.37469478451670524</v>
      </c>
      <c r="R15" s="103"/>
      <c r="V15" s="102" t="s">
        <v>35</v>
      </c>
      <c r="W15" s="102"/>
      <c r="X15" s="102"/>
      <c r="Y15" s="103"/>
      <c r="Z15" s="103"/>
    </row>
    <row r="16" spans="2:27">
      <c r="N16" s="279" t="s">
        <v>341</v>
      </c>
      <c r="O16" s="105">
        <f>O14-O15</f>
        <v>798.72677295000017</v>
      </c>
      <c r="P16" s="105">
        <f>P14-P15</f>
        <v>892.36875238900006</v>
      </c>
      <c r="Q16" s="106">
        <f>P16/O16-1</f>
        <v>0.11723906423362362</v>
      </c>
      <c r="R16" s="106"/>
      <c r="V16" s="115" t="s">
        <v>39</v>
      </c>
      <c r="W16" s="115"/>
      <c r="X16" s="115"/>
      <c r="Y16" s="116"/>
      <c r="Z16" s="116"/>
    </row>
    <row r="17" spans="2:26">
      <c r="N17" s="107" t="s">
        <v>221</v>
      </c>
      <c r="V17" s="117" t="s">
        <v>223</v>
      </c>
    </row>
    <row r="19" spans="2:26">
      <c r="N19" s="318" t="s">
        <v>339</v>
      </c>
      <c r="O19" s="318"/>
      <c r="P19" s="318"/>
      <c r="Q19" s="318"/>
      <c r="R19" s="318"/>
      <c r="V19" s="318" t="s">
        <v>339</v>
      </c>
      <c r="W19" s="318"/>
      <c r="X19" s="318"/>
      <c r="Y19" s="318"/>
      <c r="Z19" s="318"/>
    </row>
    <row r="30" spans="2:26" ht="14.5" thickBot="1">
      <c r="C30" s="275" t="str">
        <f>Aux!W6</f>
        <v>ene-abr 2025</v>
      </c>
      <c r="D30" s="275" t="str">
        <f>Aux!W5</f>
        <v>ene-abr 2026</v>
      </c>
      <c r="E30" s="108" t="s">
        <v>220</v>
      </c>
    </row>
    <row r="31" spans="2:26" ht="14.5" thickBot="1">
      <c r="B31" s="109" t="s">
        <v>222</v>
      </c>
      <c r="C31" s="109">
        <f>'CA Informe'!U20</f>
        <v>17097.166926234</v>
      </c>
      <c r="D31" s="109">
        <f>'CA Informe'!T20</f>
        <v>18907.536982092002</v>
      </c>
      <c r="E31" s="110">
        <f>+D31/C31-1</f>
        <v>0.10588713695484597</v>
      </c>
    </row>
    <row r="32" spans="2:26">
      <c r="B32" s="112" t="str">
        <f>+'1'!A37</f>
        <v>Remuneración a los empleados</v>
      </c>
      <c r="C32" s="113">
        <f>'CA Informe'!U21</f>
        <v>7127.8432016309998</v>
      </c>
      <c r="D32" s="113">
        <f>'CA Informe'!T21</f>
        <v>7754.4715926200006</v>
      </c>
      <c r="E32" s="114">
        <f t="shared" ref="E32:E37" si="1">+D32/C32-1</f>
        <v>8.7912763126665627E-2</v>
      </c>
      <c r="F32" s="111"/>
    </row>
    <row r="33" spans="2:15">
      <c r="B33" s="102" t="str">
        <f>+'1'!A38</f>
        <v>Uso de bienes y servicios</v>
      </c>
      <c r="C33" s="274">
        <f>'CA Informe'!U22</f>
        <v>1998.3193255489998</v>
      </c>
      <c r="D33" s="102">
        <f>'CA Informe'!T22</f>
        <v>2369.2592850400006</v>
      </c>
      <c r="E33" s="103">
        <f t="shared" si="1"/>
        <v>0.18562596815656174</v>
      </c>
      <c r="F33" s="103"/>
      <c r="N33" s="189"/>
    </row>
    <row r="34" spans="2:15">
      <c r="B34" s="102" t="str">
        <f>+'1'!A43</f>
        <v>Intereses</v>
      </c>
      <c r="C34" s="102">
        <f>'CA Informe'!U23</f>
        <v>2317.1339911170003</v>
      </c>
      <c r="D34" s="102">
        <f>'CA Informe'!T23</f>
        <v>2279.0505458480002</v>
      </c>
      <c r="E34" s="103">
        <f t="shared" si="1"/>
        <v>-1.6435581807093369E-2</v>
      </c>
      <c r="F34" s="103"/>
      <c r="L34" s="189"/>
      <c r="M34" s="189"/>
    </row>
    <row r="35" spans="2:15" ht="19.149999999999999" customHeight="1">
      <c r="B35" s="102" t="str">
        <f>+'1'!A47</f>
        <v>Donaciones</v>
      </c>
      <c r="C35" s="102">
        <f>'CA Informe'!U24</f>
        <v>1844.0390065999998</v>
      </c>
      <c r="D35" s="102">
        <f>'CA Informe'!T24</f>
        <v>2085.4653721069999</v>
      </c>
      <c r="E35" s="103">
        <f t="shared" si="1"/>
        <v>0.13092259146520813</v>
      </c>
      <c r="F35" s="103"/>
      <c r="M35" s="189"/>
    </row>
    <row r="36" spans="2:15">
      <c r="B36" s="102" t="str">
        <f>+'1'!A57</f>
        <v>Prestaciones sociales</v>
      </c>
      <c r="C36" s="102">
        <f>'CA Informe'!U25</f>
        <v>3355.5823372979994</v>
      </c>
      <c r="D36" s="102">
        <f>'CA Informe'!T25</f>
        <v>3892.6891346720004</v>
      </c>
      <c r="E36" s="103">
        <f t="shared" si="1"/>
        <v>0.16006366209642553</v>
      </c>
      <c r="F36" s="103"/>
      <c r="L36" s="189"/>
      <c r="M36" s="189"/>
    </row>
    <row r="37" spans="2:15">
      <c r="B37" s="115" t="str">
        <f>+'1'!A61</f>
        <v>Otros gastos</v>
      </c>
      <c r="C37" s="115">
        <f>'CA Informe'!U26</f>
        <v>454.24906403900002</v>
      </c>
      <c r="D37" s="115">
        <f>'CA Informe'!T26</f>
        <v>526.601051805</v>
      </c>
      <c r="E37" s="116">
        <f t="shared" si="1"/>
        <v>0.15927823190800927</v>
      </c>
      <c r="F37" s="103"/>
      <c r="M37" s="189"/>
    </row>
    <row r="38" spans="2:15">
      <c r="B38" s="117" t="s">
        <v>223</v>
      </c>
      <c r="F38" s="103"/>
      <c r="M38" s="189"/>
      <c r="N38" s="189"/>
    </row>
    <row r="39" spans="2:15" ht="15">
      <c r="F39" s="93"/>
      <c r="H39" s="202"/>
      <c r="I39" s="203"/>
      <c r="M39" s="189"/>
      <c r="N39" s="189"/>
    </row>
    <row r="40" spans="2:15" ht="15">
      <c r="H40" s="202"/>
      <c r="I40" s="203"/>
      <c r="M40" s="189"/>
      <c r="N40" s="189"/>
    </row>
    <row r="41" spans="2:15" ht="15">
      <c r="H41" s="202"/>
      <c r="I41" s="203"/>
      <c r="L41" s="189"/>
      <c r="M41" s="189"/>
      <c r="N41" s="189"/>
    </row>
    <row r="42" spans="2:15" ht="15">
      <c r="H42" s="204"/>
      <c r="I42" s="203"/>
      <c r="M42" s="189"/>
      <c r="N42" s="189"/>
      <c r="O42" s="189"/>
    </row>
    <row r="43" spans="2:15" ht="15">
      <c r="H43" s="202"/>
      <c r="I43" s="203"/>
      <c r="M43" s="189"/>
      <c r="N43" s="189"/>
    </row>
    <row r="44" spans="2:15">
      <c r="M44" s="189"/>
      <c r="N44" s="189"/>
    </row>
    <row r="45" spans="2:15">
      <c r="M45" s="189"/>
      <c r="N45" s="189"/>
    </row>
    <row r="46" spans="2:15">
      <c r="N46" s="189"/>
    </row>
    <row r="47" spans="2:15">
      <c r="M47" s="189"/>
      <c r="N47" s="189"/>
    </row>
    <row r="48" spans="2:15">
      <c r="M48" s="189"/>
    </row>
    <row r="50" spans="8:14">
      <c r="N50" s="189"/>
    </row>
    <row r="53" spans="8:14">
      <c r="J53" s="201"/>
    </row>
    <row r="54" spans="8:14">
      <c r="J54" s="201"/>
    </row>
    <row r="55" spans="8:14">
      <c r="J55" s="201"/>
    </row>
    <row r="56" spans="8:14">
      <c r="J56" s="201"/>
    </row>
    <row r="57" spans="8:14">
      <c r="J57" s="201"/>
    </row>
    <row r="58" spans="8:14" ht="15">
      <c r="H58" s="200"/>
      <c r="I58" s="200"/>
      <c r="J58" s="201"/>
    </row>
    <row r="59" spans="8:14" ht="15">
      <c r="H59" s="200"/>
      <c r="I59" s="200"/>
      <c r="J59" s="201"/>
    </row>
    <row r="60" spans="8:14" ht="15">
      <c r="H60" s="200"/>
      <c r="I60" s="200"/>
      <c r="J60" s="201"/>
    </row>
    <row r="61" spans="8:14" ht="15">
      <c r="H61" s="200"/>
      <c r="I61" s="200"/>
      <c r="J61" s="201"/>
    </row>
    <row r="62" spans="8:14" ht="15">
      <c r="H62" s="200"/>
      <c r="I62" s="200"/>
      <c r="J62" s="201"/>
    </row>
    <row r="63" spans="8:14" ht="15">
      <c r="H63" s="200"/>
      <c r="I63" s="200"/>
      <c r="J63" s="201"/>
    </row>
    <row r="64" spans="8:14" ht="15">
      <c r="H64" s="200"/>
      <c r="I64" s="200"/>
      <c r="J64" s="201"/>
    </row>
    <row r="65" spans="8:10" ht="15">
      <c r="H65" s="200"/>
      <c r="I65" s="200"/>
      <c r="J65" s="201"/>
    </row>
    <row r="66" spans="8:10" ht="15">
      <c r="H66" s="200"/>
      <c r="I66" s="200"/>
      <c r="J66" s="201"/>
    </row>
    <row r="67" spans="8:10" ht="14.5">
      <c r="H67" s="199"/>
      <c r="I67" s="199"/>
    </row>
    <row r="68" spans="8:10" ht="14.5">
      <c r="H68" s="199"/>
      <c r="I68" s="199"/>
    </row>
  </sheetData>
  <mergeCells count="8">
    <mergeCell ref="U8:X8"/>
    <mergeCell ref="Y8:AA8"/>
    <mergeCell ref="N19:R19"/>
    <mergeCell ref="V19:Z19"/>
    <mergeCell ref="B5:J5"/>
    <mergeCell ref="B6:J6"/>
    <mergeCell ref="M8:P8"/>
    <mergeCell ref="Q8:S8"/>
  </mergeCells>
  <hyperlinks>
    <hyperlink ref="L2" location="'1'!A1" display="SITUFIN Acumulado" xr:uid="{4F1A17E6-BF53-4FA8-9678-97FCB8BCD7CF}"/>
    <hyperlink ref="L3" location="'2'!A1" display="SITUFIN por mes" xr:uid="{9D0E8676-F6E4-4E0C-A671-D93F2DA44CEC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C701E-B52F-4B75-AE2E-A93785ACBA58}">
  <dimension ref="B2:O69"/>
  <sheetViews>
    <sheetView showGridLines="0" topLeftCell="A7" zoomScale="85" zoomScaleNormal="85" workbookViewId="0">
      <selection activeCell="L14" sqref="L14"/>
    </sheetView>
  </sheetViews>
  <sheetFormatPr baseColWidth="10" defaultColWidth="11.54296875" defaultRowHeight="14"/>
  <cols>
    <col min="1" max="1" width="1.81640625" style="92" customWidth="1"/>
    <col min="2" max="2" width="26.1796875" style="92" customWidth="1"/>
    <col min="3" max="5" width="13.453125" style="92" customWidth="1"/>
    <col min="6" max="6" width="23" style="92" customWidth="1"/>
    <col min="7" max="7" width="11.54296875" style="92" customWidth="1"/>
    <col min="8" max="8" width="13.26953125" style="92" customWidth="1"/>
    <col min="9" max="9" width="12.54296875" style="92" customWidth="1"/>
    <col min="10" max="10" width="3.453125" style="92" customWidth="1"/>
    <col min="11" max="11" width="2.7265625" style="92" customWidth="1"/>
    <col min="12" max="257" width="11.54296875" style="92"/>
    <col min="258" max="258" width="20.7265625" style="92" customWidth="1"/>
    <col min="259" max="259" width="11.54296875" style="92"/>
    <col min="260" max="261" width="12.26953125" style="92" customWidth="1"/>
    <col min="262" max="262" width="21.7265625" style="92" customWidth="1"/>
    <col min="263" max="513" width="11.54296875" style="92"/>
    <col min="514" max="514" width="20.7265625" style="92" customWidth="1"/>
    <col min="515" max="515" width="11.54296875" style="92"/>
    <col min="516" max="517" width="12.26953125" style="92" customWidth="1"/>
    <col min="518" max="518" width="21.7265625" style="92" customWidth="1"/>
    <col min="519" max="769" width="11.54296875" style="92"/>
    <col min="770" max="770" width="20.7265625" style="92" customWidth="1"/>
    <col min="771" max="771" width="11.54296875" style="92"/>
    <col min="772" max="773" width="12.26953125" style="92" customWidth="1"/>
    <col min="774" max="774" width="21.7265625" style="92" customWidth="1"/>
    <col min="775" max="1025" width="11.54296875" style="92"/>
    <col min="1026" max="1026" width="20.7265625" style="92" customWidth="1"/>
    <col min="1027" max="1027" width="11.54296875" style="92"/>
    <col min="1028" max="1029" width="12.26953125" style="92" customWidth="1"/>
    <col min="1030" max="1030" width="21.7265625" style="92" customWidth="1"/>
    <col min="1031" max="1281" width="11.54296875" style="92"/>
    <col min="1282" max="1282" width="20.7265625" style="92" customWidth="1"/>
    <col min="1283" max="1283" width="11.54296875" style="92"/>
    <col min="1284" max="1285" width="12.26953125" style="92" customWidth="1"/>
    <col min="1286" max="1286" width="21.7265625" style="92" customWidth="1"/>
    <col min="1287" max="1537" width="11.54296875" style="92"/>
    <col min="1538" max="1538" width="20.7265625" style="92" customWidth="1"/>
    <col min="1539" max="1539" width="11.54296875" style="92"/>
    <col min="1540" max="1541" width="12.26953125" style="92" customWidth="1"/>
    <col min="1542" max="1542" width="21.7265625" style="92" customWidth="1"/>
    <col min="1543" max="1793" width="11.54296875" style="92"/>
    <col min="1794" max="1794" width="20.7265625" style="92" customWidth="1"/>
    <col min="1795" max="1795" width="11.54296875" style="92"/>
    <col min="1796" max="1797" width="12.26953125" style="92" customWidth="1"/>
    <col min="1798" max="1798" width="21.7265625" style="92" customWidth="1"/>
    <col min="1799" max="2049" width="11.54296875" style="92"/>
    <col min="2050" max="2050" width="20.7265625" style="92" customWidth="1"/>
    <col min="2051" max="2051" width="11.54296875" style="92"/>
    <col min="2052" max="2053" width="12.26953125" style="92" customWidth="1"/>
    <col min="2054" max="2054" width="21.7265625" style="92" customWidth="1"/>
    <col min="2055" max="2305" width="11.54296875" style="92"/>
    <col min="2306" max="2306" width="20.7265625" style="92" customWidth="1"/>
    <col min="2307" max="2307" width="11.54296875" style="92"/>
    <col min="2308" max="2309" width="12.26953125" style="92" customWidth="1"/>
    <col min="2310" max="2310" width="21.7265625" style="92" customWidth="1"/>
    <col min="2311" max="2561" width="11.54296875" style="92"/>
    <col min="2562" max="2562" width="20.7265625" style="92" customWidth="1"/>
    <col min="2563" max="2563" width="11.54296875" style="92"/>
    <col min="2564" max="2565" width="12.26953125" style="92" customWidth="1"/>
    <col min="2566" max="2566" width="21.7265625" style="92" customWidth="1"/>
    <col min="2567" max="2817" width="11.54296875" style="92"/>
    <col min="2818" max="2818" width="20.7265625" style="92" customWidth="1"/>
    <col min="2819" max="2819" width="11.54296875" style="92"/>
    <col min="2820" max="2821" width="12.26953125" style="92" customWidth="1"/>
    <col min="2822" max="2822" width="21.7265625" style="92" customWidth="1"/>
    <col min="2823" max="3073" width="11.54296875" style="92"/>
    <col min="3074" max="3074" width="20.7265625" style="92" customWidth="1"/>
    <col min="3075" max="3075" width="11.54296875" style="92"/>
    <col min="3076" max="3077" width="12.26953125" style="92" customWidth="1"/>
    <col min="3078" max="3078" width="21.7265625" style="92" customWidth="1"/>
    <col min="3079" max="3329" width="11.54296875" style="92"/>
    <col min="3330" max="3330" width="20.7265625" style="92" customWidth="1"/>
    <col min="3331" max="3331" width="11.54296875" style="92"/>
    <col min="3332" max="3333" width="12.26953125" style="92" customWidth="1"/>
    <col min="3334" max="3334" width="21.7265625" style="92" customWidth="1"/>
    <col min="3335" max="3585" width="11.54296875" style="92"/>
    <col min="3586" max="3586" width="20.7265625" style="92" customWidth="1"/>
    <col min="3587" max="3587" width="11.54296875" style="92"/>
    <col min="3588" max="3589" width="12.26953125" style="92" customWidth="1"/>
    <col min="3590" max="3590" width="21.7265625" style="92" customWidth="1"/>
    <col min="3591" max="3841" width="11.54296875" style="92"/>
    <col min="3842" max="3842" width="20.7265625" style="92" customWidth="1"/>
    <col min="3843" max="3843" width="11.54296875" style="92"/>
    <col min="3844" max="3845" width="12.26953125" style="92" customWidth="1"/>
    <col min="3846" max="3846" width="21.7265625" style="92" customWidth="1"/>
    <col min="3847" max="4097" width="11.54296875" style="92"/>
    <col min="4098" max="4098" width="20.7265625" style="92" customWidth="1"/>
    <col min="4099" max="4099" width="11.54296875" style="92"/>
    <col min="4100" max="4101" width="12.26953125" style="92" customWidth="1"/>
    <col min="4102" max="4102" width="21.7265625" style="92" customWidth="1"/>
    <col min="4103" max="4353" width="11.54296875" style="92"/>
    <col min="4354" max="4354" width="20.7265625" style="92" customWidth="1"/>
    <col min="4355" max="4355" width="11.54296875" style="92"/>
    <col min="4356" max="4357" width="12.26953125" style="92" customWidth="1"/>
    <col min="4358" max="4358" width="21.7265625" style="92" customWidth="1"/>
    <col min="4359" max="4609" width="11.54296875" style="92"/>
    <col min="4610" max="4610" width="20.7265625" style="92" customWidth="1"/>
    <col min="4611" max="4611" width="11.54296875" style="92"/>
    <col min="4612" max="4613" width="12.26953125" style="92" customWidth="1"/>
    <col min="4614" max="4614" width="21.7265625" style="92" customWidth="1"/>
    <col min="4615" max="4865" width="11.54296875" style="92"/>
    <col min="4866" max="4866" width="20.7265625" style="92" customWidth="1"/>
    <col min="4867" max="4867" width="11.54296875" style="92"/>
    <col min="4868" max="4869" width="12.26953125" style="92" customWidth="1"/>
    <col min="4870" max="4870" width="21.7265625" style="92" customWidth="1"/>
    <col min="4871" max="5121" width="11.54296875" style="92"/>
    <col min="5122" max="5122" width="20.7265625" style="92" customWidth="1"/>
    <col min="5123" max="5123" width="11.54296875" style="92"/>
    <col min="5124" max="5125" width="12.26953125" style="92" customWidth="1"/>
    <col min="5126" max="5126" width="21.7265625" style="92" customWidth="1"/>
    <col min="5127" max="5377" width="11.54296875" style="92"/>
    <col min="5378" max="5378" width="20.7265625" style="92" customWidth="1"/>
    <col min="5379" max="5379" width="11.54296875" style="92"/>
    <col min="5380" max="5381" width="12.26953125" style="92" customWidth="1"/>
    <col min="5382" max="5382" width="21.7265625" style="92" customWidth="1"/>
    <col min="5383" max="5633" width="11.54296875" style="92"/>
    <col min="5634" max="5634" width="20.7265625" style="92" customWidth="1"/>
    <col min="5635" max="5635" width="11.54296875" style="92"/>
    <col min="5636" max="5637" width="12.26953125" style="92" customWidth="1"/>
    <col min="5638" max="5638" width="21.7265625" style="92" customWidth="1"/>
    <col min="5639" max="5889" width="11.54296875" style="92"/>
    <col min="5890" max="5890" width="20.7265625" style="92" customWidth="1"/>
    <col min="5891" max="5891" width="11.54296875" style="92"/>
    <col min="5892" max="5893" width="12.26953125" style="92" customWidth="1"/>
    <col min="5894" max="5894" width="21.7265625" style="92" customWidth="1"/>
    <col min="5895" max="6145" width="11.54296875" style="92"/>
    <col min="6146" max="6146" width="20.7265625" style="92" customWidth="1"/>
    <col min="6147" max="6147" width="11.54296875" style="92"/>
    <col min="6148" max="6149" width="12.26953125" style="92" customWidth="1"/>
    <col min="6150" max="6150" width="21.7265625" style="92" customWidth="1"/>
    <col min="6151" max="6401" width="11.54296875" style="92"/>
    <col min="6402" max="6402" width="20.7265625" style="92" customWidth="1"/>
    <col min="6403" max="6403" width="11.54296875" style="92"/>
    <col min="6404" max="6405" width="12.26953125" style="92" customWidth="1"/>
    <col min="6406" max="6406" width="21.7265625" style="92" customWidth="1"/>
    <col min="6407" max="6657" width="11.54296875" style="92"/>
    <col min="6658" max="6658" width="20.7265625" style="92" customWidth="1"/>
    <col min="6659" max="6659" width="11.54296875" style="92"/>
    <col min="6660" max="6661" width="12.26953125" style="92" customWidth="1"/>
    <col min="6662" max="6662" width="21.7265625" style="92" customWidth="1"/>
    <col min="6663" max="6913" width="11.54296875" style="92"/>
    <col min="6914" max="6914" width="20.7265625" style="92" customWidth="1"/>
    <col min="6915" max="6915" width="11.54296875" style="92"/>
    <col min="6916" max="6917" width="12.26953125" style="92" customWidth="1"/>
    <col min="6918" max="6918" width="21.7265625" style="92" customWidth="1"/>
    <col min="6919" max="7169" width="11.54296875" style="92"/>
    <col min="7170" max="7170" width="20.7265625" style="92" customWidth="1"/>
    <col min="7171" max="7171" width="11.54296875" style="92"/>
    <col min="7172" max="7173" width="12.26953125" style="92" customWidth="1"/>
    <col min="7174" max="7174" width="21.7265625" style="92" customWidth="1"/>
    <col min="7175" max="7425" width="11.54296875" style="92"/>
    <col min="7426" max="7426" width="20.7265625" style="92" customWidth="1"/>
    <col min="7427" max="7427" width="11.54296875" style="92"/>
    <col min="7428" max="7429" width="12.26953125" style="92" customWidth="1"/>
    <col min="7430" max="7430" width="21.7265625" style="92" customWidth="1"/>
    <col min="7431" max="7681" width="11.54296875" style="92"/>
    <col min="7682" max="7682" width="20.7265625" style="92" customWidth="1"/>
    <col min="7683" max="7683" width="11.54296875" style="92"/>
    <col min="7684" max="7685" width="12.26953125" style="92" customWidth="1"/>
    <col min="7686" max="7686" width="21.7265625" style="92" customWidth="1"/>
    <col min="7687" max="7937" width="11.54296875" style="92"/>
    <col min="7938" max="7938" width="20.7265625" style="92" customWidth="1"/>
    <col min="7939" max="7939" width="11.54296875" style="92"/>
    <col min="7940" max="7941" width="12.26953125" style="92" customWidth="1"/>
    <col min="7942" max="7942" width="21.7265625" style="92" customWidth="1"/>
    <col min="7943" max="8193" width="11.54296875" style="92"/>
    <col min="8194" max="8194" width="20.7265625" style="92" customWidth="1"/>
    <col min="8195" max="8195" width="11.54296875" style="92"/>
    <col min="8196" max="8197" width="12.26953125" style="92" customWidth="1"/>
    <col min="8198" max="8198" width="21.7265625" style="92" customWidth="1"/>
    <col min="8199" max="8449" width="11.54296875" style="92"/>
    <col min="8450" max="8450" width="20.7265625" style="92" customWidth="1"/>
    <col min="8451" max="8451" width="11.54296875" style="92"/>
    <col min="8452" max="8453" width="12.26953125" style="92" customWidth="1"/>
    <col min="8454" max="8454" width="21.7265625" style="92" customWidth="1"/>
    <col min="8455" max="8705" width="11.54296875" style="92"/>
    <col min="8706" max="8706" width="20.7265625" style="92" customWidth="1"/>
    <col min="8707" max="8707" width="11.54296875" style="92"/>
    <col min="8708" max="8709" width="12.26953125" style="92" customWidth="1"/>
    <col min="8710" max="8710" width="21.7265625" style="92" customWidth="1"/>
    <col min="8711" max="8961" width="11.54296875" style="92"/>
    <col min="8962" max="8962" width="20.7265625" style="92" customWidth="1"/>
    <col min="8963" max="8963" width="11.54296875" style="92"/>
    <col min="8964" max="8965" width="12.26953125" style="92" customWidth="1"/>
    <col min="8966" max="8966" width="21.7265625" style="92" customWidth="1"/>
    <col min="8967" max="9217" width="11.54296875" style="92"/>
    <col min="9218" max="9218" width="20.7265625" style="92" customWidth="1"/>
    <col min="9219" max="9219" width="11.54296875" style="92"/>
    <col min="9220" max="9221" width="12.26953125" style="92" customWidth="1"/>
    <col min="9222" max="9222" width="21.7265625" style="92" customWidth="1"/>
    <col min="9223" max="9473" width="11.54296875" style="92"/>
    <col min="9474" max="9474" width="20.7265625" style="92" customWidth="1"/>
    <col min="9475" max="9475" width="11.54296875" style="92"/>
    <col min="9476" max="9477" width="12.26953125" style="92" customWidth="1"/>
    <col min="9478" max="9478" width="21.7265625" style="92" customWidth="1"/>
    <col min="9479" max="9729" width="11.54296875" style="92"/>
    <col min="9730" max="9730" width="20.7265625" style="92" customWidth="1"/>
    <col min="9731" max="9731" width="11.54296875" style="92"/>
    <col min="9732" max="9733" width="12.26953125" style="92" customWidth="1"/>
    <col min="9734" max="9734" width="21.7265625" style="92" customWidth="1"/>
    <col min="9735" max="9985" width="11.54296875" style="92"/>
    <col min="9986" max="9986" width="20.7265625" style="92" customWidth="1"/>
    <col min="9987" max="9987" width="11.54296875" style="92"/>
    <col min="9988" max="9989" width="12.26953125" style="92" customWidth="1"/>
    <col min="9990" max="9990" width="21.7265625" style="92" customWidth="1"/>
    <col min="9991" max="10241" width="11.54296875" style="92"/>
    <col min="10242" max="10242" width="20.7265625" style="92" customWidth="1"/>
    <col min="10243" max="10243" width="11.54296875" style="92"/>
    <col min="10244" max="10245" width="12.26953125" style="92" customWidth="1"/>
    <col min="10246" max="10246" width="21.7265625" style="92" customWidth="1"/>
    <col min="10247" max="10497" width="11.54296875" style="92"/>
    <col min="10498" max="10498" width="20.7265625" style="92" customWidth="1"/>
    <col min="10499" max="10499" width="11.54296875" style="92"/>
    <col min="10500" max="10501" width="12.26953125" style="92" customWidth="1"/>
    <col min="10502" max="10502" width="21.7265625" style="92" customWidth="1"/>
    <col min="10503" max="10753" width="11.54296875" style="92"/>
    <col min="10754" max="10754" width="20.7265625" style="92" customWidth="1"/>
    <col min="10755" max="10755" width="11.54296875" style="92"/>
    <col min="10756" max="10757" width="12.26953125" style="92" customWidth="1"/>
    <col min="10758" max="10758" width="21.7265625" style="92" customWidth="1"/>
    <col min="10759" max="11009" width="11.54296875" style="92"/>
    <col min="11010" max="11010" width="20.7265625" style="92" customWidth="1"/>
    <col min="11011" max="11011" width="11.54296875" style="92"/>
    <col min="11012" max="11013" width="12.26953125" style="92" customWidth="1"/>
    <col min="11014" max="11014" width="21.7265625" style="92" customWidth="1"/>
    <col min="11015" max="11265" width="11.54296875" style="92"/>
    <col min="11266" max="11266" width="20.7265625" style="92" customWidth="1"/>
    <col min="11267" max="11267" width="11.54296875" style="92"/>
    <col min="11268" max="11269" width="12.26953125" style="92" customWidth="1"/>
    <col min="11270" max="11270" width="21.7265625" style="92" customWidth="1"/>
    <col min="11271" max="11521" width="11.54296875" style="92"/>
    <col min="11522" max="11522" width="20.7265625" style="92" customWidth="1"/>
    <col min="11523" max="11523" width="11.54296875" style="92"/>
    <col min="11524" max="11525" width="12.26953125" style="92" customWidth="1"/>
    <col min="11526" max="11526" width="21.7265625" style="92" customWidth="1"/>
    <col min="11527" max="11777" width="11.54296875" style="92"/>
    <col min="11778" max="11778" width="20.7265625" style="92" customWidth="1"/>
    <col min="11779" max="11779" width="11.54296875" style="92"/>
    <col min="11780" max="11781" width="12.26953125" style="92" customWidth="1"/>
    <col min="11782" max="11782" width="21.7265625" style="92" customWidth="1"/>
    <col min="11783" max="12033" width="11.54296875" style="92"/>
    <col min="12034" max="12034" width="20.7265625" style="92" customWidth="1"/>
    <col min="12035" max="12035" width="11.54296875" style="92"/>
    <col min="12036" max="12037" width="12.26953125" style="92" customWidth="1"/>
    <col min="12038" max="12038" width="21.7265625" style="92" customWidth="1"/>
    <col min="12039" max="12289" width="11.54296875" style="92"/>
    <col min="12290" max="12290" width="20.7265625" style="92" customWidth="1"/>
    <col min="12291" max="12291" width="11.54296875" style="92"/>
    <col min="12292" max="12293" width="12.26953125" style="92" customWidth="1"/>
    <col min="12294" max="12294" width="21.7265625" style="92" customWidth="1"/>
    <col min="12295" max="12545" width="11.54296875" style="92"/>
    <col min="12546" max="12546" width="20.7265625" style="92" customWidth="1"/>
    <col min="12547" max="12547" width="11.54296875" style="92"/>
    <col min="12548" max="12549" width="12.26953125" style="92" customWidth="1"/>
    <col min="12550" max="12550" width="21.7265625" style="92" customWidth="1"/>
    <col min="12551" max="12801" width="11.54296875" style="92"/>
    <col min="12802" max="12802" width="20.7265625" style="92" customWidth="1"/>
    <col min="12803" max="12803" width="11.54296875" style="92"/>
    <col min="12804" max="12805" width="12.26953125" style="92" customWidth="1"/>
    <col min="12806" max="12806" width="21.7265625" style="92" customWidth="1"/>
    <col min="12807" max="13057" width="11.54296875" style="92"/>
    <col min="13058" max="13058" width="20.7265625" style="92" customWidth="1"/>
    <col min="13059" max="13059" width="11.54296875" style="92"/>
    <col min="13060" max="13061" width="12.26953125" style="92" customWidth="1"/>
    <col min="13062" max="13062" width="21.7265625" style="92" customWidth="1"/>
    <col min="13063" max="13313" width="11.54296875" style="92"/>
    <col min="13314" max="13314" width="20.7265625" style="92" customWidth="1"/>
    <col min="13315" max="13315" width="11.54296875" style="92"/>
    <col min="13316" max="13317" width="12.26953125" style="92" customWidth="1"/>
    <col min="13318" max="13318" width="21.7265625" style="92" customWidth="1"/>
    <col min="13319" max="13569" width="11.54296875" style="92"/>
    <col min="13570" max="13570" width="20.7265625" style="92" customWidth="1"/>
    <col min="13571" max="13571" width="11.54296875" style="92"/>
    <col min="13572" max="13573" width="12.26953125" style="92" customWidth="1"/>
    <col min="13574" max="13574" width="21.7265625" style="92" customWidth="1"/>
    <col min="13575" max="13825" width="11.54296875" style="92"/>
    <col min="13826" max="13826" width="20.7265625" style="92" customWidth="1"/>
    <col min="13827" max="13827" width="11.54296875" style="92"/>
    <col min="13828" max="13829" width="12.26953125" style="92" customWidth="1"/>
    <col min="13830" max="13830" width="21.7265625" style="92" customWidth="1"/>
    <col min="13831" max="14081" width="11.54296875" style="92"/>
    <col min="14082" max="14082" width="20.7265625" style="92" customWidth="1"/>
    <col min="14083" max="14083" width="11.54296875" style="92"/>
    <col min="14084" max="14085" width="12.26953125" style="92" customWidth="1"/>
    <col min="14086" max="14086" width="21.7265625" style="92" customWidth="1"/>
    <col min="14087" max="14337" width="11.54296875" style="92"/>
    <col min="14338" max="14338" width="20.7265625" style="92" customWidth="1"/>
    <col min="14339" max="14339" width="11.54296875" style="92"/>
    <col min="14340" max="14341" width="12.26953125" style="92" customWidth="1"/>
    <col min="14342" max="14342" width="21.7265625" style="92" customWidth="1"/>
    <col min="14343" max="14593" width="11.54296875" style="92"/>
    <col min="14594" max="14594" width="20.7265625" style="92" customWidth="1"/>
    <col min="14595" max="14595" width="11.54296875" style="92"/>
    <col min="14596" max="14597" width="12.26953125" style="92" customWidth="1"/>
    <col min="14598" max="14598" width="21.7265625" style="92" customWidth="1"/>
    <col min="14599" max="14849" width="11.54296875" style="92"/>
    <col min="14850" max="14850" width="20.7265625" style="92" customWidth="1"/>
    <col min="14851" max="14851" width="11.54296875" style="92"/>
    <col min="14852" max="14853" width="12.26953125" style="92" customWidth="1"/>
    <col min="14854" max="14854" width="21.7265625" style="92" customWidth="1"/>
    <col min="14855" max="15105" width="11.54296875" style="92"/>
    <col min="15106" max="15106" width="20.7265625" style="92" customWidth="1"/>
    <col min="15107" max="15107" width="11.54296875" style="92"/>
    <col min="15108" max="15109" width="12.26953125" style="92" customWidth="1"/>
    <col min="15110" max="15110" width="21.7265625" style="92" customWidth="1"/>
    <col min="15111" max="15361" width="11.54296875" style="92"/>
    <col min="15362" max="15362" width="20.7265625" style="92" customWidth="1"/>
    <col min="15363" max="15363" width="11.54296875" style="92"/>
    <col min="15364" max="15365" width="12.26953125" style="92" customWidth="1"/>
    <col min="15366" max="15366" width="21.7265625" style="92" customWidth="1"/>
    <col min="15367" max="15617" width="11.54296875" style="92"/>
    <col min="15618" max="15618" width="20.7265625" style="92" customWidth="1"/>
    <col min="15619" max="15619" width="11.54296875" style="92"/>
    <col min="15620" max="15621" width="12.26953125" style="92" customWidth="1"/>
    <col min="15622" max="15622" width="21.7265625" style="92" customWidth="1"/>
    <col min="15623" max="15873" width="11.54296875" style="92"/>
    <col min="15874" max="15874" width="20.7265625" style="92" customWidth="1"/>
    <col min="15875" max="15875" width="11.54296875" style="92"/>
    <col min="15876" max="15877" width="12.26953125" style="92" customWidth="1"/>
    <col min="15878" max="15878" width="21.7265625" style="92" customWidth="1"/>
    <col min="15879" max="16129" width="11.54296875" style="92"/>
    <col min="16130" max="16130" width="20.7265625" style="92" customWidth="1"/>
    <col min="16131" max="16131" width="11.54296875" style="92"/>
    <col min="16132" max="16133" width="12.26953125" style="92" customWidth="1"/>
    <col min="16134" max="16134" width="21.7265625" style="92" customWidth="1"/>
    <col min="16135" max="16384" width="11.54296875" style="92"/>
  </cols>
  <sheetData>
    <row r="2" spans="2:13" ht="21" customHeight="1">
      <c r="L2" s="211" t="s">
        <v>270</v>
      </c>
    </row>
    <row r="3" spans="2:13" ht="21" customHeight="1" thickBot="1">
      <c r="B3" s="276"/>
      <c r="C3" s="276"/>
      <c r="D3" s="276"/>
      <c r="E3" s="276"/>
      <c r="F3" s="276"/>
      <c r="G3" s="276"/>
      <c r="H3" s="276"/>
      <c r="I3" s="276"/>
      <c r="J3" s="276"/>
      <c r="L3" s="212" t="s">
        <v>271</v>
      </c>
    </row>
    <row r="4" spans="2:13" ht="14.25" customHeight="1"/>
    <row r="5" spans="2:13">
      <c r="B5" s="306" t="s">
        <v>289</v>
      </c>
      <c r="C5" s="306"/>
      <c r="D5" s="306"/>
      <c r="E5" s="306"/>
      <c r="F5" s="306"/>
      <c r="G5" s="306"/>
      <c r="H5" s="306"/>
      <c r="I5" s="306"/>
      <c r="J5" s="306"/>
    </row>
    <row r="6" spans="2:13">
      <c r="B6" s="307" t="str">
        <f>Aux!$V$5</f>
        <v>Abril 2026</v>
      </c>
      <c r="C6" s="307"/>
      <c r="D6" s="307"/>
      <c r="E6" s="307"/>
      <c r="F6" s="307"/>
      <c r="G6" s="307"/>
      <c r="H6" s="307"/>
      <c r="I6" s="307"/>
      <c r="J6" s="307"/>
    </row>
    <row r="7" spans="2:13" ht="23.25" customHeight="1">
      <c r="M7" s="92" t="s">
        <v>335</v>
      </c>
    </row>
    <row r="8" spans="2:13">
      <c r="L8" s="198"/>
    </row>
    <row r="9" spans="2:13" ht="14.5" thickBot="1">
      <c r="D9" s="280" t="str">
        <f>Aux!W5</f>
        <v>ene-abr 2026</v>
      </c>
      <c r="E9" s="280" t="s">
        <v>343</v>
      </c>
      <c r="F9" s="93"/>
      <c r="G9" s="275" t="str">
        <f>Aux!W6</f>
        <v>ene-abr 2025</v>
      </c>
      <c r="H9" s="275" t="str">
        <f>Aux!W5</f>
        <v>ene-abr 2026</v>
      </c>
      <c r="I9" s="94" t="s">
        <v>220</v>
      </c>
    </row>
    <row r="10" spans="2:13" ht="15.75" customHeight="1" thickBot="1">
      <c r="B10" s="326"/>
      <c r="C10" s="321" t="s">
        <v>344</v>
      </c>
      <c r="D10" s="323">
        <f>'CA Informe'!T9</f>
        <v>-206.80508753920753</v>
      </c>
      <c r="E10" s="323">
        <f>'CA Informe'!T11</f>
        <v>-493.07621332382513</v>
      </c>
      <c r="F10" s="95" t="s">
        <v>180</v>
      </c>
      <c r="G10" s="96">
        <f>'CA Informe'!U13</f>
        <v>17205.533762878</v>
      </c>
      <c r="H10" s="96">
        <f>'CA Informe'!T13</f>
        <v>17532.507361029002</v>
      </c>
      <c r="I10" s="97">
        <f>+H10/G10-1</f>
        <v>1.9003978758070694E-2</v>
      </c>
    </row>
    <row r="11" spans="2:13">
      <c r="B11" s="326"/>
      <c r="C11" s="321"/>
      <c r="D11" s="323"/>
      <c r="E11" s="323"/>
      <c r="F11" s="98" t="str">
        <f>+'1'!A13</f>
        <v xml:space="preserve">Ingresos Tributarios </v>
      </c>
      <c r="G11" s="99">
        <f>'CA Informe'!U14</f>
        <v>13279.097548541</v>
      </c>
      <c r="H11" s="99">
        <f>'CA Informe'!T14</f>
        <v>13979.138291465002</v>
      </c>
      <c r="I11" s="100">
        <f>+H11/G11-1</f>
        <v>5.271749381801305E-2</v>
      </c>
    </row>
    <row r="12" spans="2:13">
      <c r="B12" s="326"/>
      <c r="C12" s="321"/>
      <c r="D12" s="323"/>
      <c r="E12" s="323"/>
      <c r="F12" s="98" t="str">
        <f>+'1'!A15</f>
        <v>Contribuciones sociales</v>
      </c>
      <c r="G12" s="99">
        <f>'CA Informe'!U17</f>
        <v>1119.6314853509998</v>
      </c>
      <c r="H12" s="99">
        <f>'CA Informe'!T17</f>
        <v>1251.8467068509999</v>
      </c>
      <c r="I12" s="100">
        <f>+H12/G12-1</f>
        <v>0.11808815956845953</v>
      </c>
    </row>
    <row r="13" spans="2:13" ht="15" customHeight="1">
      <c r="B13" s="327"/>
      <c r="C13" s="322" t="s">
        <v>337</v>
      </c>
      <c r="D13" s="324">
        <f>'CA Informe'!T10*100</f>
        <v>-0.34274220436443575</v>
      </c>
      <c r="E13" s="325">
        <f>'CA Informe'!T12*100</f>
        <v>-0.78606578715152597</v>
      </c>
      <c r="F13" s="101" t="str">
        <f>+'1'!A17</f>
        <v>Donaciones</v>
      </c>
      <c r="G13" s="102">
        <f>'CA Informe'!U18</f>
        <v>519.76563248900004</v>
      </c>
      <c r="H13" s="102">
        <f>'CA Informe'!T18</f>
        <v>478.50415214200001</v>
      </c>
      <c r="I13" s="103">
        <f>+H13/G13-1</f>
        <v>-7.9384779923619253E-2</v>
      </c>
    </row>
    <row r="14" spans="2:13">
      <c r="B14" s="327"/>
      <c r="C14" s="322"/>
      <c r="D14" s="324"/>
      <c r="E14" s="325"/>
      <c r="F14" s="104" t="str">
        <f>+'1'!A27</f>
        <v>Otros ingresos</v>
      </c>
      <c r="G14" s="105">
        <f>'CA Informe'!U19</f>
        <v>2287.0390964970002</v>
      </c>
      <c r="H14" s="247">
        <f>'CA Informe'!T19</f>
        <v>1823.0182105710001</v>
      </c>
      <c r="I14" s="106">
        <f>+H14/G14-1</f>
        <v>-0.20289154069850801</v>
      </c>
    </row>
    <row r="15" spans="2:13">
      <c r="B15" s="327"/>
      <c r="C15" s="322"/>
      <c r="D15" s="324"/>
      <c r="E15" s="325"/>
      <c r="F15" s="107" t="s">
        <v>221</v>
      </c>
    </row>
    <row r="16" spans="2:13" ht="14.25" customHeight="1">
      <c r="B16" s="326"/>
      <c r="C16" s="321" t="s">
        <v>344</v>
      </c>
      <c r="D16" s="323"/>
      <c r="E16" s="323"/>
    </row>
    <row r="17" spans="2:14" ht="14.25" customHeight="1">
      <c r="B17" s="326"/>
      <c r="C17" s="321"/>
      <c r="D17" s="323"/>
      <c r="E17" s="323"/>
    </row>
    <row r="18" spans="2:14" ht="14.25" customHeight="1">
      <c r="B18" s="326"/>
      <c r="C18" s="321"/>
      <c r="D18" s="323"/>
      <c r="E18" s="323"/>
    </row>
    <row r="19" spans="2:14" ht="14.25" customHeight="1">
      <c r="B19" s="327"/>
      <c r="C19" s="322" t="s">
        <v>337</v>
      </c>
      <c r="D19" s="325"/>
      <c r="E19" s="325"/>
    </row>
    <row r="20" spans="2:14" ht="14.25" customHeight="1">
      <c r="B20" s="327"/>
      <c r="C20" s="322"/>
      <c r="D20" s="325"/>
      <c r="E20" s="325"/>
    </row>
    <row r="21" spans="2:14" ht="14.25" customHeight="1">
      <c r="B21" s="327"/>
      <c r="C21" s="322"/>
      <c r="D21" s="325"/>
      <c r="E21" s="325"/>
    </row>
    <row r="22" spans="2:14" ht="14.25" customHeight="1">
      <c r="B22" s="326"/>
      <c r="C22" s="321" t="s">
        <v>344</v>
      </c>
      <c r="D22" s="323">
        <f>'CA Informe'!T4</f>
        <v>-485.33180490768598</v>
      </c>
      <c r="E22" s="323">
        <f>'CA Informe'!T6</f>
        <v>-1276.9116051972142</v>
      </c>
    </row>
    <row r="23" spans="2:14" ht="14.25" customHeight="1">
      <c r="B23" s="326"/>
      <c r="C23" s="321"/>
      <c r="D23" s="323"/>
      <c r="E23" s="323"/>
    </row>
    <row r="24" spans="2:14" ht="14.25" customHeight="1">
      <c r="B24" s="326"/>
      <c r="C24" s="321"/>
      <c r="D24" s="323"/>
      <c r="E24" s="323"/>
    </row>
    <row r="25" spans="2:14" ht="14.25" customHeight="1">
      <c r="B25" s="328"/>
      <c r="C25" s="322" t="s">
        <v>337</v>
      </c>
      <c r="D25" s="325">
        <f>'CA Informe'!T5*100</f>
        <v>-0.79250189009392891</v>
      </c>
      <c r="E25" s="325">
        <f>'CA Informe'!T7*100</f>
        <v>-2.1558045857170662</v>
      </c>
    </row>
    <row r="26" spans="2:14" ht="14.25" customHeight="1">
      <c r="B26" s="328"/>
      <c r="C26" s="322"/>
      <c r="D26" s="325"/>
      <c r="E26" s="325"/>
    </row>
    <row r="27" spans="2:14" ht="14.25" customHeight="1">
      <c r="B27" s="328"/>
      <c r="C27" s="322"/>
      <c r="D27" s="325"/>
      <c r="E27" s="325"/>
    </row>
    <row r="31" spans="2:14" ht="14.5" thickBot="1">
      <c r="C31" s="275" t="str">
        <f>Aux!W6</f>
        <v>ene-abr 2025</v>
      </c>
      <c r="D31" s="275" t="str">
        <f>Aux!W5</f>
        <v>ene-abr 2026</v>
      </c>
      <c r="E31" s="108" t="s">
        <v>220</v>
      </c>
    </row>
    <row r="32" spans="2:14" ht="14.5" thickBot="1">
      <c r="B32" s="109" t="s">
        <v>222</v>
      </c>
      <c r="C32" s="109">
        <f>'CA Informe'!U20</f>
        <v>17097.166926234</v>
      </c>
      <c r="D32" s="109">
        <f>'CA Informe'!T20</f>
        <v>18907.536982092002</v>
      </c>
      <c r="E32" s="110">
        <f>+D32/C32-1</f>
        <v>0.10588713695484597</v>
      </c>
      <c r="N32" s="189"/>
    </row>
    <row r="33" spans="2:15">
      <c r="B33" s="112" t="str">
        <f>+'1'!A37</f>
        <v>Remuneración a los empleados</v>
      </c>
      <c r="C33" s="113">
        <f>'CA Informe'!U21</f>
        <v>7127.8432016309998</v>
      </c>
      <c r="D33" s="113">
        <f>'CA Informe'!T21</f>
        <v>7754.4715926200006</v>
      </c>
      <c r="E33" s="114">
        <f t="shared" ref="E33:E38" si="0">+D33/C33-1</f>
        <v>8.7912763126665627E-2</v>
      </c>
      <c r="F33" s="111"/>
    </row>
    <row r="34" spans="2:15">
      <c r="B34" s="102" t="str">
        <f>+'1'!A38</f>
        <v>Uso de bienes y servicios</v>
      </c>
      <c r="C34" s="274">
        <f>'CA Informe'!U22</f>
        <v>1998.3193255489998</v>
      </c>
      <c r="D34" s="102">
        <f>'CA Informe'!T22</f>
        <v>2369.2592850400006</v>
      </c>
      <c r="E34" s="103">
        <f t="shared" si="0"/>
        <v>0.18562596815656174</v>
      </c>
      <c r="F34" s="103"/>
    </row>
    <row r="35" spans="2:15">
      <c r="B35" s="102" t="str">
        <f>+'1'!A43</f>
        <v>Intereses</v>
      </c>
      <c r="C35" s="102">
        <f>'CA Informe'!U23</f>
        <v>2317.1339911170003</v>
      </c>
      <c r="D35" s="102">
        <f>'CA Informe'!T23</f>
        <v>2279.0505458480002</v>
      </c>
      <c r="E35" s="103">
        <f t="shared" si="0"/>
        <v>-1.6435581807093369E-2</v>
      </c>
      <c r="F35" s="103"/>
      <c r="L35" s="189"/>
      <c r="M35" s="189"/>
    </row>
    <row r="36" spans="2:15" ht="19.149999999999999" customHeight="1">
      <c r="B36" s="102" t="str">
        <f>+'1'!A47</f>
        <v>Donaciones</v>
      </c>
      <c r="C36" s="102">
        <f>'CA Informe'!U24</f>
        <v>1844.0390065999998</v>
      </c>
      <c r="D36" s="102">
        <f>'CA Informe'!T24</f>
        <v>2085.4653721069999</v>
      </c>
      <c r="E36" s="103">
        <f t="shared" si="0"/>
        <v>0.13092259146520813</v>
      </c>
      <c r="F36" s="103"/>
      <c r="M36" s="189"/>
    </row>
    <row r="37" spans="2:15">
      <c r="B37" s="102" t="str">
        <f>+'1'!A57</f>
        <v>Prestaciones sociales</v>
      </c>
      <c r="C37" s="102">
        <f>'CA Informe'!U25</f>
        <v>3355.5823372979994</v>
      </c>
      <c r="D37" s="102">
        <f>'CA Informe'!T25</f>
        <v>3892.6891346720004</v>
      </c>
      <c r="E37" s="103">
        <f t="shared" si="0"/>
        <v>0.16006366209642553</v>
      </c>
      <c r="F37" s="103"/>
      <c r="L37" s="189"/>
      <c r="M37" s="189"/>
      <c r="N37" s="189"/>
    </row>
    <row r="38" spans="2:15">
      <c r="B38" s="115" t="str">
        <f>+'1'!A61</f>
        <v>Otros gastos</v>
      </c>
      <c r="C38" s="115">
        <f>'CA Informe'!U26</f>
        <v>454.24906403900002</v>
      </c>
      <c r="D38" s="115">
        <f>'CA Informe'!T26</f>
        <v>526.601051805</v>
      </c>
      <c r="E38" s="116">
        <f t="shared" si="0"/>
        <v>0.15927823190800927</v>
      </c>
      <c r="F38" s="103"/>
      <c r="M38" s="189"/>
      <c r="N38" s="189"/>
    </row>
    <row r="39" spans="2:15">
      <c r="B39" s="117" t="s">
        <v>223</v>
      </c>
      <c r="F39" s="103"/>
      <c r="M39" s="189"/>
      <c r="N39" s="189"/>
    </row>
    <row r="40" spans="2:15" ht="15">
      <c r="F40" s="93"/>
      <c r="H40" s="202"/>
      <c r="I40" s="203"/>
      <c r="M40" s="189"/>
      <c r="N40" s="189"/>
    </row>
    <row r="41" spans="2:15" ht="15">
      <c r="H41" s="202"/>
      <c r="I41" s="203"/>
      <c r="M41" s="189"/>
      <c r="N41" s="189"/>
      <c r="O41" s="189"/>
    </row>
    <row r="42" spans="2:15" ht="15">
      <c r="H42" s="202"/>
      <c r="I42" s="203"/>
      <c r="L42" s="189"/>
      <c r="M42" s="189"/>
      <c r="N42" s="189"/>
    </row>
    <row r="43" spans="2:15" ht="15">
      <c r="H43" s="204"/>
      <c r="I43" s="203"/>
      <c r="M43" s="189"/>
      <c r="N43" s="189"/>
    </row>
    <row r="44" spans="2:15" ht="15">
      <c r="H44" s="202"/>
      <c r="I44" s="203"/>
      <c r="M44" s="189"/>
      <c r="N44" s="189"/>
    </row>
    <row r="45" spans="2:15">
      <c r="M45" s="189"/>
      <c r="N45" s="189"/>
    </row>
    <row r="46" spans="2:15">
      <c r="M46" s="189"/>
      <c r="N46" s="189"/>
    </row>
    <row r="48" spans="2:15">
      <c r="M48" s="189"/>
    </row>
    <row r="49" spans="8:14">
      <c r="M49" s="189"/>
      <c r="N49" s="189"/>
    </row>
    <row r="54" spans="8:14">
      <c r="J54" s="201"/>
    </row>
    <row r="55" spans="8:14">
      <c r="J55" s="201"/>
    </row>
    <row r="56" spans="8:14">
      <c r="J56" s="201"/>
    </row>
    <row r="57" spans="8:14">
      <c r="J57" s="201"/>
    </row>
    <row r="58" spans="8:14">
      <c r="J58" s="201"/>
    </row>
    <row r="59" spans="8:14" ht="15">
      <c r="H59" s="200"/>
      <c r="I59" s="200"/>
      <c r="J59" s="201"/>
    </row>
    <row r="60" spans="8:14" ht="15">
      <c r="H60" s="200"/>
      <c r="I60" s="200"/>
      <c r="J60" s="201"/>
    </row>
    <row r="61" spans="8:14" ht="15">
      <c r="H61" s="200"/>
      <c r="I61" s="200"/>
      <c r="J61" s="201"/>
    </row>
    <row r="62" spans="8:14" ht="15">
      <c r="H62" s="200"/>
      <c r="I62" s="200"/>
      <c r="J62" s="201"/>
    </row>
    <row r="63" spans="8:14" ht="15">
      <c r="H63" s="200"/>
      <c r="I63" s="200"/>
      <c r="J63" s="201"/>
    </row>
    <row r="64" spans="8:14" ht="15">
      <c r="H64" s="200"/>
      <c r="I64" s="200"/>
      <c r="J64" s="201"/>
    </row>
    <row r="65" spans="8:10" ht="15">
      <c r="H65" s="200"/>
      <c r="I65" s="200"/>
      <c r="J65" s="201"/>
    </row>
    <row r="66" spans="8:10" ht="15">
      <c r="H66" s="200"/>
      <c r="I66" s="200"/>
      <c r="J66" s="201"/>
    </row>
    <row r="67" spans="8:10" ht="15">
      <c r="H67" s="200"/>
      <c r="I67" s="200"/>
      <c r="J67" s="201"/>
    </row>
    <row r="68" spans="8:10" ht="14.5">
      <c r="H68" s="199"/>
      <c r="I68" s="199"/>
    </row>
    <row r="69" spans="8:10" ht="14.5">
      <c r="H69" s="199"/>
      <c r="I69" s="199"/>
    </row>
  </sheetData>
  <mergeCells count="26">
    <mergeCell ref="B22:B24"/>
    <mergeCell ref="B25:B27"/>
    <mergeCell ref="D16:D18"/>
    <mergeCell ref="E16:E18"/>
    <mergeCell ref="D19:D21"/>
    <mergeCell ref="E19:E21"/>
    <mergeCell ref="D22:D24"/>
    <mergeCell ref="E22:E24"/>
    <mergeCell ref="C16:C18"/>
    <mergeCell ref="C19:C21"/>
    <mergeCell ref="C22:C24"/>
    <mergeCell ref="C25:C27"/>
    <mergeCell ref="D25:D27"/>
    <mergeCell ref="E25:E27"/>
    <mergeCell ref="B16:B18"/>
    <mergeCell ref="B19:B21"/>
    <mergeCell ref="B5:J5"/>
    <mergeCell ref="B6:J6"/>
    <mergeCell ref="C10:C12"/>
    <mergeCell ref="C13:C15"/>
    <mergeCell ref="D10:D12"/>
    <mergeCell ref="E10:E12"/>
    <mergeCell ref="D13:D15"/>
    <mergeCell ref="E13:E15"/>
    <mergeCell ref="B10:B12"/>
    <mergeCell ref="B13:B15"/>
  </mergeCells>
  <hyperlinks>
    <hyperlink ref="L2" location="'1'!A1" display="SITUFIN Acumulado" xr:uid="{78529BFE-01B8-4F24-9B20-1E6A583CD4B8}"/>
    <hyperlink ref="L3" location="'2'!A1" display="SITUFIN por mes" xr:uid="{FC33B73F-6EDE-4E50-8439-646BB08E4F4B}"/>
  </hyperlinks>
  <pageMargins left="0.7" right="0.7" top="0.75" bottom="0.75" header="0.3" footer="0.3"/>
  <pageSetup orientation="portrait" verticalDpi="0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9DE93DF6-EED4-443F-BEFB-DF5CA26D3E86}">
  <ds:schemaRefs/>
</ds:datastoreItem>
</file>

<file path=customXml/itemProps2.xml><?xml version="1.0" encoding="utf-8"?>
<ds:datastoreItem xmlns:ds="http://schemas.openxmlformats.org/officeDocument/2006/customXml" ds:itemID="{3E711774-95B6-4A82-984E-8287B4BFC2D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6</vt:i4>
      </vt:variant>
    </vt:vector>
  </HeadingPairs>
  <TitlesOfParts>
    <vt:vector size="15" baseType="lpstr">
      <vt:lpstr>Informe</vt:lpstr>
      <vt:lpstr>1</vt:lpstr>
      <vt:lpstr>2</vt:lpstr>
      <vt:lpstr>CA Informe</vt:lpstr>
      <vt:lpstr>Base</vt:lpstr>
      <vt:lpstr>Situfin serie mensual</vt:lpstr>
      <vt:lpstr>Aux</vt:lpstr>
      <vt:lpstr>Informe (2)</vt:lpstr>
      <vt:lpstr>Informe (3)</vt:lpstr>
      <vt:lpstr>'1'!Área_de_impresión</vt:lpstr>
      <vt:lpstr>Meses</vt:lpstr>
      <vt:lpstr>PIBNOMG</vt:lpstr>
      <vt:lpstr>serie_situfin</vt:lpstr>
      <vt:lpstr>TC_mes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DGPMF</dc:creator>
  <cp:lastModifiedBy>Mario Vera</cp:lastModifiedBy>
  <dcterms:created xsi:type="dcterms:W3CDTF">2020-10-13T14:35:46Z</dcterms:created>
  <dcterms:modified xsi:type="dcterms:W3CDTF">2026-05-19T13:03:19Z</dcterms:modified>
</cp:coreProperties>
</file>