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a_osorio\Desktop\"/>
    </mc:Choice>
  </mc:AlternateContent>
  <bookViews>
    <workbookView xWindow="0" yWindow="0" windowWidth="26083" windowHeight="10759"/>
  </bookViews>
  <sheets>
    <sheet name="Calculos- Subastas" sheetId="2" r:id="rId1"/>
  </sheets>
  <externalReferences>
    <externalReference r:id="rId2"/>
    <externalReference r:id="rId3"/>
  </externalReferences>
  <definedNames>
    <definedName name="\A">#REF!</definedName>
    <definedName name="_">#REF!</definedName>
    <definedName name="___nov04">#REF!</definedName>
    <definedName name="__ALT1">#REF!</definedName>
    <definedName name="__EMB98">#REF!</definedName>
    <definedName name="__EMB99">#REF!</definedName>
    <definedName name="__nov04">#REF!</definedName>
    <definedName name="__RAN1">#REF!</definedName>
    <definedName name="_1">#REF!</definedName>
    <definedName name="_2">#REF!</definedName>
    <definedName name="_20feb">#REF!</definedName>
    <definedName name="_4">#REF!</definedName>
    <definedName name="_98">#REF!</definedName>
    <definedName name="_98A">#REF!</definedName>
    <definedName name="_99">#REF!</definedName>
    <definedName name="_99A">#REF!</definedName>
    <definedName name="_ALT1">#REF!</definedName>
    <definedName name="_EMB98">#REF!</definedName>
    <definedName name="_EMB99">#REF!</definedName>
    <definedName name="_Fill" hidden="1">#REF!</definedName>
    <definedName name="_xlnm._FilterDatabase">#REF!</definedName>
    <definedName name="_Key1" hidden="1">#REF!</definedName>
    <definedName name="_nov04">#REF!</definedName>
    <definedName name="_NOV05">#REF!</definedName>
    <definedName name="_Order1" hidden="1">255</definedName>
    <definedName name="_RAN1">#REF!</definedName>
    <definedName name="_Sort" hidden="1">#REF!</definedName>
    <definedName name="A">#REF!</definedName>
    <definedName name="A_IMPRESIÓN_IM">#REF!</definedName>
    <definedName name="AA00">#REF!</definedName>
    <definedName name="ACREEDORES">#REF!</definedName>
    <definedName name="ACTUAL">#REF!</definedName>
    <definedName name="al">#REF!</definedName>
    <definedName name="AmortcasaSA">{1,2,3,4;5,6,7,8;9,10,11,12;13,14,15,16}</definedName>
    <definedName name="antconsdirect">#REF!</definedName>
    <definedName name="antnortsul">#REF!</definedName>
    <definedName name="_xlnm.Print_Area">#REF!</definedName>
    <definedName name="asd">#REF!</definedName>
    <definedName name="asdasd">#REF!</definedName>
    <definedName name="asdf">#REF!</definedName>
    <definedName name="bds">#REF!</definedName>
    <definedName name="Beta1">[1]YIELD!$G$1</definedName>
    <definedName name="Beta2">[1]YIELD!$G$2</definedName>
    <definedName name="Beta3">[1]YIELD!$G$3</definedName>
    <definedName name="Beta4">[1]YIELD!$G$4</definedName>
    <definedName name="BuiltIn_Print_Area">"$#ref!.$b$2:$#ref!.$W$5"</definedName>
    <definedName name="BuiltIn_Print_Area___0_1">0</definedName>
    <definedName name="BuiltIn_Print_Area___0_2">0</definedName>
    <definedName name="BuiltIn_Print_Area___0_3">0</definedName>
    <definedName name="BuiltIn_Print_Area___0_4">0</definedName>
    <definedName name="BuiltIn_Print_Area___0_5">0</definedName>
    <definedName name="BuiltIn_Print_Area___0_6">0</definedName>
    <definedName name="BuiltIn_Print_Area___1">#REF!</definedName>
    <definedName name="BuiltIn_Print_Area___1_3">"#REF!"</definedName>
    <definedName name="BuiltIn_Print_Area___2">"$#REF!.$B$1:$#REF!.$P$94"</definedName>
    <definedName name="BuiltIn_Print_Area___3">"$#REF!.$B$1:$#REF!.$P$98"</definedName>
    <definedName name="BuiltIn_Print_Area___4">"$#REF!.$C$1:$#REF!.$Q$105"</definedName>
    <definedName name="BuiltIn_Print_Area___5">"$#REF!.$L$1:$#REF!.$Z$113"</definedName>
    <definedName name="BuiltIn_Print_Area___6">"$#REF!.$B$1:$#REF!.$P$104"</definedName>
    <definedName name="BuiltIn_Print_Area___7">#REF!</definedName>
    <definedName name="BuiltIn_Print_Area___7_1">"#REF!"</definedName>
    <definedName name="BuiltIn_Print_Area___7_3">"#REF!"</definedName>
    <definedName name="BuiltIn_Print_Titles">"$#ref!.$a$1:$#ref!.$IV$4"</definedName>
    <definedName name="BuiltIn_Print_Titles___1">#REF!</definedName>
    <definedName name="BuiltIn_Print_Titles___1_1">"#REF!"</definedName>
    <definedName name="BuiltIn_Print_Titles___1_3">"#REF!"</definedName>
    <definedName name="BuiltIn_Print_Titles___2">#REF!</definedName>
    <definedName name="BuiltIn_Print_Titles___2_1">"#REF!"</definedName>
    <definedName name="BuiltIn_Print_Titles___2_3">"#REF!"</definedName>
    <definedName name="BuiltIn_Print_Titles___3">"$#REF!.$A$1:$#REF!.$IV$6"</definedName>
    <definedName name="BuiltIn_Print_Titles___4">"$#REF!.$A$1:$#REF!.$IV$5"</definedName>
    <definedName name="BuiltIn_Print_Titles___5">"$#REF!.$A$1:$#REF!.$IV$5"</definedName>
    <definedName name="BuiltIn_Print_Titles___6">"$#REF!.$A$1:$#REF!.$IV$6"</definedName>
    <definedName name="BuiltIn_Print_Titles___7">#REF!</definedName>
    <definedName name="BuiltIn_Print_Titles___7_1">"#REF!"</definedName>
    <definedName name="BuiltIn_Print_Titles___7_3">"#REF!"</definedName>
    <definedName name="byunits">#REF!</definedName>
    <definedName name="CA">#REF!</definedName>
    <definedName name="çdead">#REF!</definedName>
    <definedName name="Cepagro">#REF!</definedName>
    <definedName name="CepagroPasfin">#REF!</definedName>
    <definedName name="CHAPERIA">#REF!</definedName>
    <definedName name="clovis">#REF!</definedName>
    <definedName name="Concessionários">#REF!</definedName>
    <definedName name="conflicto">#REF!</definedName>
    <definedName name="conflicto_1">#N/A</definedName>
    <definedName name="conflicto_3">#N/A</definedName>
    <definedName name="consdirect">#REF!</definedName>
    <definedName name="contador1">5</definedName>
    <definedName name="contador2">5</definedName>
    <definedName name="Continetal">#REF!</definedName>
    <definedName name="Costo_Financiero">#REF!</definedName>
    <definedName name="cruel">#REF!</definedName>
    <definedName name="cruela2">#REF!</definedName>
    <definedName name="czcasda">#REF!</definedName>
    <definedName name="D">#REF!</definedName>
    <definedName name="DALE">#REF!</definedName>
    <definedName name="DALE_1">#N/A</definedName>
    <definedName name="DALE_3">#N/A</definedName>
    <definedName name="DD">#REF!</definedName>
    <definedName name="ddd">{1,2,3,4;5,6,7,8;9,10,11,12;13,14,15,16}</definedName>
    <definedName name="Dealer">#REF!</definedName>
    <definedName name="derlis">#REF!</definedName>
    <definedName name="Desc_Contado">#REF!</definedName>
    <definedName name="Desc_Credito">#REF!</definedName>
    <definedName name="descuento_credito">#REF!</definedName>
    <definedName name="DEUDORES">#REF!</definedName>
    <definedName name="dfada">#REF!</definedName>
    <definedName name="dfadfderwe">#REF!</definedName>
    <definedName name="Dias">#REF!</definedName>
    <definedName name="Dias_de_la_Tasa">#REF!</definedName>
    <definedName name="Dias_de_la_Tasa_1">#REF!</definedName>
    <definedName name="dklñaskdña">#REF!</definedName>
    <definedName name="Documentacion">#REF!</definedName>
    <definedName name="dsad">#REF!</definedName>
    <definedName name="dsadas">#REF!</definedName>
    <definedName name="e">#REF!</definedName>
    <definedName name="eeeee">#REF!</definedName>
    <definedName name="eeeeee">#REF!</definedName>
    <definedName name="EFHAU">#REF!</definedName>
    <definedName name="EMB">#REF!</definedName>
    <definedName name="Empaque_y_transporte">#REF!</definedName>
    <definedName name="EMPPUB">#REF!</definedName>
    <definedName name="Empresas1">#REF!</definedName>
    <definedName name="EN">#REF!</definedName>
    <definedName name="EndDate">#REF!</definedName>
    <definedName name="entraga11">#REF!</definedName>
    <definedName name="ENTRE">#REF!</definedName>
    <definedName name="entrega">#REF!</definedName>
    <definedName name="entrega_1">#REF!</definedName>
    <definedName name="Entrega_Inicial">#REF!</definedName>
    <definedName name="ENTREGA1">#REF!</definedName>
    <definedName name="entrega10">#REF!</definedName>
    <definedName name="ENTREGA11">#REF!</definedName>
    <definedName name="ENTREGA1111">#REF!</definedName>
    <definedName name="ENTREGA2">#REF!</definedName>
    <definedName name="ENTREGA222">#REF!</definedName>
    <definedName name="ENTREGA22222">#REF!</definedName>
    <definedName name="entrega3">#REF!</definedName>
    <definedName name="ert">#REF!</definedName>
    <definedName name="ESTIMADOS">#REF!</definedName>
    <definedName name="Excel_BuiltIn__FilterDatabase_2">#REF!</definedName>
    <definedName name="Excel_BuiltIn_Print_Area_4_1_1_2">#REF!</definedName>
    <definedName name="Excel_BuiltIn_Print_Area_4_1_1_2_1">#REF!</definedName>
    <definedName name="Excel_BuiltIn_Print_Area_4_1_1_2_1_1">#N/A</definedName>
    <definedName name="Excel_BuiltIn_Print_Area_4_1_1_2_1_2">#N/A</definedName>
    <definedName name="Excel_BuiltIn_Print_Area_4_1_1_2_1_3">#N/A</definedName>
    <definedName name="Excel_BuiltIn_Print_Area_4_1_1_2_3">#N/A</definedName>
    <definedName name="Excel_BuiltIn_Print_Area_4_1_2">#REF!</definedName>
    <definedName name="Excel_BuiltIn_Print_Area_4_1_2_1">#REF!</definedName>
    <definedName name="Excel_BuiltIn_Print_Area_4_1_2_1_1">#N/A</definedName>
    <definedName name="Excel_BuiltIn_Print_Area_4_1_2_1_2">#N/A</definedName>
    <definedName name="Excel_BuiltIn_Print_Area_4_1_2_1_3">#N/A</definedName>
    <definedName name="Excel_BuiltIn_Print_Area_4_1_2_3">#N/A</definedName>
    <definedName name="EXEL">#REF!</definedName>
    <definedName name="EXEL1">#REF!</definedName>
    <definedName name="exel2">#REF!</definedName>
    <definedName name="exel3">#REF!</definedName>
    <definedName name="exele">#REF!</definedName>
    <definedName name="Fabricacion_BT_Ing">#REF!</definedName>
    <definedName name="Fabricacion_BT_Otros">#REF!</definedName>
    <definedName name="Fabricacion_TTA_Ing">#REF!</definedName>
    <definedName name="Fabricacion_TTA_Otros">#REF!</definedName>
    <definedName name="FACT">#REF!</definedName>
    <definedName name="Factor_compra_local" comment="Recarga sobre material de proveedores locales">#REF!</definedName>
    <definedName name="Factor_corp." comment="% sobre venta neta">#REF!</definedName>
    <definedName name="Factor_corporativo">#REF!</definedName>
    <definedName name="Factor_costo">#REF!</definedName>
    <definedName name="Factor_crecimiento">#REF!</definedName>
    <definedName name="Factor_de_cobro_1er_año">#REF!</definedName>
    <definedName name="Factor_de_cobro_2do_año">#REF!</definedName>
    <definedName name="Factor_de_recarga_al_costo" comment="Calcular costo compra en base a precio venta">#REF!</definedName>
    <definedName name="Factor_insumos">#REF!</definedName>
    <definedName name="fadfad">#REF!</definedName>
    <definedName name="FazFiltro">#REF!</definedName>
    <definedName name="FazFiltro_1">#N/A</definedName>
    <definedName name="FazFiltro_3">#N/A</definedName>
    <definedName name="fdfdfsfs">#REF!</definedName>
    <definedName name="fdfdfsfs_1">#N/A</definedName>
    <definedName name="fdfdfsfs_3">#N/A</definedName>
    <definedName name="fe">#REF!</definedName>
    <definedName name="FechaDeInicio">#REF!</definedName>
    <definedName name="fernando">#REF!</definedName>
    <definedName name="fernando_1">"#REF!"</definedName>
    <definedName name="fernando_3">"#REF!"</definedName>
    <definedName name="fgfgf">#REF!</definedName>
    <definedName name="fkgjsr">#REF!</definedName>
    <definedName name="fsdfsdfs">#REF!</definedName>
    <definedName name="fsdfsdfs_1">#N/A</definedName>
    <definedName name="fsdfsdfs_3">#N/A</definedName>
    <definedName name="GASOIL">#REF!</definedName>
    <definedName name="gastos">#REF!</definedName>
    <definedName name="gastos_1">"#REF!"</definedName>
    <definedName name="gastos_3">"#REF!"</definedName>
    <definedName name="gfdg">#REF!</definedName>
    <definedName name="GHHGH">#REF!</definedName>
    <definedName name="GOBCENTRAL">#REF!</definedName>
    <definedName name="GT">#REF!</definedName>
    <definedName name="HHH">#REF!</definedName>
    <definedName name="HJKJRHEGAKJDBVJFSDGHIIERU">#REF!</definedName>
    <definedName name="hola">#REF!</definedName>
    <definedName name="hugo">#REF!</definedName>
    <definedName name="HYH">#REF!</definedName>
    <definedName name="II">#REF!</definedName>
    <definedName name="Impressao">#REF!</definedName>
    <definedName name="Impressao_1">#N/A</definedName>
    <definedName name="Impressao_3">#N/A</definedName>
    <definedName name="Impressao2">#REF!</definedName>
    <definedName name="Impressao2_1">#N/A</definedName>
    <definedName name="Impressao2_3">#N/A</definedName>
    <definedName name="Imprimir">#REF!</definedName>
    <definedName name="Imprimir_1">#N/A</definedName>
    <definedName name="Imprimir_3">#N/A</definedName>
    <definedName name="Incremento_SIEMENS">#REF!</definedName>
    <definedName name="Incremento_SIEMENS_por_año" comment="variacion de precio SAG">#REF!</definedName>
    <definedName name="INSTFINAN">#REF!</definedName>
    <definedName name="INTERESES">OFFSET(#REF!,0,0,COUNT(#REF!),1)</definedName>
    <definedName name="intervalo_cuota">#REF!</definedName>
    <definedName name="Intervalo_Cuotas">#REF!</definedName>
    <definedName name="IntervaloDeDías">#REF!</definedName>
    <definedName name="jhjbjh">#REF!</definedName>
    <definedName name="jikjkl">#REF!</definedName>
    <definedName name="jjjj">#REF!</definedName>
    <definedName name="jka">#REF!</definedName>
    <definedName name="jkfahdgsliahfvbjnkdxjgfis">#REF!</definedName>
    <definedName name="jkj">#REF!</definedName>
    <definedName name="jkjlk">#REF!</definedName>
    <definedName name="joj">#REF!</definedName>
    <definedName name="joppqhfonflkfs">#REF!</definedName>
    <definedName name="jose">#REF!</definedName>
    <definedName name="josei">#REF!</definedName>
    <definedName name="joselo">#REF!</definedName>
    <definedName name="juntos">#REF!</definedName>
    <definedName name="juntos_1">"#REF!"</definedName>
    <definedName name="juntos_3">"#REF!"</definedName>
    <definedName name="kjkljl">#REF!</definedName>
    <definedName name="kl">#REF!</definedName>
    <definedName name="klñkñ">#REF!</definedName>
    <definedName name="Lambda1">[1]YIELD!$G$5</definedName>
    <definedName name="Lambda2">[1]YIELD!$G$6</definedName>
    <definedName name="LAVADO">#REF!</definedName>
    <definedName name="lc">#REF!</definedName>
    <definedName name="Lista">{1,2,3,4;5,6,7,8;9,10,11,12;13,14,15,16}</definedName>
    <definedName name="lkjgf">#REF!</definedName>
    <definedName name="LNorte_ant">#REF!</definedName>
    <definedName name="LOGOMH">#REF!</definedName>
    <definedName name="LSul_ant">#REF!</definedName>
    <definedName name="luis">#REF!</definedName>
    <definedName name="luiso">#REF!</definedName>
    <definedName name="lumicorp">#REF!</definedName>
    <definedName name="lumicorp_1">#N/A</definedName>
    <definedName name="lumicorp_3">#N/A</definedName>
    <definedName name="MANO_DE_OBRA">#REF!</definedName>
    <definedName name="marce">#REF!</definedName>
    <definedName name="MARCELO">#REF!</definedName>
    <definedName name="marcelo1">#REF!</definedName>
    <definedName name="marcial">#REF!</definedName>
    <definedName name="marcial1">#REF!</definedName>
    <definedName name="MAT._DE_SIST._ELECTRICO">#REF!</definedName>
    <definedName name="MATERIALES_DE_TERCEROS">#REF!</definedName>
    <definedName name="MATERIALES_VARIOS___FALTANTES">#REF!</definedName>
    <definedName name="MENU">#REF!</definedName>
    <definedName name="Meses_Financiacion">#REF!</definedName>
    <definedName name="miltin">#REF!</definedName>
    <definedName name="milton">#REF!</definedName>
    <definedName name="Mix_Contado">#REF!</definedName>
    <definedName name="Mix_Credito">#REF!</definedName>
    <definedName name="mix_usado_contado">#REF!</definedName>
    <definedName name="mix_usados_credito">#REF!</definedName>
    <definedName name="mkjkl">#REF!</definedName>
    <definedName name="mklkml">#REF!</definedName>
    <definedName name="mmmm">#REF!</definedName>
    <definedName name="Modelos">#REF!</definedName>
    <definedName name="Muda_Cor">#REF!</definedName>
    <definedName name="Muda_Cor_1">#N/A</definedName>
    <definedName name="Muda_Cor_3">#N/A</definedName>
    <definedName name="Muda_Cor2">#REF!</definedName>
    <definedName name="Muda_Cor2_1">#N/A</definedName>
    <definedName name="Muda_Cor2_3">#N/A</definedName>
    <definedName name="Muda_Cord">#REF!</definedName>
    <definedName name="NF">#REF!</definedName>
    <definedName name="nombre">#REF!</definedName>
    <definedName name="Nomes">#REF!</definedName>
    <definedName name="nov04_1">#REF!</definedName>
    <definedName name="nuevo">#REF!</definedName>
    <definedName name="OOO">#REF!</definedName>
    <definedName name="OrdenarFabrica">#REF!</definedName>
    <definedName name="OrdenarFábrica">#REF!</definedName>
    <definedName name="OrdenarFábrica_1">#N/A</definedName>
    <definedName name="OrdenarFábrica_3">#N/A</definedName>
    <definedName name="OrdenarÍndices">#REF!</definedName>
    <definedName name="OrdenarÍndices_1">#N/A</definedName>
    <definedName name="OrdenarÍndices_3">#N/A</definedName>
    <definedName name="OrdenarMelhores">#REF!</definedName>
    <definedName name="OrdenarMelhores_1">#N/A</definedName>
    <definedName name="OrdenarMelhores_3">#N/A</definedName>
    <definedName name="Otros_Costos_Fab_BT" comment="Costos de documentacion, embalaje, tests">#REF!</definedName>
    <definedName name="Otros_costos_Fab_TTA" comment="Costos de embalaje, diseño, tests, etc">#REF!</definedName>
    <definedName name="pablo">#REF!</definedName>
    <definedName name="pablo1">#REF!</definedName>
    <definedName name="Pagos_por_año">#REF!</definedName>
    <definedName name="Período">#REF!</definedName>
    <definedName name="Play">656277505</definedName>
    <definedName name="plazo">#REF!</definedName>
    <definedName name="Plazo_años">#REF!</definedName>
    <definedName name="PP">#REF!</definedName>
    <definedName name="pppp">#REF!</definedName>
    <definedName name="Primer_Pago">#REF!</definedName>
    <definedName name="PVS">#REF!</definedName>
    <definedName name="qtde">#REF!</definedName>
    <definedName name="qtde2">#REF!</definedName>
    <definedName name="REALES">#REF!</definedName>
    <definedName name="rene">#REF!</definedName>
    <definedName name="resumo2">#REF!</definedName>
    <definedName name="ricos">#REF!</definedName>
    <definedName name="ricos_1">"#REF!"</definedName>
    <definedName name="ricos_3">"#REF!"</definedName>
    <definedName name="ricos1">#REF!</definedName>
    <definedName name="rrn">{1,2,3,4;5,6,7,8;9,10,11,12;13,14,15,16}</definedName>
    <definedName name="rrrrrrrrrrrrr">{1,2,3,4;5,6,7,8;9,10,11,12;13,14,15,16}</definedName>
    <definedName name="RUBEN">#REF!</definedName>
    <definedName name="RUBEN1">#REF!</definedName>
    <definedName name="ruben3">#REF!</definedName>
    <definedName name="salir">#REF!</definedName>
    <definedName name="salir_1">#N/A</definedName>
    <definedName name="salir_3">#N/A</definedName>
    <definedName name="SDDQFWERFQFRQWE4DWEDEWAds">#REF!</definedName>
    <definedName name="Seguro_inventario">#REF!</definedName>
    <definedName name="SLS">IF(#REF!&lt;&gt;"",#REF!-#REF!,"")</definedName>
    <definedName name="SpreadsheetBuilder_1">[2]Rendimientos!#REF!</definedName>
    <definedName name="SpreadsheetBuilder_2">[2]Rendimientos!#REF!</definedName>
    <definedName name="SpreadsheetBuilder_3">[2]Rendimientos!#REF!</definedName>
    <definedName name="ssss">{1,2,3,4;5,6,7,8;9,10,11,12;13,14,15,16}</definedName>
    <definedName name="ST">#REF!</definedName>
    <definedName name="STOCK">#REF!</definedName>
    <definedName name="suelmin">"$#ref!.$J$1"</definedName>
    <definedName name="TabelaUnidades">#REF!</definedName>
    <definedName name="Tasa_de_interés_financiero">#REF!</definedName>
    <definedName name="Tasa_Efectiva_Anual">#REF!</definedName>
    <definedName name="Tasa_Efectiva_Anual_1">#REF!</definedName>
    <definedName name="Tasa_interes">#REF!</definedName>
    <definedName name="Tasa_Nominal_Anual">#REF!</definedName>
    <definedName name="Tasa_Nominal_Anual_1">#REF!</definedName>
    <definedName name="Tasa_Periódica">#REF!/12</definedName>
    <definedName name="Tasa_seguro">#REF!</definedName>
    <definedName name="Tasas">#REF!</definedName>
    <definedName name="tedy">#REF!</definedName>
    <definedName name="tedyo">#REF!</definedName>
    <definedName name="teme">#REF!</definedName>
    <definedName name="Tipo">#REF!</definedName>
    <definedName name="Tipo_clienta">#REF!</definedName>
    <definedName name="Tipo_cliente">#REF!</definedName>
    <definedName name="Toma_Usado_Contado">#REF!</definedName>
    <definedName name="Toma_Usados_Credito">#REF!</definedName>
    <definedName name="TRSGLÑJDRHFGANKGRJ">#REF!</definedName>
    <definedName name="unitnorte">#REF!</definedName>
    <definedName name="unitsul">#REF!</definedName>
    <definedName name="Valor_agregado_tablero_alta_gama" comment="Para cálculo de ventas">#REF!</definedName>
    <definedName name="Valor_agregado_tablero_baja_gama" comment="Para cálculo de ventas">#REF!</definedName>
    <definedName name="valor_índice">16</definedName>
    <definedName name="Valor_Toma_Usados">#REF!</definedName>
    <definedName name="valor_usado">#REF!</definedName>
    <definedName name="Variáveis">#REF!</definedName>
    <definedName name="Variáveis3">#REF!</definedName>
    <definedName name="vennntas">#REF!</definedName>
    <definedName name="Ventas">#REF!</definedName>
    <definedName name="volvemos">#REF!</definedName>
    <definedName name="volvemos_1">#N/A</definedName>
    <definedName name="volvemos_3">#N/A</definedName>
    <definedName name="volvemos1">#REF!</definedName>
    <definedName name="volvemos2">#REF!</definedName>
    <definedName name="vtas">#REF!</definedName>
    <definedName name="w">#REF!</definedName>
    <definedName name="zzzz">{1,2,3,4;5,6,7,8;9,10,11,12;13,14,15,16}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9" i="2" l="1"/>
  <c r="K38" i="2" l="1"/>
  <c r="E48" i="2" l="1"/>
  <c r="E47" i="2"/>
  <c r="C47" i="2"/>
  <c r="E46" i="2"/>
  <c r="C46" i="2"/>
  <c r="E45" i="2"/>
  <c r="C45" i="2"/>
  <c r="E44" i="2"/>
  <c r="C44" i="2"/>
  <c r="E43" i="2"/>
  <c r="C43" i="2"/>
  <c r="E42" i="2"/>
  <c r="C42" i="2"/>
  <c r="E41" i="2"/>
  <c r="C41" i="2"/>
  <c r="E40" i="2"/>
  <c r="C40" i="2"/>
  <c r="E39" i="2"/>
  <c r="C39" i="2"/>
  <c r="H38" i="2"/>
  <c r="E38" i="2"/>
  <c r="C38" i="2"/>
  <c r="E37" i="2"/>
  <c r="C37" i="2"/>
  <c r="E36" i="2"/>
  <c r="C36" i="2"/>
  <c r="E35" i="2"/>
  <c r="C35" i="2"/>
  <c r="E34" i="2"/>
  <c r="C34" i="2"/>
  <c r="E33" i="2"/>
  <c r="C33" i="2"/>
  <c r="E32" i="2"/>
  <c r="C32" i="2"/>
  <c r="M31" i="2"/>
  <c r="E31" i="2"/>
  <c r="C31" i="2"/>
  <c r="M30" i="2"/>
  <c r="E30" i="2"/>
  <c r="C30" i="2"/>
  <c r="M29" i="2"/>
  <c r="E29" i="2"/>
  <c r="D19" i="2"/>
  <c r="M28" i="2"/>
  <c r="M27" i="2"/>
  <c r="M26" i="2"/>
  <c r="M25" i="2"/>
  <c r="M24" i="2"/>
  <c r="M23" i="2"/>
  <c r="M22" i="2"/>
  <c r="D15" i="2"/>
  <c r="B47" i="2" s="1"/>
  <c r="F47" i="2" l="1"/>
  <c r="B30" i="2"/>
  <c r="F30" i="2" s="1"/>
  <c r="B38" i="2"/>
  <c r="F38" i="2" s="1"/>
  <c r="B31" i="2"/>
  <c r="F31" i="2" s="1"/>
  <c r="B36" i="2"/>
  <c r="F36" i="2" s="1"/>
  <c r="B40" i="2"/>
  <c r="F40" i="2" s="1"/>
  <c r="B42" i="2"/>
  <c r="F42" i="2" s="1"/>
  <c r="B44" i="2"/>
  <c r="F44" i="2" s="1"/>
  <c r="B46" i="2"/>
  <c r="F46" i="2" s="1"/>
  <c r="B48" i="2"/>
  <c r="B37" i="2"/>
  <c r="F37" i="2" s="1"/>
  <c r="B29" i="2"/>
  <c r="F29" i="2" s="1"/>
  <c r="D18" i="2"/>
  <c r="D57" i="2" s="1"/>
  <c r="B33" i="2"/>
  <c r="F33" i="2" s="1"/>
  <c r="B34" i="2"/>
  <c r="F34" i="2" s="1"/>
  <c r="B35" i="2"/>
  <c r="F35" i="2" s="1"/>
  <c r="B32" i="2"/>
  <c r="F32" i="2" s="1"/>
  <c r="F25" i="2"/>
  <c r="B39" i="2"/>
  <c r="F39" i="2" s="1"/>
  <c r="B41" i="2"/>
  <c r="F41" i="2" s="1"/>
  <c r="B43" i="2"/>
  <c r="F43" i="2" s="1"/>
  <c r="B45" i="2"/>
  <c r="F45" i="2" s="1"/>
  <c r="F48" i="2" l="1"/>
  <c r="D53" i="2" s="1"/>
  <c r="D51" i="2"/>
  <c r="D55" i="2" l="1"/>
  <c r="D59" i="2"/>
  <c r="D61" i="2" s="1"/>
  <c r="I23" i="2" l="1"/>
  <c r="I31" i="2"/>
  <c r="I28" i="2"/>
  <c r="I25" i="2"/>
  <c r="I26" i="2"/>
  <c r="I27" i="2"/>
  <c r="I29" i="2"/>
  <c r="I30" i="2"/>
  <c r="I24" i="2"/>
  <c r="I22" i="2"/>
  <c r="J31" i="2"/>
  <c r="L31" i="2" s="1"/>
  <c r="J28" i="2"/>
  <c r="L28" i="2" s="1"/>
  <c r="J24" i="2"/>
  <c r="L24" i="2" s="1"/>
  <c r="J27" i="2"/>
  <c r="L27" i="2" s="1"/>
  <c r="J29" i="2"/>
  <c r="L29" i="2" s="1"/>
  <c r="J30" i="2"/>
  <c r="L30" i="2" s="1"/>
  <c r="J26" i="2"/>
  <c r="L26" i="2" s="1"/>
  <c r="J22" i="2"/>
  <c r="L22" i="2" s="1"/>
  <c r="J25" i="2"/>
  <c r="L25" i="2" s="1"/>
  <c r="J23" i="2"/>
  <c r="L23" i="2" s="1"/>
  <c r="L38" i="2" l="1"/>
</calcChain>
</file>

<file path=xl/sharedStrings.xml><?xml version="1.0" encoding="utf-8"?>
<sst xmlns="http://schemas.openxmlformats.org/spreadsheetml/2006/main" count="39" uniqueCount="39">
  <si>
    <t>fecha de emisión</t>
  </si>
  <si>
    <t>fecha de subasta</t>
  </si>
  <si>
    <t>m</t>
  </si>
  <si>
    <t>base</t>
  </si>
  <si>
    <t>Importe ofertado (Gs.)</t>
  </si>
  <si>
    <t>Importe nominal adjudicado (Gs.)</t>
  </si>
  <si>
    <t>Monto a depositar (Gs.)</t>
  </si>
  <si>
    <t>d</t>
  </si>
  <si>
    <t>Monto</t>
  </si>
  <si>
    <t>Tasa</t>
  </si>
  <si>
    <t>Fecha valor</t>
  </si>
  <si>
    <t>Fecha de vencimiento</t>
  </si>
  <si>
    <t>Dias/semestre</t>
  </si>
  <si>
    <t>Fechas de pago</t>
  </si>
  <si>
    <t>Intereses</t>
  </si>
  <si>
    <t>principal</t>
  </si>
  <si>
    <t>tasa de corte</t>
  </si>
  <si>
    <t>n</t>
  </si>
  <si>
    <t>VA     =</t>
  </si>
  <si>
    <t xml:space="preserve">     =</t>
  </si>
  <si>
    <t>días transcurridos entre la fecha valor del día de la emisión o última fecha de pago de intereses, según corresponda, y la fecha valor de la subasta realizada con posterioridad a la fecha de emisión.</t>
  </si>
  <si>
    <t>es el númerode días del período de pago de interesesen el que cae la fecha de liquidación</t>
  </si>
  <si>
    <t>fecha de liquidación</t>
  </si>
  <si>
    <t>Periodo</t>
  </si>
  <si>
    <t>Reapertura bono a 15 años</t>
  </si>
  <si>
    <t>PYTNA01F0886</t>
  </si>
  <si>
    <t>Precio de adjudicación</t>
  </si>
  <si>
    <t>VA</t>
  </si>
  <si>
    <t>Precio limpio</t>
  </si>
  <si>
    <t>Diferencia</t>
  </si>
  <si>
    <t>Precio sucio</t>
  </si>
  <si>
    <t>Tasa de corte implícita</t>
  </si>
  <si>
    <t>Precio de Corte (*)</t>
  </si>
  <si>
    <t>OBS: la base es 30/360</t>
  </si>
  <si>
    <t>ADJUDICACIÓN - MODALIDAD SUBASTA HOLANDESA</t>
  </si>
  <si>
    <r>
      <t>d</t>
    </r>
    <r>
      <rPr>
        <b/>
        <sz val="11"/>
        <color theme="1"/>
        <rFont val="Garamond"/>
        <family val="1"/>
      </rPr>
      <t>*</t>
    </r>
  </si>
  <si>
    <t>Simulación de adjudicación PYTNA01F0886</t>
  </si>
  <si>
    <t xml:space="preserve">(*) OBS: Para la modalidad de subasta holandesa o americana, el proceso de adjudicación se realizará en forma ascendente/descendente en función a la tasa/precios ofertados, iniciándose con la tasa/precio más baja/alto al cual se le asignará la cantidad total de la propuesta, siguiendo con la segunda menor/mayor tasa/precio y así sucesivamente. Si dos (2) o más ofertas coinciden en el precio de corte y éstas exceden el monto de emisión, la adjudicación se llevará a cabo por prorrateo entre éstas. La fórmula de prorrateo será la que resulte de dividir la cantidad de cada oferta entre la cantidad total de las ofertas registradas al mismo precio/tasa. </t>
  </si>
  <si>
    <t xml:space="preserve">EMISIÓN DE BONOS DEL TESORO PÚBLICO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</si>
</sst>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 #,##0_ ;_ * \-#,##0_ ;_ * &quot;-&quot;_ ;_ @_ "/>
    <numFmt numFmtId="164" formatCode="_-* #,##0\ _€_-;\-* #,##0\ _€_-;_-* &quot;-&quot;??\ _€_-;_-@_-"/>
    <numFmt numFmtId="165" formatCode="0.0"/>
    <numFmt numFmtId="166" formatCode="#,##0.0000"/>
    <numFmt numFmtId="167" formatCode="0.0%"/>
    <numFmt numFmtId="168" formatCode="_(&quot;Gs&quot;\ * #,##0_);_(&quot;Gs&quot;\ * \(#,##0\);_(&quot;Gs&quot;\ * &quot;-&quot;??_);_(@_)"/>
    <numFmt numFmtId="169" formatCode="0.0000"/>
    <numFmt numFmtId="170" formatCode="#,##0.0000000\ _€;\-#,##0.0000000\ _€"/>
    <numFmt numFmtId="171" formatCode="#,##0_ ;\-#,##0\ "/>
    <numFmt numFmtId="172" formatCode="_ * #,##0.0_ ;_ * \-#,##0.0_ ;_ * &quot;-&quot;_ ;_ @_ "/>
    <numFmt numFmtId="173" formatCode="_(&quot;Gs&quot;\ * #,##0.00_);_(&quot;Gs&quot;\ * \(#,##0.00\);_(&quot;Gs&quot;\ * &quot;-&quot;??_);_(@_)"/>
    <numFmt numFmtId="174" formatCode="_(&quot;Gs&quot;\ * #,##0.000_);_(&quot;Gs&quot;\ * \(#,##0.000\);_(&quot;Gs&quot;\ * &quot;-&quot;??_);_(@_)"/>
    <numFmt numFmtId="175" formatCode="_(&quot;Gs&quot;\ * #,##0.0000_);_(&quot;Gs&quot;\ * \(#,##0.0000\);_(&quot;Gs&quot;\ * &quot;-&quot;??_);_(@_)"/>
  </numFmts>
  <fonts count="15" x14ac:knownFonts="1">
    <font>
      <sz val="11"/>
      <color theme="1"/>
      <name val="Calibri"/>
      <family val="2"/>
      <scheme val="minor"/>
    </font>
    <font>
      <sz val="11"/>
      <color theme="1"/>
      <name val="Calibri"/>
      <family val="2"/>
      <scheme val="minor"/>
    </font>
    <font>
      <sz val="11"/>
      <color theme="1"/>
      <name val="Garamond"/>
      <family val="1"/>
    </font>
    <font>
      <sz val="14"/>
      <color theme="1"/>
      <name val="Garamond"/>
      <family val="1"/>
    </font>
    <font>
      <b/>
      <sz val="11"/>
      <color theme="1"/>
      <name val="Garamond"/>
      <family val="1"/>
    </font>
    <font>
      <b/>
      <i/>
      <sz val="11"/>
      <color theme="1"/>
      <name val="Garamond"/>
      <family val="1"/>
    </font>
    <font>
      <b/>
      <u/>
      <sz val="11"/>
      <color theme="1"/>
      <name val="Garamond"/>
      <family val="1"/>
    </font>
    <font>
      <b/>
      <sz val="11"/>
      <name val="Garamond"/>
      <family val="1"/>
    </font>
    <font>
      <sz val="11"/>
      <color theme="2" tint="-0.14999847407452621"/>
      <name val="Garamond"/>
      <family val="1"/>
    </font>
    <font>
      <sz val="11"/>
      <color rgb="FFFF0000"/>
      <name val="Garamond"/>
      <family val="1"/>
    </font>
    <font>
      <sz val="11"/>
      <name val="Garamond"/>
      <family val="1"/>
    </font>
    <font>
      <sz val="11"/>
      <color rgb="FF7030A0"/>
      <name val="Garamond"/>
      <family val="1"/>
    </font>
    <font>
      <i/>
      <sz val="11"/>
      <color theme="1"/>
      <name val="Garamond"/>
      <family val="1"/>
    </font>
    <font>
      <sz val="11"/>
      <color theme="0"/>
      <name val="Garamond"/>
      <family val="1"/>
    </font>
    <font>
      <b/>
      <u/>
      <sz val="14"/>
      <color theme="1"/>
      <name val="Garamond"/>
      <family val="1"/>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2"/>
        <bgColor indexed="64"/>
      </patternFill>
    </fill>
    <fill>
      <patternFill patternType="solid">
        <fgColor theme="7"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dashed">
        <color indexed="64"/>
      </top>
      <bottom/>
      <diagonal/>
    </border>
    <border>
      <left/>
      <right/>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bottom/>
      <diagonal/>
    </border>
    <border>
      <left/>
      <right style="thin">
        <color indexed="64"/>
      </right>
      <top style="dashed">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style="dashed">
        <color indexed="64"/>
      </top>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s>
  <cellStyleXfs count="5">
    <xf numFmtId="0" fontId="0" fillId="0" borderId="0"/>
    <xf numFmtId="41"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cellStyleXfs>
  <cellXfs count="91">
    <xf numFmtId="0" fontId="0" fillId="0" borderId="0" xfId="0"/>
    <xf numFmtId="0" fontId="2" fillId="2" borderId="0" xfId="0" applyFont="1" applyFill="1"/>
    <xf numFmtId="0" fontId="3" fillId="0" borderId="0" xfId="0" applyFont="1" applyFill="1"/>
    <xf numFmtId="0" fontId="4" fillId="2" borderId="0" xfId="0" applyFont="1" applyFill="1" applyAlignment="1">
      <alignment horizontal="right"/>
    </xf>
    <xf numFmtId="14" fontId="2" fillId="2" borderId="0" xfId="0" applyNumberFormat="1" applyFont="1" applyFill="1"/>
    <xf numFmtId="0" fontId="2" fillId="2" borderId="0" xfId="0" applyFont="1" applyFill="1" applyAlignment="1"/>
    <xf numFmtId="165" fontId="2" fillId="2" borderId="0" xfId="0" applyNumberFormat="1" applyFont="1" applyFill="1"/>
    <xf numFmtId="0" fontId="5" fillId="2" borderId="0" xfId="0" applyFont="1" applyFill="1"/>
    <xf numFmtId="0" fontId="2" fillId="2" borderId="0" xfId="0" applyFont="1" applyFill="1" applyAlignment="1">
      <alignment horizontal="right"/>
    </xf>
    <xf numFmtId="0" fontId="6" fillId="2" borderId="2" xfId="0" applyFont="1" applyFill="1" applyBorder="1"/>
    <xf numFmtId="3" fontId="2" fillId="2" borderId="3" xfId="0" applyNumberFormat="1" applyFont="1" applyFill="1" applyBorder="1"/>
    <xf numFmtId="0" fontId="6" fillId="2" borderId="4" xfId="0" applyFont="1" applyFill="1" applyBorder="1"/>
    <xf numFmtId="3" fontId="2" fillId="2" borderId="5" xfId="0" applyNumberFormat="1" applyFont="1" applyFill="1" applyBorder="1"/>
    <xf numFmtId="0" fontId="2" fillId="2" borderId="0" xfId="0" applyFont="1" applyFill="1" applyBorder="1"/>
    <xf numFmtId="0" fontId="6" fillId="2" borderId="0" xfId="0" applyFont="1" applyFill="1" applyBorder="1"/>
    <xf numFmtId="3" fontId="2" fillId="2" borderId="0" xfId="0" applyNumberFormat="1" applyFont="1" applyFill="1" applyBorder="1"/>
    <xf numFmtId="0" fontId="4" fillId="2" borderId="0" xfId="0" applyFont="1" applyFill="1" applyBorder="1" applyAlignment="1">
      <alignment horizontal="center"/>
    </xf>
    <xf numFmtId="0" fontId="7" fillId="2" borderId="1" xfId="0" applyFont="1" applyFill="1" applyBorder="1" applyAlignment="1">
      <alignment horizontal="center" vertical="center" wrapText="1"/>
    </xf>
    <xf numFmtId="168" fontId="4" fillId="2" borderId="0" xfId="3" applyNumberFormat="1" applyFont="1" applyFill="1" applyBorder="1" applyAlignment="1">
      <alignment horizontal="right"/>
    </xf>
    <xf numFmtId="3" fontId="2" fillId="2" borderId="1" xfId="0" applyNumberFormat="1" applyFont="1" applyFill="1" applyBorder="1" applyAlignment="1">
      <alignment horizontal="center"/>
    </xf>
    <xf numFmtId="166" fontId="2" fillId="2" borderId="1" xfId="0" applyNumberFormat="1" applyFont="1" applyFill="1" applyBorder="1" applyAlignment="1">
      <alignment horizontal="center"/>
    </xf>
    <xf numFmtId="10" fontId="2" fillId="2" borderId="1" xfId="2" applyNumberFormat="1" applyFont="1" applyFill="1" applyBorder="1" applyAlignment="1">
      <alignment horizontal="center"/>
    </xf>
    <xf numFmtId="0" fontId="2" fillId="2" borderId="16" xfId="0" applyFont="1" applyFill="1" applyBorder="1"/>
    <xf numFmtId="0" fontId="2" fillId="2" borderId="6" xfId="0" applyFont="1" applyFill="1" applyBorder="1"/>
    <xf numFmtId="0" fontId="2" fillId="2" borderId="11" xfId="0" applyFont="1" applyFill="1" applyBorder="1"/>
    <xf numFmtId="10" fontId="4" fillId="2" borderId="13" xfId="0" applyNumberFormat="1" applyFont="1" applyFill="1" applyBorder="1" applyAlignment="1">
      <alignment horizontal="center"/>
    </xf>
    <xf numFmtId="14" fontId="4" fillId="2" borderId="13" xfId="0" applyNumberFormat="1" applyFont="1" applyFill="1" applyBorder="1" applyAlignment="1">
      <alignment horizontal="center"/>
    </xf>
    <xf numFmtId="14" fontId="2" fillId="2" borderId="0" xfId="0" applyNumberFormat="1" applyFont="1" applyFill="1" applyBorder="1" applyAlignment="1">
      <alignment horizontal="center"/>
    </xf>
    <xf numFmtId="0" fontId="2" fillId="2" borderId="17" xfId="0" applyFont="1" applyFill="1" applyBorder="1"/>
    <xf numFmtId="0" fontId="2" fillId="2" borderId="7" xfId="0" applyFont="1" applyFill="1" applyBorder="1"/>
    <xf numFmtId="14" fontId="4" fillId="2" borderId="18" xfId="0" applyNumberFormat="1" applyFont="1" applyFill="1" applyBorder="1" applyAlignment="1">
      <alignment horizontal="center"/>
    </xf>
    <xf numFmtId="0" fontId="2" fillId="2" borderId="19" xfId="0" applyFont="1" applyFill="1" applyBorder="1" applyAlignment="1">
      <alignment horizontal="center"/>
    </xf>
    <xf numFmtId="0" fontId="2" fillId="2" borderId="9" xfId="0" applyFont="1" applyFill="1" applyBorder="1" applyAlignment="1">
      <alignment horizontal="center"/>
    </xf>
    <xf numFmtId="14" fontId="2" fillId="2" borderId="9" xfId="0" applyNumberFormat="1" applyFont="1" applyFill="1" applyBorder="1" applyAlignment="1">
      <alignment horizontal="center"/>
    </xf>
    <xf numFmtId="14" fontId="2" fillId="2" borderId="20" xfId="0" applyNumberFormat="1" applyFont="1" applyFill="1" applyBorder="1" applyAlignment="1">
      <alignment horizontal="center"/>
    </xf>
    <xf numFmtId="0" fontId="2" fillId="2" borderId="0" xfId="0" applyFont="1" applyFill="1" applyBorder="1" applyAlignment="1">
      <alignment horizontal="center"/>
    </xf>
    <xf numFmtId="14" fontId="8" fillId="2" borderId="0" xfId="0" applyNumberFormat="1" applyFont="1" applyFill="1" applyBorder="1" applyAlignment="1">
      <alignment horizontal="center"/>
    </xf>
    <xf numFmtId="0" fontId="2" fillId="2" borderId="12" xfId="0" applyFont="1" applyFill="1" applyBorder="1"/>
    <xf numFmtId="4" fontId="2" fillId="3" borderId="11" xfId="0" applyNumberFormat="1" applyFont="1" applyFill="1" applyBorder="1" applyAlignment="1">
      <alignment horizontal="center"/>
    </xf>
    <xf numFmtId="171" fontId="2" fillId="3" borderId="0" xfId="0" applyNumberFormat="1" applyFont="1" applyFill="1" applyBorder="1" applyAlignment="1">
      <alignment horizontal="center"/>
    </xf>
    <xf numFmtId="3" fontId="2" fillId="3" borderId="0" xfId="0" applyNumberFormat="1" applyFont="1" applyFill="1" applyBorder="1" applyAlignment="1">
      <alignment horizontal="center"/>
    </xf>
    <xf numFmtId="172" fontId="2" fillId="2" borderId="13" xfId="1" applyNumberFormat="1" applyFont="1" applyFill="1" applyBorder="1"/>
    <xf numFmtId="3" fontId="9" fillId="2" borderId="1" xfId="0" applyNumberFormat="1" applyFont="1" applyFill="1" applyBorder="1" applyAlignment="1">
      <alignment horizontal="center"/>
    </xf>
    <xf numFmtId="166" fontId="9" fillId="2" borderId="1" xfId="0" applyNumberFormat="1" applyFont="1" applyFill="1" applyBorder="1" applyAlignment="1">
      <alignment horizontal="center"/>
    </xf>
    <xf numFmtId="167" fontId="9" fillId="2" borderId="1" xfId="2" applyNumberFormat="1" applyFont="1" applyFill="1" applyBorder="1" applyAlignment="1">
      <alignment horizontal="center"/>
    </xf>
    <xf numFmtId="3" fontId="4" fillId="2" borderId="0" xfId="0" applyNumberFormat="1" applyFont="1" applyFill="1" applyBorder="1" applyAlignment="1">
      <alignment vertical="center" wrapText="1"/>
    </xf>
    <xf numFmtId="3" fontId="4" fillId="2" borderId="1" xfId="0" applyNumberFormat="1" applyFont="1" applyFill="1" applyBorder="1" applyAlignment="1">
      <alignment horizontal="center"/>
    </xf>
    <xf numFmtId="0" fontId="2" fillId="2" borderId="0" xfId="0" applyFont="1" applyFill="1" applyAlignment="1">
      <alignment horizontal="center"/>
    </xf>
    <xf numFmtId="14" fontId="10" fillId="2" borderId="0" xfId="0" applyNumberFormat="1" applyFont="1" applyFill="1" applyBorder="1" applyAlignment="1">
      <alignment horizontal="center"/>
    </xf>
    <xf numFmtId="4" fontId="2" fillId="3" borderId="4" xfId="0" applyNumberFormat="1" applyFont="1" applyFill="1" applyBorder="1" applyAlignment="1">
      <alignment horizontal="center"/>
    </xf>
    <xf numFmtId="164" fontId="2" fillId="2" borderId="14" xfId="3" applyNumberFormat="1" applyFont="1" applyFill="1" applyBorder="1" applyAlignment="1">
      <alignment horizontal="center"/>
    </xf>
    <xf numFmtId="14" fontId="2" fillId="2" borderId="14" xfId="0" applyNumberFormat="1" applyFont="1" applyFill="1" applyBorder="1" applyAlignment="1">
      <alignment horizontal="center"/>
    </xf>
    <xf numFmtId="3" fontId="2" fillId="3" borderId="14" xfId="0" applyNumberFormat="1" applyFont="1" applyFill="1" applyBorder="1" applyAlignment="1">
      <alignment horizontal="center"/>
    </xf>
    <xf numFmtId="172" fontId="2" fillId="2" borderId="5" xfId="1" applyNumberFormat="1" applyFont="1" applyFill="1" applyBorder="1"/>
    <xf numFmtId="10" fontId="2" fillId="2" borderId="0" xfId="2" applyNumberFormat="1" applyFont="1" applyFill="1" applyBorder="1" applyAlignment="1">
      <alignment horizontal="center"/>
    </xf>
    <xf numFmtId="10" fontId="2" fillId="2" borderId="0" xfId="2" applyNumberFormat="1" applyFont="1" applyFill="1" applyAlignment="1">
      <alignment horizontal="center"/>
    </xf>
    <xf numFmtId="0" fontId="11" fillId="2" borderId="0" xfId="0" applyFont="1" applyFill="1" applyBorder="1"/>
    <xf numFmtId="0" fontId="12" fillId="2" borderId="0" xfId="0" applyFont="1" applyFill="1" applyAlignment="1">
      <alignment horizontal="right"/>
    </xf>
    <xf numFmtId="4" fontId="2" fillId="2" borderId="0" xfId="0" applyNumberFormat="1" applyFont="1" applyFill="1" applyAlignment="1">
      <alignment horizontal="center"/>
    </xf>
    <xf numFmtId="168" fontId="4" fillId="2" borderId="0" xfId="0" applyNumberFormat="1" applyFont="1" applyFill="1" applyBorder="1" applyAlignment="1">
      <alignment horizontal="left"/>
    </xf>
    <xf numFmtId="0" fontId="11" fillId="2" borderId="0" xfId="0" applyFont="1" applyFill="1"/>
    <xf numFmtId="9" fontId="2" fillId="2" borderId="0" xfId="0" applyNumberFormat="1" applyFont="1" applyFill="1"/>
    <xf numFmtId="0" fontId="5" fillId="2" borderId="8" xfId="0" applyFont="1" applyFill="1" applyBorder="1" applyAlignment="1">
      <alignment horizontal="center"/>
    </xf>
    <xf numFmtId="170" fontId="2" fillId="2" borderId="0" xfId="0" applyNumberFormat="1" applyFont="1" applyFill="1"/>
    <xf numFmtId="169" fontId="13" fillId="2" borderId="0" xfId="2" applyNumberFormat="1" applyFont="1" applyFill="1"/>
    <xf numFmtId="37" fontId="2" fillId="2" borderId="0" xfId="0" applyNumberFormat="1" applyFont="1" applyFill="1"/>
    <xf numFmtId="168" fontId="2" fillId="2" borderId="0" xfId="0" applyNumberFormat="1" applyFont="1" applyFill="1" applyBorder="1"/>
    <xf numFmtId="1" fontId="2" fillId="2" borderId="0" xfId="0" applyNumberFormat="1" applyFont="1" applyFill="1"/>
    <xf numFmtId="0" fontId="5" fillId="5" borderId="8" xfId="0" applyFont="1" applyFill="1" applyBorder="1" applyAlignment="1">
      <alignment horizontal="center"/>
    </xf>
    <xf numFmtId="0" fontId="9" fillId="2" borderId="0" xfId="0" applyFont="1" applyFill="1"/>
    <xf numFmtId="168" fontId="4" fillId="2" borderId="0" xfId="0" applyNumberFormat="1" applyFont="1" applyFill="1"/>
    <xf numFmtId="0" fontId="6" fillId="2" borderId="0" xfId="0" applyFont="1" applyFill="1"/>
    <xf numFmtId="0" fontId="14" fillId="0" borderId="0" xfId="0" applyFont="1" applyFill="1"/>
    <xf numFmtId="173" fontId="4" fillId="2" borderId="9" xfId="0" applyNumberFormat="1" applyFont="1" applyFill="1" applyBorder="1" applyAlignment="1">
      <alignment horizontal="left"/>
    </xf>
    <xf numFmtId="173" fontId="4" fillId="2" borderId="10" xfId="0" applyNumberFormat="1" applyFont="1" applyFill="1" applyBorder="1" applyAlignment="1">
      <alignment horizontal="left"/>
    </xf>
    <xf numFmtId="175" fontId="4" fillId="2" borderId="9" xfId="0" applyNumberFormat="1" applyFont="1" applyFill="1" applyBorder="1" applyAlignment="1">
      <alignment horizontal="left"/>
    </xf>
    <xf numFmtId="175" fontId="4" fillId="2" borderId="10" xfId="0" applyNumberFormat="1" applyFont="1" applyFill="1" applyBorder="1" applyAlignment="1">
      <alignment horizontal="left"/>
    </xf>
    <xf numFmtId="168" fontId="4" fillId="2" borderId="9" xfId="0" applyNumberFormat="1" applyFont="1" applyFill="1" applyBorder="1" applyAlignment="1">
      <alignment horizontal="left"/>
    </xf>
    <xf numFmtId="168" fontId="4" fillId="2" borderId="10" xfId="0" applyNumberFormat="1" applyFont="1" applyFill="1" applyBorder="1" applyAlignment="1">
      <alignment horizontal="left"/>
    </xf>
    <xf numFmtId="174" fontId="4" fillId="5" borderId="9" xfId="0" applyNumberFormat="1" applyFont="1" applyFill="1" applyBorder="1" applyAlignment="1">
      <alignment horizontal="left"/>
    </xf>
    <xf numFmtId="174" fontId="4" fillId="5" borderId="10" xfId="0" applyNumberFormat="1" applyFont="1" applyFill="1" applyBorder="1" applyAlignment="1">
      <alignment horizontal="left"/>
    </xf>
    <xf numFmtId="1" fontId="7" fillId="4" borderId="2" xfId="0" applyNumberFormat="1" applyFont="1" applyFill="1" applyBorder="1" applyAlignment="1">
      <alignment horizontal="center" wrapText="1"/>
    </xf>
    <xf numFmtId="1" fontId="7" fillId="4" borderId="15" xfId="0" applyNumberFormat="1" applyFont="1" applyFill="1" applyBorder="1" applyAlignment="1">
      <alignment horizontal="center" wrapText="1"/>
    </xf>
    <xf numFmtId="1" fontId="7" fillId="4" borderId="3" xfId="0" applyNumberFormat="1" applyFont="1" applyFill="1" applyBorder="1" applyAlignment="1">
      <alignment horizontal="center" wrapText="1"/>
    </xf>
    <xf numFmtId="0" fontId="4" fillId="4" borderId="11" xfId="0" applyFont="1" applyFill="1" applyBorder="1" applyAlignment="1">
      <alignment horizontal="center"/>
    </xf>
    <xf numFmtId="0" fontId="4" fillId="4" borderId="0" xfId="0" applyFont="1" applyFill="1" applyBorder="1" applyAlignment="1">
      <alignment horizontal="center"/>
    </xf>
    <xf numFmtId="0" fontId="4" fillId="4" borderId="13" xfId="0" applyFont="1" applyFill="1" applyBorder="1" applyAlignment="1">
      <alignment horizontal="center"/>
    </xf>
    <xf numFmtId="168" fontId="4" fillId="2" borderId="6" xfId="4" applyNumberFormat="1" applyFont="1" applyFill="1" applyBorder="1" applyAlignment="1">
      <alignment horizontal="center"/>
    </xf>
    <xf numFmtId="168" fontId="4" fillId="2" borderId="12" xfId="4" applyNumberFormat="1" applyFont="1" applyFill="1" applyBorder="1" applyAlignment="1">
      <alignment horizontal="center"/>
    </xf>
    <xf numFmtId="0" fontId="2" fillId="0" borderId="0" xfId="0" applyFont="1" applyFill="1" applyAlignment="1">
      <alignment horizontal="left" vertical="center" wrapText="1"/>
    </xf>
    <xf numFmtId="0" fontId="7" fillId="2" borderId="0" xfId="0" applyFont="1" applyFill="1" applyAlignment="1">
      <alignment horizontal="center"/>
    </xf>
  </cellXfs>
  <cellStyles count="5">
    <cellStyle name="Millares [0]" xfId="1" builtinId="6"/>
    <cellStyle name="Millares 2" xfId="3"/>
    <cellStyle name="Millares 2 3" xf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jpe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2</xdr:col>
      <xdr:colOff>180975</xdr:colOff>
      <xdr:row>55</xdr:row>
      <xdr:rowOff>85725</xdr:rowOff>
    </xdr:from>
    <xdr:to>
      <xdr:col>2</xdr:col>
      <xdr:colOff>342900</xdr:colOff>
      <xdr:row>57</xdr:row>
      <xdr:rowOff>0</xdr:rowOff>
    </xdr:to>
    <xdr:pic>
      <xdr:nvPicPr>
        <xdr:cNvPr id="3" name="Picture 1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blip>
        <a:srcRect r="86290" b="8333"/>
        <a:stretch>
          <a:fillRect/>
        </a:stretch>
      </xdr:blipFill>
      <xdr:spPr bwMode="auto">
        <a:xfrm>
          <a:off x="1504950" y="8496300"/>
          <a:ext cx="161925" cy="295275"/>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5</xdr:col>
          <xdr:colOff>767751</xdr:colOff>
          <xdr:row>49</xdr:row>
          <xdr:rowOff>77638</xdr:rowOff>
        </xdr:from>
        <xdr:to>
          <xdr:col>8</xdr:col>
          <xdr:colOff>439947</xdr:colOff>
          <xdr:row>56</xdr:row>
          <xdr:rowOff>25879</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4</xdr:col>
      <xdr:colOff>0</xdr:colOff>
      <xdr:row>49</xdr:row>
      <xdr:rowOff>0</xdr:rowOff>
    </xdr:from>
    <xdr:to>
      <xdr:col>4</xdr:col>
      <xdr:colOff>104775</xdr:colOff>
      <xdr:row>50</xdr:row>
      <xdr:rowOff>0</xdr:rowOff>
    </xdr:to>
    <xdr:pic>
      <xdr:nvPicPr>
        <xdr:cNvPr id="12" name="Picture 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3752850" y="7239000"/>
          <a:ext cx="104775" cy="190500"/>
        </a:xfrm>
        <a:prstGeom prst="rect">
          <a:avLst/>
        </a:prstGeom>
        <a:noFill/>
      </xdr:spPr>
    </xdr:pic>
    <xdr:clientData/>
  </xdr:twoCellAnchor>
  <xdr:twoCellAnchor>
    <xdr:from>
      <xdr:col>4</xdr:col>
      <xdr:colOff>771525</xdr:colOff>
      <xdr:row>62</xdr:row>
      <xdr:rowOff>0</xdr:rowOff>
    </xdr:from>
    <xdr:to>
      <xdr:col>4</xdr:col>
      <xdr:colOff>866775</xdr:colOff>
      <xdr:row>62</xdr:row>
      <xdr:rowOff>180975</xdr:rowOff>
    </xdr:to>
    <xdr:pic>
      <xdr:nvPicPr>
        <xdr:cNvPr id="17" name="Picture 14">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4524375" y="9715500"/>
          <a:ext cx="95250" cy="180975"/>
        </a:xfrm>
        <a:prstGeom prst="rect">
          <a:avLst/>
        </a:prstGeom>
        <a:noFill/>
      </xdr:spPr>
    </xdr:pic>
    <xdr:clientData/>
  </xdr:twoCellAnchor>
  <xdr:twoCellAnchor>
    <xdr:from>
      <xdr:col>4</xdr:col>
      <xdr:colOff>781050</xdr:colOff>
      <xdr:row>62</xdr:row>
      <xdr:rowOff>180975</xdr:rowOff>
    </xdr:from>
    <xdr:to>
      <xdr:col>4</xdr:col>
      <xdr:colOff>923925</xdr:colOff>
      <xdr:row>63</xdr:row>
      <xdr:rowOff>161925</xdr:rowOff>
    </xdr:to>
    <xdr:pic>
      <xdr:nvPicPr>
        <xdr:cNvPr id="18" name="Picture 13">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4533900" y="9896475"/>
          <a:ext cx="142875" cy="171450"/>
        </a:xfrm>
        <a:prstGeom prst="rect">
          <a:avLst/>
        </a:prstGeom>
        <a:noFill/>
      </xdr:spPr>
    </xdr:pic>
    <xdr:clientData/>
  </xdr:twoCellAnchor>
  <xdr:twoCellAnchor>
    <xdr:from>
      <xdr:col>5</xdr:col>
      <xdr:colOff>714375</xdr:colOff>
      <xdr:row>57</xdr:row>
      <xdr:rowOff>104775</xdr:rowOff>
    </xdr:from>
    <xdr:to>
      <xdr:col>7</xdr:col>
      <xdr:colOff>365125</xdr:colOff>
      <xdr:row>60</xdr:row>
      <xdr:rowOff>85725</xdr:rowOff>
    </xdr:to>
    <xdr:pic>
      <xdr:nvPicPr>
        <xdr:cNvPr id="19" name="Picture 12">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blip>
        <a:srcRect/>
        <a:stretch>
          <a:fillRect/>
        </a:stretch>
      </xdr:blipFill>
      <xdr:spPr bwMode="auto">
        <a:xfrm>
          <a:off x="5448300" y="8867775"/>
          <a:ext cx="1565275" cy="552450"/>
        </a:xfrm>
        <a:prstGeom prst="rect">
          <a:avLst/>
        </a:prstGeom>
        <a:noFill/>
      </xdr:spPr>
    </xdr:pic>
    <xdr:clientData/>
  </xdr:twoCellAnchor>
  <xdr:twoCellAnchor editAs="oneCell">
    <xdr:from>
      <xdr:col>0</xdr:col>
      <xdr:colOff>555625</xdr:colOff>
      <xdr:row>0</xdr:row>
      <xdr:rowOff>170089</xdr:rowOff>
    </xdr:from>
    <xdr:to>
      <xdr:col>3</xdr:col>
      <xdr:colOff>736472</xdr:colOff>
      <xdr:row>7</xdr:row>
      <xdr:rowOff>136071</xdr:rowOff>
    </xdr:to>
    <xdr:pic>
      <xdr:nvPicPr>
        <xdr:cNvPr id="8" name="Imagen 7" descr="Portal de Datos Abiertos del Ministerio de Economía y Finanzas (MEF) |  Datos.gov.py"/>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55625" y="170089"/>
          <a:ext cx="2970311" cy="1315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45f2e40e12585148/DPE-Mila/Descargas/C&#225;lculo%20Tasa%20NS%2025102023%20V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92.187\fs\DPE\Bonos%20Internos\2024\Subastas\4.%20Diciembre\Diciembre%20ejercicios\C&#225;lculo%20Tasa%20N&amp;S%2027-11-24%20y%20Ejercicios%20Emisi&#243;n%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álculo SIN letras"/>
      <sheetName val="Cálculo de Tasas"/>
      <sheetName val="Cálculo de Tasas (2)"/>
      <sheetName val="LRM"/>
      <sheetName val="CF"/>
      <sheetName val="Rend"/>
      <sheetName val="Bloomberg"/>
      <sheetName val="Evolución"/>
      <sheetName val="YIELD"/>
      <sheetName val="COUPON"/>
      <sheetName val="Nelson_Siegel"/>
      <sheetName val="Sheet1"/>
    </sheetNames>
    <sheetDataSet>
      <sheetData sheetId="0"/>
      <sheetData sheetId="1"/>
      <sheetData sheetId="2"/>
      <sheetData sheetId="3"/>
      <sheetData sheetId="4"/>
      <sheetData sheetId="5"/>
      <sheetData sheetId="6"/>
      <sheetData sheetId="7"/>
      <sheetData sheetId="8">
        <row r="1">
          <cell r="B1" t="str">
            <v>YIELD</v>
          </cell>
          <cell r="G1">
            <v>7.4486710160482181E-2</v>
          </cell>
        </row>
        <row r="2">
          <cell r="G2">
            <v>0</v>
          </cell>
        </row>
        <row r="3">
          <cell r="G3">
            <v>0.12890540415047158</v>
          </cell>
        </row>
        <row r="4">
          <cell r="G4">
            <v>0</v>
          </cell>
        </row>
        <row r="5">
          <cell r="G5">
            <v>50.762136115776471</v>
          </cell>
        </row>
        <row r="6">
          <cell r="G6">
            <v>2.7840212467617622</v>
          </cell>
        </row>
      </sheetData>
      <sheetData sheetId="9">
        <row r="1">
          <cell r="B1" t="str">
            <v>YIELD</v>
          </cell>
        </row>
      </sheetData>
      <sheetData sheetId="10">
        <row r="7">
          <cell r="A7">
            <v>1</v>
          </cell>
        </row>
      </sheetData>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Tasa N&amp;S"/>
      <sheetName val="Cálculo con plazo original"/>
      <sheetName val="LRM"/>
      <sheetName val="Base Precio Itau"/>
      <sheetName val="Rendimientos"/>
      <sheetName val="Cálculo Bloomberg"/>
      <sheetName val="Rendimientos_local"/>
      <sheetName val="Cálculo Subasta"/>
      <sheetName val="Cálculo BID"/>
      <sheetName val="Resumen Tasas-Precios"/>
      <sheetName val="Tasa nominal + MIX"/>
      <sheetName val="Tasa de rend. BID 25-11-24"/>
      <sheetName val="Tasa nominal + 20bps"/>
      <sheetName val="Tasa nominal + 35bps"/>
      <sheetName val="Tasa nominal + 50bps"/>
      <sheetName val="Tasa nominal + bps (límite) "/>
      <sheetName val="Tabla editable (Jefe Felipe)"/>
      <sheetName val="Base Precio Puente"/>
      <sheetName val="COUP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w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M66"/>
  <sheetViews>
    <sheetView showGridLines="0" tabSelected="1" zoomScale="60" zoomScaleNormal="60" workbookViewId="0">
      <selection activeCell="G9" sqref="G9"/>
    </sheetView>
  </sheetViews>
  <sheetFormatPr baseColWidth="10" defaultColWidth="11.375" defaultRowHeight="14.3" x14ac:dyDescent="0.25"/>
  <cols>
    <col min="1" max="2" width="11.375" style="1"/>
    <col min="3" max="3" width="19" style="1" bestFit="1" customWidth="1"/>
    <col min="4" max="4" width="14.375" style="1" bestFit="1" customWidth="1"/>
    <col min="5" max="5" width="22.375" style="1" customWidth="1"/>
    <col min="6" max="6" width="19.375" style="1" customWidth="1"/>
    <col min="7" max="7" width="11.375" style="1"/>
    <col min="8" max="13" width="28.625" style="1" customWidth="1"/>
    <col min="14" max="16384" width="11.375" style="1"/>
  </cols>
  <sheetData>
    <row r="3" spans="1:8" ht="14.95" x14ac:dyDescent="0.25">
      <c r="F3"/>
    </row>
    <row r="4" spans="1:8" ht="14.95" x14ac:dyDescent="0.25">
      <c r="F4"/>
    </row>
    <row r="5" spans="1:8" ht="14.95" x14ac:dyDescent="0.25">
      <c r="F5"/>
    </row>
    <row r="6" spans="1:8" ht="14.95" x14ac:dyDescent="0.25">
      <c r="F6"/>
    </row>
    <row r="7" spans="1:8" ht="14.95" x14ac:dyDescent="0.25">
      <c r="F7"/>
    </row>
    <row r="8" spans="1:8" ht="14.95" x14ac:dyDescent="0.25">
      <c r="F8"/>
    </row>
    <row r="9" spans="1:8" ht="19.05" x14ac:dyDescent="0.35">
      <c r="B9" s="72" t="s">
        <v>38</v>
      </c>
    </row>
    <row r="10" spans="1:8" ht="19.05" x14ac:dyDescent="0.35">
      <c r="B10" s="72" t="s">
        <v>34</v>
      </c>
      <c r="C10" s="2"/>
      <c r="D10" s="2"/>
      <c r="E10" s="2"/>
      <c r="F10" s="2"/>
    </row>
    <row r="13" spans="1:8" x14ac:dyDescent="0.25">
      <c r="C13" s="3" t="s">
        <v>0</v>
      </c>
      <c r="D13" s="4">
        <v>44055</v>
      </c>
      <c r="G13" s="5"/>
      <c r="H13" s="5"/>
    </row>
    <row r="14" spans="1:8" ht="14.95" x14ac:dyDescent="0.25">
      <c r="C14" s="3" t="s">
        <v>1</v>
      </c>
      <c r="D14" s="4">
        <v>46232</v>
      </c>
      <c r="F14" s="5"/>
      <c r="G14" s="5"/>
      <c r="H14" s="5"/>
    </row>
    <row r="15" spans="1:8" x14ac:dyDescent="0.25">
      <c r="A15" s="6"/>
      <c r="C15" s="3" t="s">
        <v>22</v>
      </c>
      <c r="D15" s="4">
        <f>+D14+2</f>
        <v>46234</v>
      </c>
      <c r="F15" s="5"/>
      <c r="G15" s="5"/>
      <c r="H15" s="5"/>
    </row>
    <row r="16" spans="1:8" x14ac:dyDescent="0.25">
      <c r="A16" s="6"/>
      <c r="C16" s="7" t="s">
        <v>2</v>
      </c>
      <c r="D16" s="8">
        <v>2</v>
      </c>
    </row>
    <row r="17" spans="1:13" x14ac:dyDescent="0.25">
      <c r="A17" s="6"/>
      <c r="C17" s="7" t="s">
        <v>3</v>
      </c>
      <c r="D17" s="8">
        <v>360</v>
      </c>
      <c r="E17" s="90" t="s">
        <v>33</v>
      </c>
      <c r="F17" s="90"/>
      <c r="H17"/>
      <c r="I17"/>
      <c r="J17"/>
    </row>
    <row r="18" spans="1:13" x14ac:dyDescent="0.25">
      <c r="C18" s="9" t="s">
        <v>7</v>
      </c>
      <c r="D18" s="10">
        <f>DAYS360($D$28,$D$15,FALSE)</f>
        <v>169</v>
      </c>
      <c r="H18"/>
      <c r="I18"/>
      <c r="J18"/>
    </row>
    <row r="19" spans="1:13" x14ac:dyDescent="0.25">
      <c r="C19" s="11" t="s">
        <v>35</v>
      </c>
      <c r="D19" s="12">
        <f>+C29</f>
        <v>180</v>
      </c>
      <c r="H19" s="71" t="s">
        <v>36</v>
      </c>
    </row>
    <row r="20" spans="1:13" ht="14.95" x14ac:dyDescent="0.25">
      <c r="A20" s="13"/>
      <c r="C20" s="14"/>
      <c r="D20" s="15"/>
    </row>
    <row r="21" spans="1:13" ht="32.950000000000003" customHeight="1" x14ac:dyDescent="0.25">
      <c r="A21" s="16"/>
      <c r="B21" s="81" t="s">
        <v>25</v>
      </c>
      <c r="C21" s="82"/>
      <c r="D21" s="82"/>
      <c r="E21" s="82"/>
      <c r="F21" s="83"/>
      <c r="H21" s="17" t="s">
        <v>4</v>
      </c>
      <c r="I21" s="17" t="s">
        <v>32</v>
      </c>
      <c r="J21" s="17" t="s">
        <v>26</v>
      </c>
      <c r="K21" s="17" t="s">
        <v>5</v>
      </c>
      <c r="L21" s="17" t="s">
        <v>6</v>
      </c>
      <c r="M21" s="17" t="s">
        <v>31</v>
      </c>
    </row>
    <row r="22" spans="1:13" x14ac:dyDescent="0.25">
      <c r="A22" s="18"/>
      <c r="B22" s="84" t="s">
        <v>24</v>
      </c>
      <c r="C22" s="85"/>
      <c r="D22" s="85"/>
      <c r="E22" s="85"/>
      <c r="F22" s="86"/>
      <c r="H22" s="19">
        <v>40000000000</v>
      </c>
      <c r="I22" s="20">
        <f t="shared" ref="I22:I31" si="0">+$D$61</f>
        <v>103.0000113817718</v>
      </c>
      <c r="J22" s="20">
        <f t="shared" ref="J22:J31" si="1">+$D$55</f>
        <v>107.45973360399401</v>
      </c>
      <c r="K22" s="19">
        <v>40000000000</v>
      </c>
      <c r="L22" s="19">
        <f t="shared" ref="L22:L31" si="2">+J22/100*K22</f>
        <v>42983893441.597603</v>
      </c>
      <c r="M22" s="21">
        <f t="shared" ref="M22:M31" si="3">+$D$50</f>
        <v>9.0023199999999998E-2</v>
      </c>
    </row>
    <row r="23" spans="1:13" ht="14.95" x14ac:dyDescent="0.25">
      <c r="A23" s="13"/>
      <c r="B23" s="22" t="s">
        <v>8</v>
      </c>
      <c r="C23" s="23"/>
      <c r="D23" s="87">
        <v>1000000</v>
      </c>
      <c r="E23" s="87"/>
      <c r="F23" s="88"/>
      <c r="H23" s="19">
        <v>10000000000</v>
      </c>
      <c r="I23" s="20">
        <f t="shared" si="0"/>
        <v>103.0000113817718</v>
      </c>
      <c r="J23" s="20">
        <f t="shared" si="1"/>
        <v>107.45973360399401</v>
      </c>
      <c r="K23" s="19">
        <v>10000000000</v>
      </c>
      <c r="L23" s="19">
        <f t="shared" si="2"/>
        <v>10745973360.399401</v>
      </c>
      <c r="M23" s="21">
        <f t="shared" si="3"/>
        <v>9.0023199999999998E-2</v>
      </c>
    </row>
    <row r="24" spans="1:13" ht="14.95" x14ac:dyDescent="0.25">
      <c r="A24" s="13"/>
      <c r="B24" s="24" t="s">
        <v>9</v>
      </c>
      <c r="C24" s="13"/>
      <c r="D24" s="13"/>
      <c r="E24" s="13"/>
      <c r="F24" s="25">
        <v>9.5000000000000001E-2</v>
      </c>
      <c r="H24" s="19">
        <v>10000000000</v>
      </c>
      <c r="I24" s="20">
        <f t="shared" si="0"/>
        <v>103.0000113817718</v>
      </c>
      <c r="J24" s="20">
        <f t="shared" si="1"/>
        <v>107.45973360399401</v>
      </c>
      <c r="K24" s="19">
        <v>10000000000</v>
      </c>
      <c r="L24" s="19">
        <f t="shared" si="2"/>
        <v>10745973360.399401</v>
      </c>
      <c r="M24" s="21">
        <f t="shared" si="3"/>
        <v>9.0023199999999998E-2</v>
      </c>
    </row>
    <row r="25" spans="1:13" ht="14.95" x14ac:dyDescent="0.25">
      <c r="A25" s="13"/>
      <c r="B25" s="24" t="s">
        <v>10</v>
      </c>
      <c r="C25" s="13"/>
      <c r="D25" s="13"/>
      <c r="E25" s="13"/>
      <c r="F25" s="26">
        <f>+D15</f>
        <v>46234</v>
      </c>
      <c r="H25" s="19">
        <v>2500000000</v>
      </c>
      <c r="I25" s="20">
        <f t="shared" si="0"/>
        <v>103.0000113817718</v>
      </c>
      <c r="J25" s="20">
        <f t="shared" si="1"/>
        <v>107.45973360399401</v>
      </c>
      <c r="K25" s="19">
        <v>2500000000</v>
      </c>
      <c r="L25" s="19">
        <f t="shared" si="2"/>
        <v>2686493340.0998502</v>
      </c>
      <c r="M25" s="21">
        <f t="shared" si="3"/>
        <v>9.0023199999999998E-2</v>
      </c>
    </row>
    <row r="26" spans="1:13" ht="14.95" x14ac:dyDescent="0.25">
      <c r="A26" s="27"/>
      <c r="B26" s="28" t="s">
        <v>11</v>
      </c>
      <c r="C26" s="29"/>
      <c r="D26" s="29"/>
      <c r="E26" s="13"/>
      <c r="F26" s="30">
        <v>49533</v>
      </c>
      <c r="G26" s="13"/>
      <c r="H26" s="19">
        <v>65000000000</v>
      </c>
      <c r="I26" s="20">
        <f t="shared" si="0"/>
        <v>103.0000113817718</v>
      </c>
      <c r="J26" s="20">
        <f t="shared" si="1"/>
        <v>107.45973360399401</v>
      </c>
      <c r="K26" s="19">
        <v>65000000000</v>
      </c>
      <c r="L26" s="19">
        <f t="shared" si="2"/>
        <v>69848826842.596115</v>
      </c>
      <c r="M26" s="21">
        <f t="shared" si="3"/>
        <v>9.0023199999999998E-2</v>
      </c>
    </row>
    <row r="27" spans="1:13" ht="14.95" x14ac:dyDescent="0.25">
      <c r="A27" s="27"/>
      <c r="B27" s="31" t="s">
        <v>23</v>
      </c>
      <c r="C27" s="32" t="s">
        <v>12</v>
      </c>
      <c r="D27" s="32" t="s">
        <v>13</v>
      </c>
      <c r="E27" s="33" t="s">
        <v>14</v>
      </c>
      <c r="F27" s="34" t="s">
        <v>27</v>
      </c>
      <c r="G27" s="13"/>
      <c r="H27" s="19">
        <v>5000000000</v>
      </c>
      <c r="I27" s="20">
        <f t="shared" si="0"/>
        <v>103.0000113817718</v>
      </c>
      <c r="J27" s="20">
        <f t="shared" si="1"/>
        <v>107.45973360399401</v>
      </c>
      <c r="K27" s="19">
        <v>5000000000</v>
      </c>
      <c r="L27" s="19">
        <f t="shared" si="2"/>
        <v>5372986680.1997004</v>
      </c>
      <c r="M27" s="21">
        <f t="shared" si="3"/>
        <v>9.0023199999999998E-2</v>
      </c>
    </row>
    <row r="28" spans="1:13" ht="14.95" x14ac:dyDescent="0.25">
      <c r="A28" s="27"/>
      <c r="B28" s="24"/>
      <c r="C28" s="35"/>
      <c r="D28" s="36">
        <v>46065</v>
      </c>
      <c r="E28" s="13"/>
      <c r="F28" s="37"/>
      <c r="G28" s="13"/>
      <c r="H28" s="19">
        <v>25000000000</v>
      </c>
      <c r="I28" s="20">
        <f t="shared" si="0"/>
        <v>103.0000113817718</v>
      </c>
      <c r="J28" s="20">
        <f t="shared" si="1"/>
        <v>107.45973360399401</v>
      </c>
      <c r="K28" s="19">
        <v>25000000000</v>
      </c>
      <c r="L28" s="19">
        <f t="shared" si="2"/>
        <v>26864933400.998505</v>
      </c>
      <c r="M28" s="21">
        <f t="shared" si="3"/>
        <v>9.0023199999999998E-2</v>
      </c>
    </row>
    <row r="29" spans="1:13" ht="14.95" x14ac:dyDescent="0.25">
      <c r="A29" s="27"/>
      <c r="B29" s="38">
        <f>+(DAYS360($D$15,D29,FALSE)/180)</f>
        <v>6.6666666666666666E-2</v>
      </c>
      <c r="C29" s="39">
        <f>DAYS360(D28,D29,FALSE)</f>
        <v>180</v>
      </c>
      <c r="D29" s="27">
        <v>46246</v>
      </c>
      <c r="E29" s="40">
        <f t="shared" ref="E29:E47" si="4">+$D$23*$F$24/$D$16</f>
        <v>47500</v>
      </c>
      <c r="F29" s="41">
        <f t="shared" ref="F29:F48" si="5">+E29/(1+$D$50/$D$16)^B29</f>
        <v>47360.78246040667</v>
      </c>
      <c r="G29" s="13"/>
      <c r="H29" s="19">
        <v>25000000000</v>
      </c>
      <c r="I29" s="20">
        <f t="shared" si="0"/>
        <v>103.0000113817718</v>
      </c>
      <c r="J29" s="20">
        <f t="shared" si="1"/>
        <v>107.45973360399401</v>
      </c>
      <c r="K29" s="19">
        <v>25000000000</v>
      </c>
      <c r="L29" s="19">
        <f t="shared" si="2"/>
        <v>26864933400.998505</v>
      </c>
      <c r="M29" s="21">
        <f t="shared" si="3"/>
        <v>9.0023199999999998E-2</v>
      </c>
    </row>
    <row r="30" spans="1:13" ht="14.95" x14ac:dyDescent="0.25">
      <c r="A30" s="27"/>
      <c r="B30" s="38">
        <f t="shared" ref="B30:B48" si="6">+(DAYS360($D$15,D30,FALSE)/180)</f>
        <v>1.0666666666666667</v>
      </c>
      <c r="C30" s="39">
        <f t="shared" ref="C30:C47" si="7">DAYS360(D29,D30,FALSE)</f>
        <v>180</v>
      </c>
      <c r="D30" s="27">
        <v>46430</v>
      </c>
      <c r="E30" s="40">
        <f t="shared" si="4"/>
        <v>47500</v>
      </c>
      <c r="F30" s="41">
        <f t="shared" si="5"/>
        <v>45320.819845833932</v>
      </c>
      <c r="G30" s="13"/>
      <c r="H30" s="19">
        <v>15000000000</v>
      </c>
      <c r="I30" s="20">
        <f t="shared" si="0"/>
        <v>103.0000113817718</v>
      </c>
      <c r="J30" s="20">
        <f t="shared" si="1"/>
        <v>107.45973360399401</v>
      </c>
      <c r="K30" s="19">
        <v>15000000000</v>
      </c>
      <c r="L30" s="19">
        <f t="shared" si="2"/>
        <v>16118960040.599102</v>
      </c>
      <c r="M30" s="21">
        <f t="shared" si="3"/>
        <v>9.0023199999999998E-2</v>
      </c>
    </row>
    <row r="31" spans="1:13" x14ac:dyDescent="0.25">
      <c r="A31" s="27"/>
      <c r="B31" s="38">
        <f t="shared" si="6"/>
        <v>2.0666666666666669</v>
      </c>
      <c r="C31" s="39">
        <f t="shared" si="7"/>
        <v>180</v>
      </c>
      <c r="D31" s="27">
        <v>46611</v>
      </c>
      <c r="E31" s="40">
        <f t="shared" si="4"/>
        <v>47500</v>
      </c>
      <c r="F31" s="41">
        <f t="shared" si="5"/>
        <v>43368.724180510464</v>
      </c>
      <c r="G31" s="13"/>
      <c r="H31" s="19">
        <v>100000000000</v>
      </c>
      <c r="I31" s="20">
        <f t="shared" si="0"/>
        <v>103.0000113817718</v>
      </c>
      <c r="J31" s="20">
        <f t="shared" si="1"/>
        <v>107.45973360399401</v>
      </c>
      <c r="K31" s="19">
        <v>100000000000</v>
      </c>
      <c r="L31" s="19">
        <f t="shared" si="2"/>
        <v>107459733603.99402</v>
      </c>
      <c r="M31" s="21">
        <f t="shared" si="3"/>
        <v>9.0023199999999998E-2</v>
      </c>
    </row>
    <row r="32" spans="1:13" x14ac:dyDescent="0.25">
      <c r="A32" s="27"/>
      <c r="B32" s="38">
        <f t="shared" si="6"/>
        <v>3.0666666666666669</v>
      </c>
      <c r="C32" s="39">
        <f t="shared" si="7"/>
        <v>180</v>
      </c>
      <c r="D32" s="27">
        <v>46795</v>
      </c>
      <c r="E32" s="40">
        <f t="shared" si="4"/>
        <v>47500</v>
      </c>
      <c r="F32" s="41">
        <f t="shared" si="5"/>
        <v>41500.710786856776</v>
      </c>
      <c r="G32" s="13"/>
      <c r="H32" s="42">
        <v>1500000000</v>
      </c>
      <c r="I32" s="43"/>
      <c r="J32" s="43"/>
      <c r="K32" s="42"/>
      <c r="L32" s="42"/>
      <c r="M32" s="44"/>
    </row>
    <row r="33" spans="1:13" x14ac:dyDescent="0.25">
      <c r="A33" s="27"/>
      <c r="B33" s="38">
        <f t="shared" si="6"/>
        <v>4.0666666666666664</v>
      </c>
      <c r="C33" s="39">
        <f t="shared" si="7"/>
        <v>180</v>
      </c>
      <c r="D33" s="27">
        <v>46977</v>
      </c>
      <c r="E33" s="40">
        <f t="shared" si="4"/>
        <v>47500</v>
      </c>
      <c r="F33" s="41">
        <f t="shared" si="5"/>
        <v>39713.158004042038</v>
      </c>
      <c r="G33" s="13"/>
      <c r="H33" s="42">
        <v>25000000000</v>
      </c>
      <c r="I33" s="43"/>
      <c r="J33" s="43"/>
      <c r="K33" s="42"/>
      <c r="L33" s="42"/>
      <c r="M33" s="44"/>
    </row>
    <row r="34" spans="1:13" x14ac:dyDescent="0.25">
      <c r="A34" s="27"/>
      <c r="B34" s="38">
        <f t="shared" si="6"/>
        <v>5.0666666666666664</v>
      </c>
      <c r="C34" s="39">
        <f t="shared" si="7"/>
        <v>180</v>
      </c>
      <c r="D34" s="27">
        <v>47161</v>
      </c>
      <c r="E34" s="40">
        <f t="shared" si="4"/>
        <v>47500</v>
      </c>
      <c r="F34" s="41">
        <f t="shared" si="5"/>
        <v>38002.600166392454</v>
      </c>
      <c r="G34" s="13"/>
      <c r="H34" s="42">
        <v>3000000000</v>
      </c>
      <c r="I34" s="43"/>
      <c r="J34" s="43"/>
      <c r="K34" s="42"/>
      <c r="L34" s="42"/>
      <c r="M34" s="44"/>
    </row>
    <row r="35" spans="1:13" x14ac:dyDescent="0.25">
      <c r="A35" s="27"/>
      <c r="B35" s="38">
        <f t="shared" si="6"/>
        <v>6.0666666666666664</v>
      </c>
      <c r="C35" s="39">
        <f t="shared" si="7"/>
        <v>180</v>
      </c>
      <c r="D35" s="27">
        <v>47342</v>
      </c>
      <c r="E35" s="40">
        <f t="shared" si="4"/>
        <v>47500</v>
      </c>
      <c r="F35" s="41">
        <f t="shared" si="5"/>
        <v>36365.720884239418</v>
      </c>
      <c r="G35" s="13"/>
      <c r="H35" s="42">
        <v>5000000000</v>
      </c>
      <c r="I35" s="43"/>
      <c r="J35" s="43"/>
      <c r="K35" s="42"/>
      <c r="L35" s="42"/>
      <c r="M35" s="44"/>
    </row>
    <row r="36" spans="1:13" x14ac:dyDescent="0.25">
      <c r="A36" s="27"/>
      <c r="B36" s="38">
        <f t="shared" si="6"/>
        <v>7.0666666666666664</v>
      </c>
      <c r="C36" s="39">
        <f t="shared" si="7"/>
        <v>180</v>
      </c>
      <c r="D36" s="27">
        <v>47526</v>
      </c>
      <c r="E36" s="40">
        <f t="shared" si="4"/>
        <v>47500</v>
      </c>
      <c r="F36" s="41">
        <f t="shared" si="5"/>
        <v>34799.346614180562</v>
      </c>
      <c r="G36" s="13"/>
      <c r="H36" s="42">
        <v>65000000000</v>
      </c>
      <c r="I36" s="43"/>
      <c r="J36" s="43"/>
      <c r="K36" s="42"/>
      <c r="L36" s="42"/>
      <c r="M36" s="44"/>
    </row>
    <row r="37" spans="1:13" x14ac:dyDescent="0.25">
      <c r="A37" s="27"/>
      <c r="B37" s="38">
        <f t="shared" si="6"/>
        <v>8.0666666666666664</v>
      </c>
      <c r="C37" s="39">
        <f t="shared" si="7"/>
        <v>180</v>
      </c>
      <c r="D37" s="27">
        <v>47707</v>
      </c>
      <c r="E37" s="40">
        <f t="shared" si="4"/>
        <v>47500</v>
      </c>
      <c r="F37" s="41">
        <f t="shared" si="5"/>
        <v>33300.440506287741</v>
      </c>
      <c r="G37" s="13"/>
      <c r="H37" s="45"/>
    </row>
    <row r="38" spans="1:13" x14ac:dyDescent="0.25">
      <c r="A38" s="27"/>
      <c r="B38" s="38">
        <f t="shared" si="6"/>
        <v>9.0666666666666664</v>
      </c>
      <c r="C38" s="39">
        <f t="shared" si="7"/>
        <v>180</v>
      </c>
      <c r="D38" s="27">
        <v>47891</v>
      </c>
      <c r="E38" s="40">
        <f t="shared" si="4"/>
        <v>47500</v>
      </c>
      <c r="F38" s="41">
        <f t="shared" si="5"/>
        <v>31866.096516333157</v>
      </c>
      <c r="G38" s="13"/>
      <c r="H38" s="46">
        <f>SUM(H22:H36)</f>
        <v>397000000000</v>
      </c>
      <c r="K38" s="46">
        <f>SUM(K22:K36)</f>
        <v>297500000000</v>
      </c>
      <c r="L38" s="46">
        <f>SUM(L22:L36)</f>
        <v>319692707471.8822</v>
      </c>
    </row>
    <row r="39" spans="1:13" x14ac:dyDescent="0.25">
      <c r="A39" s="27"/>
      <c r="B39" s="38">
        <f t="shared" si="6"/>
        <v>10.066666666666666</v>
      </c>
      <c r="C39" s="39">
        <f t="shared" si="7"/>
        <v>180</v>
      </c>
      <c r="D39" s="27">
        <v>48072</v>
      </c>
      <c r="E39" s="40">
        <f t="shared" si="4"/>
        <v>47500</v>
      </c>
      <c r="F39" s="41">
        <f t="shared" si="5"/>
        <v>30493.533771618571</v>
      </c>
      <c r="G39" s="13"/>
      <c r="H39" s="47"/>
    </row>
    <row r="40" spans="1:13" ht="14.95" customHeight="1" x14ac:dyDescent="0.25">
      <c r="A40" s="27"/>
      <c r="B40" s="38">
        <f t="shared" si="6"/>
        <v>11.066666666666666</v>
      </c>
      <c r="C40" s="39">
        <f t="shared" si="7"/>
        <v>180</v>
      </c>
      <c r="D40" s="27">
        <v>48256</v>
      </c>
      <c r="E40" s="40">
        <f t="shared" si="4"/>
        <v>47500</v>
      </c>
      <c r="F40" s="41">
        <f t="shared" si="5"/>
        <v>29180.091179484101</v>
      </c>
      <c r="G40" s="13"/>
      <c r="H40" s="89" t="s">
        <v>37</v>
      </c>
      <c r="I40" s="89"/>
      <c r="J40" s="89"/>
      <c r="K40" s="89"/>
      <c r="L40" s="89"/>
      <c r="M40" s="89"/>
    </row>
    <row r="41" spans="1:13" x14ac:dyDescent="0.25">
      <c r="A41" s="27"/>
      <c r="B41" s="38">
        <f t="shared" si="6"/>
        <v>12.066666666666666</v>
      </c>
      <c r="C41" s="39">
        <f t="shared" si="7"/>
        <v>180</v>
      </c>
      <c r="D41" s="27">
        <v>48438</v>
      </c>
      <c r="E41" s="40">
        <f t="shared" si="4"/>
        <v>47500</v>
      </c>
      <c r="F41" s="41">
        <f t="shared" si="5"/>
        <v>27923.222268043821</v>
      </c>
      <c r="G41" s="13"/>
      <c r="H41" s="89"/>
      <c r="I41" s="89"/>
      <c r="J41" s="89"/>
      <c r="K41" s="89"/>
      <c r="L41" s="89"/>
      <c r="M41" s="89"/>
    </row>
    <row r="42" spans="1:13" x14ac:dyDescent="0.25">
      <c r="A42" s="48"/>
      <c r="B42" s="38">
        <f t="shared" si="6"/>
        <v>13.066666666666666</v>
      </c>
      <c r="C42" s="39">
        <f t="shared" si="7"/>
        <v>180</v>
      </c>
      <c r="D42" s="27">
        <v>48622</v>
      </c>
      <c r="E42" s="40">
        <f t="shared" si="4"/>
        <v>47500</v>
      </c>
      <c r="F42" s="41">
        <f t="shared" si="5"/>
        <v>26720.490249145387</v>
      </c>
      <c r="G42" s="13"/>
      <c r="H42" s="89"/>
      <c r="I42" s="89"/>
      <c r="J42" s="89"/>
      <c r="K42" s="89"/>
      <c r="L42" s="89"/>
      <c r="M42" s="89"/>
    </row>
    <row r="43" spans="1:13" ht="49.6" customHeight="1" x14ac:dyDescent="0.25">
      <c r="A43" s="27"/>
      <c r="B43" s="38">
        <f t="shared" si="6"/>
        <v>14.066666666666666</v>
      </c>
      <c r="C43" s="39">
        <f t="shared" si="7"/>
        <v>180</v>
      </c>
      <c r="D43" s="27">
        <v>48803</v>
      </c>
      <c r="E43" s="40">
        <f t="shared" si="4"/>
        <v>47500</v>
      </c>
      <c r="F43" s="41">
        <f t="shared" si="5"/>
        <v>25569.563293981984</v>
      </c>
      <c r="G43" s="13"/>
      <c r="H43" s="89"/>
      <c r="I43" s="89"/>
      <c r="J43" s="89"/>
      <c r="K43" s="89"/>
      <c r="L43" s="89"/>
      <c r="M43" s="89"/>
    </row>
    <row r="44" spans="1:13" x14ac:dyDescent="0.25">
      <c r="A44" s="27"/>
      <c r="B44" s="38">
        <f>+(DAYS360($D$15,D44,FALSE)/180)</f>
        <v>15.066666666666666</v>
      </c>
      <c r="C44" s="39">
        <f t="shared" si="7"/>
        <v>180</v>
      </c>
      <c r="D44" s="27">
        <v>48987</v>
      </c>
      <c r="E44" s="40">
        <f t="shared" si="4"/>
        <v>47500</v>
      </c>
      <c r="F44" s="41">
        <f t="shared" si="5"/>
        <v>24468.210012196982</v>
      </c>
      <c r="G44" s="13"/>
    </row>
    <row r="45" spans="1:13" x14ac:dyDescent="0.25">
      <c r="A45" s="27"/>
      <c r="B45" s="38">
        <f t="shared" si="6"/>
        <v>16.066666666666666</v>
      </c>
      <c r="C45" s="39">
        <f t="shared" si="7"/>
        <v>180</v>
      </c>
      <c r="D45" s="27">
        <v>49168</v>
      </c>
      <c r="E45" s="40">
        <f t="shared" si="4"/>
        <v>47500</v>
      </c>
      <c r="F45" s="41">
        <f t="shared" si="5"/>
        <v>23414.295125716286</v>
      </c>
      <c r="G45" s="13"/>
    </row>
    <row r="46" spans="1:13" x14ac:dyDescent="0.25">
      <c r="A46" s="27"/>
      <c r="B46" s="38">
        <f t="shared" si="6"/>
        <v>17.066666666666666</v>
      </c>
      <c r="C46" s="39">
        <f t="shared" si="7"/>
        <v>180</v>
      </c>
      <c r="D46" s="27">
        <v>49352</v>
      </c>
      <c r="E46" s="40">
        <f t="shared" si="4"/>
        <v>47500</v>
      </c>
      <c r="F46" s="41">
        <f t="shared" si="5"/>
        <v>22405.775328921027</v>
      </c>
      <c r="G46" s="13"/>
    </row>
    <row r="47" spans="1:13" x14ac:dyDescent="0.25">
      <c r="A47" s="27"/>
      <c r="B47" s="38">
        <f t="shared" si="6"/>
        <v>18.066666666666666</v>
      </c>
      <c r="C47" s="39">
        <f t="shared" si="7"/>
        <v>180</v>
      </c>
      <c r="D47" s="27">
        <v>49533</v>
      </c>
      <c r="E47" s="40">
        <f t="shared" si="4"/>
        <v>47500</v>
      </c>
      <c r="F47" s="41">
        <f t="shared" si="5"/>
        <v>21440.695327134192</v>
      </c>
      <c r="G47" s="13"/>
    </row>
    <row r="48" spans="1:13" x14ac:dyDescent="0.25">
      <c r="A48" s="27"/>
      <c r="B48" s="49">
        <f t="shared" si="6"/>
        <v>18.066666666666666</v>
      </c>
      <c r="C48" s="50" t="s">
        <v>15</v>
      </c>
      <c r="D48" s="51">
        <v>49533</v>
      </c>
      <c r="E48" s="52">
        <f>+D23</f>
        <v>1000000</v>
      </c>
      <c r="F48" s="53">
        <f t="shared" si="5"/>
        <v>451383.05951861455</v>
      </c>
      <c r="G48" s="13"/>
    </row>
    <row r="49" spans="1:13" x14ac:dyDescent="0.25">
      <c r="A49" s="54"/>
      <c r="B49" s="13"/>
      <c r="C49" s="13"/>
      <c r="D49" s="13"/>
      <c r="E49" s="13"/>
      <c r="F49" s="13"/>
    </row>
    <row r="50" spans="1:13" x14ac:dyDescent="0.25">
      <c r="A50" s="35"/>
      <c r="C50" s="1" t="s">
        <v>16</v>
      </c>
      <c r="D50" s="55">
        <v>9.0023199999999998E-2</v>
      </c>
    </row>
    <row r="51" spans="1:13" x14ac:dyDescent="0.25">
      <c r="A51" s="56"/>
      <c r="C51" s="57" t="s">
        <v>17</v>
      </c>
      <c r="D51" s="58">
        <f>+B48</f>
        <v>18.066666666666666</v>
      </c>
      <c r="G51" s="4"/>
    </row>
    <row r="52" spans="1:13" x14ac:dyDescent="0.25">
      <c r="A52" s="59"/>
      <c r="D52" s="60"/>
      <c r="G52" s="61"/>
    </row>
    <row r="53" spans="1:13" x14ac:dyDescent="0.25">
      <c r="A53" s="59"/>
      <c r="C53" s="62" t="s">
        <v>18</v>
      </c>
      <c r="D53" s="73">
        <f>+SUM(F29:F48)</f>
        <v>1074597.3360399401</v>
      </c>
      <c r="E53" s="74"/>
      <c r="G53" s="61"/>
    </row>
    <row r="54" spans="1:13" x14ac:dyDescent="0.25">
      <c r="A54" s="59"/>
      <c r="C54" s="4"/>
      <c r="D54" s="4"/>
      <c r="E54" s="4"/>
      <c r="F54" s="4"/>
      <c r="G54" s="61"/>
    </row>
    <row r="55" spans="1:13" x14ac:dyDescent="0.25">
      <c r="A55" s="13"/>
      <c r="C55" s="62" t="s">
        <v>30</v>
      </c>
      <c r="D55" s="75">
        <f>+D53/D23*100</f>
        <v>107.45973360399401</v>
      </c>
      <c r="E55" s="76"/>
      <c r="F55" s="4"/>
    </row>
    <row r="56" spans="1:13" x14ac:dyDescent="0.25">
      <c r="A56" s="59"/>
      <c r="B56" s="60"/>
      <c r="C56" s="4"/>
      <c r="D56" s="4"/>
      <c r="E56" s="4"/>
      <c r="F56" s="4"/>
      <c r="G56" s="63"/>
    </row>
    <row r="57" spans="1:13" x14ac:dyDescent="0.25">
      <c r="A57" s="13"/>
      <c r="B57" s="64"/>
      <c r="C57" s="62" t="s">
        <v>19</v>
      </c>
      <c r="D57" s="73">
        <f>+D23*F24/$D$16*$D$18/$D$19</f>
        <v>44597.222222222219</v>
      </c>
      <c r="E57" s="74"/>
      <c r="G57" s="65"/>
    </row>
    <row r="58" spans="1:13" x14ac:dyDescent="0.25">
      <c r="A58" s="13"/>
    </row>
    <row r="59" spans="1:13" x14ac:dyDescent="0.25">
      <c r="A59" s="66"/>
      <c r="C59" s="62" t="s">
        <v>29</v>
      </c>
      <c r="D59" s="77">
        <f>+D53-D57</f>
        <v>1030000.1138177179</v>
      </c>
      <c r="E59" s="78"/>
    </row>
    <row r="60" spans="1:13" x14ac:dyDescent="0.25">
      <c r="A60" s="13"/>
      <c r="G60" s="67"/>
    </row>
    <row r="61" spans="1:13" x14ac:dyDescent="0.25">
      <c r="C61" s="68" t="s">
        <v>28</v>
      </c>
      <c r="D61" s="79">
        <f>+D59/D23*100</f>
        <v>103.0000113817718</v>
      </c>
      <c r="E61" s="80"/>
      <c r="G61" s="69"/>
      <c r="H61" s="69"/>
      <c r="I61" s="69"/>
      <c r="J61" s="69"/>
      <c r="K61" s="69"/>
      <c r="L61" s="69"/>
      <c r="M61" s="69"/>
    </row>
    <row r="62" spans="1:13" x14ac:dyDescent="0.25">
      <c r="E62" s="70"/>
      <c r="F62" s="69"/>
      <c r="G62" s="69"/>
      <c r="H62" s="69"/>
      <c r="I62" s="69"/>
      <c r="J62" s="69"/>
      <c r="K62" s="69"/>
      <c r="L62" s="69"/>
      <c r="M62" s="69"/>
    </row>
    <row r="63" spans="1:13" x14ac:dyDescent="0.25">
      <c r="D63" s="69"/>
      <c r="E63" s="69"/>
      <c r="F63" s="1" t="s">
        <v>20</v>
      </c>
      <c r="G63" s="69"/>
      <c r="H63" s="69"/>
      <c r="I63" s="69"/>
      <c r="J63" s="69"/>
      <c r="K63" s="69"/>
      <c r="L63" s="69"/>
      <c r="M63" s="69"/>
    </row>
    <row r="64" spans="1:13" x14ac:dyDescent="0.25">
      <c r="D64" s="69"/>
      <c r="E64" s="69"/>
      <c r="F64" s="1" t="s">
        <v>21</v>
      </c>
      <c r="G64" s="69"/>
      <c r="H64" s="69"/>
      <c r="I64" s="69"/>
      <c r="J64" s="69"/>
      <c r="K64" s="69"/>
      <c r="L64" s="69"/>
      <c r="M64" s="69"/>
    </row>
    <row r="65" spans="4:13" x14ac:dyDescent="0.25">
      <c r="D65" s="69"/>
      <c r="E65" s="69"/>
      <c r="F65" s="69"/>
      <c r="G65" s="69"/>
      <c r="H65" s="69"/>
      <c r="I65" s="69"/>
      <c r="J65" s="69"/>
      <c r="K65" s="69"/>
      <c r="L65" s="69"/>
      <c r="M65" s="69"/>
    </row>
    <row r="66" spans="4:13" customFormat="1" ht="12.25" customHeight="1" x14ac:dyDescent="0.25"/>
  </sheetData>
  <mergeCells count="10">
    <mergeCell ref="B21:F21"/>
    <mergeCell ref="B22:F22"/>
    <mergeCell ref="D23:F23"/>
    <mergeCell ref="H40:M43"/>
    <mergeCell ref="E17:F17"/>
    <mergeCell ref="D53:E53"/>
    <mergeCell ref="D55:E55"/>
    <mergeCell ref="D57:E57"/>
    <mergeCell ref="D59:E59"/>
    <mergeCell ref="D61:E61"/>
  </mergeCells>
  <pageMargins left="0.7" right="0.7" top="0.75" bottom="0.75" header="0.3" footer="0.3"/>
  <pageSetup orientation="portrait" r:id="rId1"/>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5</xdr:col>
                <xdr:colOff>767751</xdr:colOff>
                <xdr:row>49</xdr:row>
                <xdr:rowOff>77638</xdr:rowOff>
              </from>
              <to>
                <xdr:col>8</xdr:col>
                <xdr:colOff>439947</xdr:colOff>
                <xdr:row>56</xdr:row>
                <xdr:rowOff>25879</xdr:rowOff>
              </to>
            </anchor>
          </objectPr>
        </oleObject>
      </mc:Choice>
      <mc:Fallback>
        <oleObject progId="Equation.3" shapeId="204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Calculos- Subastas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Leticia Barrientos</dc:creator>
  <cp:lastModifiedBy>MEF</cp:lastModifiedBy>
  <dcterms:created xsi:type="dcterms:W3CDTF">2026-08-05T17:41:09Z</dcterms:created>
  <dcterms:modified xsi:type="dcterms:W3CDTF">2026-08-11T11:23:40Z</dcterms:modified>
</cp:coreProperties>
</file>